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https://unitednations-my.sharepoint.com/personal/marko_javorsek_un_org/Documents/3-Sessions_ Presentations and Exercises/Session 6_ From energy balances to accounts/"/>
    </mc:Choice>
  </mc:AlternateContent>
  <xr:revisionPtr revIDLastSave="0" documentId="8_{1E37D97C-84C1-4A26-8857-F531FD6DD7C9}" xr6:coauthVersionLast="41" xr6:coauthVersionMax="41" xr10:uidLastSave="{00000000-0000-0000-0000-000000000000}"/>
  <bookViews>
    <workbookView xWindow="-108" yWindow="-108" windowWidth="23256" windowHeight="12576" tabRatio="888" firstSheet="2" activeTab="5" xr2:uid="{00000000-000D-0000-FFFF-FFFF00000000}"/>
  </bookViews>
  <sheets>
    <sheet name="MENU" sheetId="37" r:id="rId1"/>
    <sheet name="Copy_World" sheetId="52" r:id="rId2"/>
    <sheet name="Copy_OECD" sheetId="51" r:id="rId3"/>
    <sheet name="Original_data" sheetId="1" state="hidden" r:id="rId4"/>
    <sheet name="Matrix" sheetId="4" state="hidden" r:id="rId5"/>
    <sheet name="Production" sheetId="13" r:id="rId6"/>
    <sheet name="PSUT_Production" sheetId="24" r:id="rId7"/>
    <sheet name="Supply" sheetId="27" r:id="rId8"/>
    <sheet name="PSUT_Supply" sheetId="28" state="hidden" r:id="rId9"/>
    <sheet name="Ele_heat" sheetId="30" r:id="rId10"/>
    <sheet name="PSUT_Ele_heat" sheetId="31" state="hidden" r:id="rId11"/>
    <sheet name="Transformation" sheetId="20" r:id="rId12"/>
    <sheet name="PSUT_Transformation" sheetId="26" state="hidden" r:id="rId13"/>
    <sheet name="Energy_sector" sheetId="34" r:id="rId14"/>
    <sheet name="PSUT_energySector" sheetId="36" state="hidden" r:id="rId15"/>
    <sheet name="Losses" sheetId="38" r:id="rId16"/>
    <sheet name="PSUT_losses" sheetId="39" state="hidden" r:id="rId17"/>
    <sheet name="Non-energy" sheetId="45" r:id="rId18"/>
    <sheet name="PSUT_Non-en" sheetId="47" state="hidden" r:id="rId19"/>
    <sheet name="Transport" sheetId="43" r:id="rId20"/>
    <sheet name="PSUT_Transport" sheetId="44" state="hidden" r:id="rId21"/>
    <sheet name="Final_cons" sheetId="40" r:id="rId22"/>
    <sheet name="PSUT_Final_cons" sheetId="41" state="hidden" r:id="rId23"/>
    <sheet name="PSUT" sheetId="25" r:id="rId24"/>
  </sheets>
  <externalReferences>
    <externalReference r:id="rId25"/>
    <externalReference r:id="rId26"/>
    <externalReference r:id="rId2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85" i="30" l="1"/>
  <c r="O80" i="30"/>
  <c r="S43" i="30"/>
  <c r="Q43" i="30"/>
  <c r="Q80" i="30" l="1"/>
  <c r="N18" i="13"/>
  <c r="V100" i="40" l="1"/>
  <c r="Q100" i="40"/>
  <c r="U100" i="40"/>
  <c r="Q120" i="43" l="1"/>
  <c r="Q118" i="43"/>
  <c r="P120" i="43"/>
  <c r="P118" i="43"/>
  <c r="P48" i="43"/>
  <c r="P46" i="43"/>
  <c r="P28" i="43"/>
  <c r="P26" i="43"/>
  <c r="P18" i="43"/>
  <c r="P16" i="43"/>
  <c r="W104" i="40" l="1"/>
  <c r="W103" i="40"/>
  <c r="I38" i="37" l="1"/>
  <c r="H89" i="40" l="1"/>
  <c r="H88" i="40"/>
  <c r="H87" i="40"/>
  <c r="F114" i="43"/>
  <c r="K98" i="43"/>
  <c r="K97" i="43"/>
  <c r="K96" i="43"/>
  <c r="K95" i="43"/>
  <c r="K94" i="43"/>
  <c r="K93" i="43"/>
  <c r="K92" i="43"/>
  <c r="AX16" i="38" l="1"/>
  <c r="K38" i="37" s="1"/>
  <c r="I53" i="27" l="1"/>
  <c r="N43" i="27"/>
  <c r="Y22" i="13" l="1"/>
  <c r="K24" i="37" l="1"/>
  <c r="I24" i="37"/>
  <c r="O67" i="24" l="1"/>
  <c r="J26" i="24"/>
  <c r="I26" i="24"/>
  <c r="H26" i="24"/>
  <c r="G26" i="24"/>
  <c r="F26" i="24"/>
  <c r="E26" i="24"/>
  <c r="N24" i="13"/>
  <c r="H27" i="24" s="1"/>
  <c r="I27" i="24" l="1"/>
  <c r="E27" i="24"/>
  <c r="F27" i="24"/>
  <c r="J27" i="24"/>
  <c r="G27" i="24"/>
  <c r="N22" i="13"/>
  <c r="N21" i="13"/>
  <c r="N20" i="13"/>
  <c r="O68" i="24" s="1"/>
  <c r="I36" i="37"/>
  <c r="I58" i="24" l="1"/>
  <c r="E58" i="24"/>
  <c r="H58" i="24"/>
  <c r="G58" i="24"/>
  <c r="J58" i="24"/>
  <c r="F58" i="24"/>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BN2" i="1"/>
  <c r="BM2" i="1"/>
  <c r="BL2" i="1"/>
  <c r="BK2" i="1"/>
  <c r="BJ2" i="1"/>
  <c r="BI2" i="1"/>
  <c r="BH2" i="1"/>
  <c r="BG2" i="1"/>
  <c r="BF2" i="1"/>
  <c r="BE2" i="1"/>
  <c r="BD2" i="1"/>
  <c r="BC2" i="1"/>
  <c r="BB2" i="1"/>
  <c r="BA2" i="1"/>
  <c r="AZ2" i="1"/>
  <c r="AY2" i="1"/>
  <c r="AX2" i="1"/>
  <c r="AW2" i="1"/>
  <c r="AV2" i="1"/>
  <c r="AU2" i="1"/>
  <c r="AT2" i="1"/>
  <c r="AS2" i="1"/>
  <c r="AR2" i="1"/>
  <c r="AQ2" i="1"/>
  <c r="AP2" i="1"/>
  <c r="AO2" i="1"/>
  <c r="AN2" i="1"/>
  <c r="AM2" i="1"/>
  <c r="AL2" i="1"/>
  <c r="AK2"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K30" i="37"/>
  <c r="K28" i="37"/>
  <c r="K26" i="37"/>
  <c r="AD24" i="13" l="1"/>
  <c r="AD20" i="13"/>
  <c r="AD23" i="13"/>
  <c r="AD21" i="13"/>
  <c r="F5" i="37"/>
  <c r="C1" i="1"/>
  <c r="C3" i="25" s="1"/>
  <c r="A1" i="1"/>
  <c r="E4" i="25" s="1"/>
  <c r="B1" i="1"/>
  <c r="C2" i="25" s="1"/>
  <c r="BN97" i="1"/>
  <c r="BM97" i="1"/>
  <c r="BL97" i="1"/>
  <c r="BK97" i="1"/>
  <c r="BJ97" i="1"/>
  <c r="BI97" i="1"/>
  <c r="BH97" i="1"/>
  <c r="BG97" i="1"/>
  <c r="BF97" i="1"/>
  <c r="BE97" i="1"/>
  <c r="BD97" i="1"/>
  <c r="BC97" i="1"/>
  <c r="BB97" i="1"/>
  <c r="BA97" i="1"/>
  <c r="AZ97" i="1"/>
  <c r="AY97" i="1"/>
  <c r="AX97" i="1"/>
  <c r="AW97" i="1"/>
  <c r="AV97" i="1"/>
  <c r="AU97" i="1"/>
  <c r="AT97" i="1"/>
  <c r="AS97" i="1"/>
  <c r="AR97" i="1"/>
  <c r="AQ97" i="1"/>
  <c r="AP97" i="1"/>
  <c r="AO97" i="1"/>
  <c r="AN97" i="1"/>
  <c r="AM97" i="1"/>
  <c r="AL97" i="1"/>
  <c r="AK97" i="1"/>
  <c r="AJ97" i="1"/>
  <c r="AI97" i="1"/>
  <c r="AH97" i="1"/>
  <c r="AG97" i="1"/>
  <c r="AF97" i="1"/>
  <c r="AE97" i="1"/>
  <c r="AD97" i="1"/>
  <c r="AC97" i="1"/>
  <c r="AB97" i="1"/>
  <c r="AA97" i="1"/>
  <c r="Z97" i="1"/>
  <c r="Y97" i="1"/>
  <c r="X97" i="1"/>
  <c r="W97" i="1"/>
  <c r="V97" i="1"/>
  <c r="U97" i="1"/>
  <c r="T97" i="1"/>
  <c r="S97" i="1"/>
  <c r="R97" i="1"/>
  <c r="Q97" i="1"/>
  <c r="P97" i="1"/>
  <c r="O97" i="1"/>
  <c r="N97" i="1"/>
  <c r="M97" i="1"/>
  <c r="L97" i="1"/>
  <c r="K97" i="1"/>
  <c r="J97" i="1"/>
  <c r="I97" i="1"/>
  <c r="H97" i="1"/>
  <c r="G97" i="1"/>
  <c r="F97" i="1"/>
  <c r="E97" i="1"/>
  <c r="D97" i="1"/>
  <c r="C97" i="1"/>
  <c r="B97" i="1"/>
  <c r="BN96" i="1"/>
  <c r="BM96" i="1"/>
  <c r="BL96" i="1"/>
  <c r="BK96" i="1"/>
  <c r="BJ96" i="1"/>
  <c r="BI96" i="1"/>
  <c r="BH96" i="1"/>
  <c r="BG96" i="1"/>
  <c r="BF96" i="1"/>
  <c r="BE96" i="1"/>
  <c r="BD96" i="1"/>
  <c r="BC96" i="1"/>
  <c r="BB96" i="1"/>
  <c r="BA96" i="1"/>
  <c r="AZ96" i="1"/>
  <c r="AY96" i="1"/>
  <c r="AX96" i="1"/>
  <c r="AW96" i="1"/>
  <c r="AV96" i="1"/>
  <c r="AU96" i="1"/>
  <c r="AT96" i="1"/>
  <c r="AS96" i="1"/>
  <c r="AR96" i="1"/>
  <c r="AQ96" i="1"/>
  <c r="AP96" i="1"/>
  <c r="AO96" i="1"/>
  <c r="AN96" i="1"/>
  <c r="AM96" i="1"/>
  <c r="AL96" i="1"/>
  <c r="AK96" i="1"/>
  <c r="AJ96" i="1"/>
  <c r="AI96" i="1"/>
  <c r="AH96" i="1"/>
  <c r="AG96" i="1"/>
  <c r="AF96" i="1"/>
  <c r="AE96" i="1"/>
  <c r="AD96" i="1"/>
  <c r="AC96" i="1"/>
  <c r="AB96" i="1"/>
  <c r="AA96" i="1"/>
  <c r="Z96" i="1"/>
  <c r="Y96" i="1"/>
  <c r="X96" i="1"/>
  <c r="W96" i="1"/>
  <c r="V96" i="1"/>
  <c r="U96" i="1"/>
  <c r="T96" i="1"/>
  <c r="S96" i="1"/>
  <c r="R96" i="1"/>
  <c r="Q96" i="1"/>
  <c r="P96" i="1"/>
  <c r="O96" i="1"/>
  <c r="N96" i="1"/>
  <c r="M96" i="1"/>
  <c r="L96" i="1"/>
  <c r="K96" i="1"/>
  <c r="J96" i="1"/>
  <c r="I96" i="1"/>
  <c r="H96" i="1"/>
  <c r="G96" i="1"/>
  <c r="F96" i="1"/>
  <c r="E96" i="1"/>
  <c r="D96" i="1"/>
  <c r="C96" i="1"/>
  <c r="B96" i="1"/>
  <c r="BN95" i="1"/>
  <c r="BM95" i="1"/>
  <c r="BL95" i="1"/>
  <c r="BK95" i="1"/>
  <c r="BJ95" i="1"/>
  <c r="BI95" i="1"/>
  <c r="BH95" i="1"/>
  <c r="BG95" i="1"/>
  <c r="BF95" i="1"/>
  <c r="BE95" i="1"/>
  <c r="BD95" i="1"/>
  <c r="BC95" i="1"/>
  <c r="BB95" i="1"/>
  <c r="BA95" i="1"/>
  <c r="AZ95" i="1"/>
  <c r="AY95" i="1"/>
  <c r="AX95" i="1"/>
  <c r="AW95" i="1"/>
  <c r="AV95" i="1"/>
  <c r="AU95" i="1"/>
  <c r="AT95" i="1"/>
  <c r="AS95" i="1"/>
  <c r="AR95" i="1"/>
  <c r="AQ95" i="1"/>
  <c r="AP95" i="1"/>
  <c r="AO95" i="1"/>
  <c r="AN95" i="1"/>
  <c r="AM95" i="1"/>
  <c r="AL95" i="1"/>
  <c r="AK95" i="1"/>
  <c r="AJ95" i="1"/>
  <c r="AI95" i="1"/>
  <c r="AH95" i="1"/>
  <c r="AG95" i="1"/>
  <c r="AF95" i="1"/>
  <c r="AE95" i="1"/>
  <c r="AD95" i="1"/>
  <c r="AC95" i="1"/>
  <c r="AB95" i="1"/>
  <c r="AA95" i="1"/>
  <c r="Z95" i="1"/>
  <c r="Y95" i="1"/>
  <c r="X95" i="1"/>
  <c r="W95" i="1"/>
  <c r="V95" i="1"/>
  <c r="U95" i="1"/>
  <c r="T95" i="1"/>
  <c r="S95" i="1"/>
  <c r="R95" i="1"/>
  <c r="Q95" i="1"/>
  <c r="P95" i="1"/>
  <c r="O95" i="1"/>
  <c r="N95" i="1"/>
  <c r="M95" i="1"/>
  <c r="L95" i="1"/>
  <c r="K95" i="1"/>
  <c r="J95" i="1"/>
  <c r="I95" i="1"/>
  <c r="H95" i="1"/>
  <c r="G95" i="1"/>
  <c r="F95" i="1"/>
  <c r="E95" i="1"/>
  <c r="D95" i="1"/>
  <c r="C95" i="1"/>
  <c r="B95"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K94" i="1"/>
  <c r="J94" i="1"/>
  <c r="I94" i="1"/>
  <c r="H94" i="1"/>
  <c r="G94" i="1"/>
  <c r="F94" i="1"/>
  <c r="E94" i="1"/>
  <c r="D94" i="1"/>
  <c r="C94" i="1"/>
  <c r="B94" i="1"/>
  <c r="BN93" i="1"/>
  <c r="BM93" i="1"/>
  <c r="BL93" i="1"/>
  <c r="BK93" i="1"/>
  <c r="BJ93" i="1"/>
  <c r="BI93" i="1"/>
  <c r="BH93" i="1"/>
  <c r="BG93" i="1"/>
  <c r="BF93" i="1"/>
  <c r="BE93" i="1"/>
  <c r="BD93" i="1"/>
  <c r="BC93" i="1"/>
  <c r="BB93" i="1"/>
  <c r="BA93" i="1"/>
  <c r="AZ93" i="1"/>
  <c r="AY93"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W93" i="1"/>
  <c r="V93" i="1"/>
  <c r="U93" i="1"/>
  <c r="T93" i="1"/>
  <c r="S93" i="1"/>
  <c r="R93" i="1"/>
  <c r="Q93" i="1"/>
  <c r="P93" i="1"/>
  <c r="O93" i="1"/>
  <c r="N93" i="1"/>
  <c r="M93" i="1"/>
  <c r="L93" i="1"/>
  <c r="K93" i="1"/>
  <c r="J93" i="1"/>
  <c r="I93" i="1"/>
  <c r="H93" i="1"/>
  <c r="G93" i="1"/>
  <c r="F93" i="1"/>
  <c r="E93" i="1"/>
  <c r="D93" i="1"/>
  <c r="C93" i="1"/>
  <c r="B93" i="1"/>
  <c r="BN92" i="1"/>
  <c r="BM92" i="1"/>
  <c r="BL92" i="1"/>
  <c r="BK92" i="1"/>
  <c r="BJ92" i="1"/>
  <c r="BI92" i="1"/>
  <c r="BH92" i="1"/>
  <c r="BG92" i="1"/>
  <c r="BF92" i="1"/>
  <c r="BE92" i="1"/>
  <c r="BD92" i="1"/>
  <c r="BC92" i="1"/>
  <c r="BB92" i="1"/>
  <c r="BA92" i="1"/>
  <c r="AZ92" i="1"/>
  <c r="AY92" i="1"/>
  <c r="AX92" i="1"/>
  <c r="AW92" i="1"/>
  <c r="AV92" i="1"/>
  <c r="AU92" i="1"/>
  <c r="AT92" i="1"/>
  <c r="AS92" i="1"/>
  <c r="AR92" i="1"/>
  <c r="AQ92" i="1"/>
  <c r="AP92" i="1"/>
  <c r="AO92" i="1"/>
  <c r="AN92" i="1"/>
  <c r="AM92" i="1"/>
  <c r="AL92" i="1"/>
  <c r="AK92" i="1"/>
  <c r="AJ92" i="1"/>
  <c r="AI92" i="1"/>
  <c r="AH92" i="1"/>
  <c r="AG92" i="1"/>
  <c r="AF92" i="1"/>
  <c r="AE92" i="1"/>
  <c r="AD92" i="1"/>
  <c r="AC92" i="1"/>
  <c r="AB92" i="1"/>
  <c r="AA92" i="1"/>
  <c r="Z92" i="1"/>
  <c r="Y92" i="1"/>
  <c r="X92" i="1"/>
  <c r="W92" i="1"/>
  <c r="V92" i="1"/>
  <c r="U92" i="1"/>
  <c r="T92" i="1"/>
  <c r="S92" i="1"/>
  <c r="R92" i="1"/>
  <c r="Q92" i="1"/>
  <c r="P92" i="1"/>
  <c r="O92" i="1"/>
  <c r="N92" i="1"/>
  <c r="M92" i="1"/>
  <c r="L92" i="1"/>
  <c r="K92" i="1"/>
  <c r="J92" i="1"/>
  <c r="I92" i="1"/>
  <c r="H92" i="1"/>
  <c r="G92" i="1"/>
  <c r="F92" i="1"/>
  <c r="E92" i="1"/>
  <c r="D92" i="1"/>
  <c r="C92" i="1"/>
  <c r="B92" i="1"/>
  <c r="BN91" i="1"/>
  <c r="BM91" i="1"/>
  <c r="BL91" i="1"/>
  <c r="BK91" i="1"/>
  <c r="BJ91" i="1"/>
  <c r="BI91" i="1"/>
  <c r="BH91" i="1"/>
  <c r="BG91" i="1"/>
  <c r="BF91" i="1"/>
  <c r="BE91" i="1"/>
  <c r="BD91" i="1"/>
  <c r="BC91" i="1"/>
  <c r="BB91" i="1"/>
  <c r="BA91" i="1"/>
  <c r="AZ91" i="1"/>
  <c r="AY91" i="1"/>
  <c r="AX91" i="1"/>
  <c r="AW91" i="1"/>
  <c r="AV91" i="1"/>
  <c r="AU91" i="1"/>
  <c r="AT91" i="1"/>
  <c r="AS91" i="1"/>
  <c r="AR91" i="1"/>
  <c r="AQ91" i="1"/>
  <c r="AP91" i="1"/>
  <c r="AO91" i="1"/>
  <c r="AN91" i="1"/>
  <c r="AM91" i="1"/>
  <c r="AL91" i="1"/>
  <c r="AK91" i="1"/>
  <c r="AJ91" i="1"/>
  <c r="AI91" i="1"/>
  <c r="AH91" i="1"/>
  <c r="AG91" i="1"/>
  <c r="AF91" i="1"/>
  <c r="AE91" i="1"/>
  <c r="AD91" i="1"/>
  <c r="AC91" i="1"/>
  <c r="AB91" i="1"/>
  <c r="AA91" i="1"/>
  <c r="Z91" i="1"/>
  <c r="Y91" i="1"/>
  <c r="X91" i="1"/>
  <c r="W91" i="1"/>
  <c r="V91" i="1"/>
  <c r="U91" i="1"/>
  <c r="T91" i="1"/>
  <c r="S91" i="1"/>
  <c r="R91" i="1"/>
  <c r="Q91" i="1"/>
  <c r="P91" i="1"/>
  <c r="O91" i="1"/>
  <c r="N91" i="1"/>
  <c r="M91" i="1"/>
  <c r="L91" i="1"/>
  <c r="K91" i="1"/>
  <c r="J91" i="1"/>
  <c r="I91" i="1"/>
  <c r="H91" i="1"/>
  <c r="G91" i="1"/>
  <c r="F91" i="1"/>
  <c r="E91" i="1"/>
  <c r="D91" i="1"/>
  <c r="C91" i="1"/>
  <c r="B91" i="1"/>
  <c r="BN90" i="1"/>
  <c r="BM90" i="1"/>
  <c r="BL90" i="1"/>
  <c r="BK90" i="1"/>
  <c r="BJ90" i="1"/>
  <c r="BI90" i="1"/>
  <c r="BH90" i="1"/>
  <c r="BG90" i="1"/>
  <c r="BF90" i="1"/>
  <c r="BE90" i="1"/>
  <c r="BD90" i="1"/>
  <c r="BC90" i="1"/>
  <c r="BB90" i="1"/>
  <c r="BA90" i="1"/>
  <c r="AZ90" i="1"/>
  <c r="AY90" i="1"/>
  <c r="AX90" i="1"/>
  <c r="AW90" i="1"/>
  <c r="AV90" i="1"/>
  <c r="AU90" i="1"/>
  <c r="AT90" i="1"/>
  <c r="AS90" i="1"/>
  <c r="AR90" i="1"/>
  <c r="AQ90" i="1"/>
  <c r="AP90" i="1"/>
  <c r="AO90" i="1"/>
  <c r="AN90" i="1"/>
  <c r="AM90" i="1"/>
  <c r="AL90" i="1"/>
  <c r="AK90" i="1"/>
  <c r="AJ90" i="1"/>
  <c r="AI90" i="1"/>
  <c r="AH90" i="1"/>
  <c r="AG90" i="1"/>
  <c r="AF90" i="1"/>
  <c r="AE90" i="1"/>
  <c r="AD90" i="1"/>
  <c r="AC90" i="1"/>
  <c r="AB90" i="1"/>
  <c r="AA90" i="1"/>
  <c r="Z90" i="1"/>
  <c r="Y90" i="1"/>
  <c r="X90" i="1"/>
  <c r="W90" i="1"/>
  <c r="V90" i="1"/>
  <c r="U90" i="1"/>
  <c r="T90" i="1"/>
  <c r="S90" i="1"/>
  <c r="R90" i="1"/>
  <c r="Q90" i="1"/>
  <c r="P90" i="1"/>
  <c r="O90" i="1"/>
  <c r="N90" i="1"/>
  <c r="M90" i="1"/>
  <c r="L90" i="1"/>
  <c r="K90" i="1"/>
  <c r="J90" i="1"/>
  <c r="I90" i="1"/>
  <c r="H90" i="1"/>
  <c r="G90" i="1"/>
  <c r="F90" i="1"/>
  <c r="E90" i="1"/>
  <c r="D90" i="1"/>
  <c r="C90" i="1"/>
  <c r="B90" i="1"/>
  <c r="BN89" i="1"/>
  <c r="BM89" i="1"/>
  <c r="BL89" i="1"/>
  <c r="BK89" i="1"/>
  <c r="BJ89" i="1"/>
  <c r="BI89" i="1"/>
  <c r="BH89" i="1"/>
  <c r="BG89" i="1"/>
  <c r="BF89" i="1"/>
  <c r="BE89" i="1"/>
  <c r="BD89" i="1"/>
  <c r="BC89" i="1"/>
  <c r="BB89" i="1"/>
  <c r="BA89" i="1"/>
  <c r="AZ89" i="1"/>
  <c r="AY89" i="1"/>
  <c r="AX89" i="1"/>
  <c r="AW89" i="1"/>
  <c r="AV89" i="1"/>
  <c r="AU89" i="1"/>
  <c r="AT89" i="1"/>
  <c r="AS89" i="1"/>
  <c r="AR89" i="1"/>
  <c r="AQ89" i="1"/>
  <c r="AP89" i="1"/>
  <c r="AO89" i="1"/>
  <c r="AN89" i="1"/>
  <c r="AM89" i="1"/>
  <c r="AL89" i="1"/>
  <c r="AK89" i="1"/>
  <c r="AJ89" i="1"/>
  <c r="AI89" i="1"/>
  <c r="AH89" i="1"/>
  <c r="AG89" i="1"/>
  <c r="AF89" i="1"/>
  <c r="AE89" i="1"/>
  <c r="AD89" i="1"/>
  <c r="AC89" i="1"/>
  <c r="AB89" i="1"/>
  <c r="AA89" i="1"/>
  <c r="Z89" i="1"/>
  <c r="Y89" i="1"/>
  <c r="X89" i="1"/>
  <c r="W89" i="1"/>
  <c r="V89" i="1"/>
  <c r="U89" i="1"/>
  <c r="T89" i="1"/>
  <c r="S89" i="1"/>
  <c r="R89" i="1"/>
  <c r="Q89" i="1"/>
  <c r="P89" i="1"/>
  <c r="O89" i="1"/>
  <c r="N89" i="1"/>
  <c r="M89" i="1"/>
  <c r="L89" i="1"/>
  <c r="K89" i="1"/>
  <c r="J89" i="1"/>
  <c r="I89" i="1"/>
  <c r="H89" i="1"/>
  <c r="G89" i="1"/>
  <c r="F89" i="1"/>
  <c r="E89" i="1"/>
  <c r="D89" i="1"/>
  <c r="C89" i="1"/>
  <c r="B89" i="1"/>
  <c r="BN88" i="1"/>
  <c r="BM88" i="1"/>
  <c r="BL88" i="1"/>
  <c r="BK88" i="1"/>
  <c r="BJ88" i="1"/>
  <c r="BI88" i="1"/>
  <c r="BH88" i="1"/>
  <c r="BG88" i="1"/>
  <c r="BF88" i="1"/>
  <c r="BE88" i="1"/>
  <c r="BD88" i="1"/>
  <c r="BC88" i="1"/>
  <c r="BB88" i="1"/>
  <c r="BA88" i="1"/>
  <c r="AZ88" i="1"/>
  <c r="AY88" i="1"/>
  <c r="AX88" i="1"/>
  <c r="AW88" i="1"/>
  <c r="AV88" i="1"/>
  <c r="AU88" i="1"/>
  <c r="AT88" i="1"/>
  <c r="AS88" i="1"/>
  <c r="AR88" i="1"/>
  <c r="AQ88" i="1"/>
  <c r="AP88" i="1"/>
  <c r="AO88" i="1"/>
  <c r="AN88" i="1"/>
  <c r="AM88" i="1"/>
  <c r="AL88" i="1"/>
  <c r="AK88" i="1"/>
  <c r="AJ88" i="1"/>
  <c r="AI88" i="1"/>
  <c r="AH88" i="1"/>
  <c r="AG88" i="1"/>
  <c r="AF88" i="1"/>
  <c r="AE88" i="1"/>
  <c r="AD88" i="1"/>
  <c r="AC88" i="1"/>
  <c r="AB88" i="1"/>
  <c r="AA88" i="1"/>
  <c r="Z88" i="1"/>
  <c r="Y88" i="1"/>
  <c r="X88" i="1"/>
  <c r="W88" i="1"/>
  <c r="V88" i="1"/>
  <c r="U88" i="1"/>
  <c r="T88" i="1"/>
  <c r="S88" i="1"/>
  <c r="R88" i="1"/>
  <c r="Q88" i="1"/>
  <c r="P88" i="1"/>
  <c r="O88" i="1"/>
  <c r="N88" i="1"/>
  <c r="M88" i="1"/>
  <c r="L88" i="1"/>
  <c r="K88" i="1"/>
  <c r="J88" i="1"/>
  <c r="I88" i="1"/>
  <c r="H88" i="1"/>
  <c r="G88" i="1"/>
  <c r="F88" i="1"/>
  <c r="E88" i="1"/>
  <c r="D88" i="1"/>
  <c r="C88" i="1"/>
  <c r="B88" i="1"/>
  <c r="BN87" i="1"/>
  <c r="BM87" i="1"/>
  <c r="BL87" i="1"/>
  <c r="BK87" i="1"/>
  <c r="BJ87" i="1"/>
  <c r="BI87" i="1"/>
  <c r="BH87" i="1"/>
  <c r="BG87" i="1"/>
  <c r="BF87" i="1"/>
  <c r="BE87" i="1"/>
  <c r="BD87" i="1"/>
  <c r="BC87" i="1"/>
  <c r="BB87" i="1"/>
  <c r="BA87" i="1"/>
  <c r="AZ87" i="1"/>
  <c r="AY87" i="1"/>
  <c r="AX87" i="1"/>
  <c r="AW87" i="1"/>
  <c r="AV87" i="1"/>
  <c r="AU87" i="1"/>
  <c r="AT87" i="1"/>
  <c r="AS87" i="1"/>
  <c r="AR87" i="1"/>
  <c r="AQ87" i="1"/>
  <c r="AP87" i="1"/>
  <c r="AO87" i="1"/>
  <c r="AN87" i="1"/>
  <c r="AM87" i="1"/>
  <c r="AL87" i="1"/>
  <c r="AK87" i="1"/>
  <c r="AJ87" i="1"/>
  <c r="AI87" i="1"/>
  <c r="AH87" i="1"/>
  <c r="AG87" i="1"/>
  <c r="AF87" i="1"/>
  <c r="AE87" i="1"/>
  <c r="AD87" i="1"/>
  <c r="AC87" i="1"/>
  <c r="AB87" i="1"/>
  <c r="AA87" i="1"/>
  <c r="Z87" i="1"/>
  <c r="Y87" i="1"/>
  <c r="X87" i="1"/>
  <c r="W87" i="1"/>
  <c r="V87" i="1"/>
  <c r="U87" i="1"/>
  <c r="T87" i="1"/>
  <c r="S87" i="1"/>
  <c r="R87" i="1"/>
  <c r="Q87" i="1"/>
  <c r="P87" i="1"/>
  <c r="O87" i="1"/>
  <c r="N87" i="1"/>
  <c r="M87" i="1"/>
  <c r="L87" i="1"/>
  <c r="K87" i="1"/>
  <c r="J87" i="1"/>
  <c r="I87" i="1"/>
  <c r="H87" i="1"/>
  <c r="G87" i="1"/>
  <c r="F87" i="1"/>
  <c r="E87" i="1"/>
  <c r="D87" i="1"/>
  <c r="C87" i="1"/>
  <c r="B87" i="1"/>
  <c r="BN86" i="1"/>
  <c r="BM86" i="1"/>
  <c r="BL86" i="1"/>
  <c r="BK86" i="1"/>
  <c r="BJ86" i="1"/>
  <c r="BI86" i="1"/>
  <c r="BH86" i="1"/>
  <c r="BG86" i="1"/>
  <c r="BF86" i="1"/>
  <c r="BE86" i="1"/>
  <c r="BD86" i="1"/>
  <c r="BC86" i="1"/>
  <c r="BB86" i="1"/>
  <c r="BA86" i="1"/>
  <c r="AZ86" i="1"/>
  <c r="AY86" i="1"/>
  <c r="AX86" i="1"/>
  <c r="AW86" i="1"/>
  <c r="AV86" i="1"/>
  <c r="AU86" i="1"/>
  <c r="AT86" i="1"/>
  <c r="AS86" i="1"/>
  <c r="AR86" i="1"/>
  <c r="AQ86" i="1"/>
  <c r="AP86" i="1"/>
  <c r="AO86" i="1"/>
  <c r="AN86" i="1"/>
  <c r="AM86" i="1"/>
  <c r="AL86" i="1"/>
  <c r="AK86" i="1"/>
  <c r="AJ86" i="1"/>
  <c r="AI86" i="1"/>
  <c r="AH86" i="1"/>
  <c r="AG86" i="1"/>
  <c r="AF86" i="1"/>
  <c r="AE86" i="1"/>
  <c r="AD86" i="1"/>
  <c r="AC86" i="1"/>
  <c r="AB86" i="1"/>
  <c r="AA86" i="1"/>
  <c r="Z86" i="1"/>
  <c r="Y86" i="1"/>
  <c r="X86" i="1"/>
  <c r="W86" i="1"/>
  <c r="V86" i="1"/>
  <c r="U86" i="1"/>
  <c r="T86" i="1"/>
  <c r="S86" i="1"/>
  <c r="R86" i="1"/>
  <c r="Q86" i="1"/>
  <c r="P86" i="1"/>
  <c r="O86" i="1"/>
  <c r="N86" i="1"/>
  <c r="M86" i="1"/>
  <c r="L86" i="1"/>
  <c r="K86" i="1"/>
  <c r="J86" i="1"/>
  <c r="I86" i="1"/>
  <c r="H86" i="1"/>
  <c r="G86" i="1"/>
  <c r="F86" i="1"/>
  <c r="E86" i="1"/>
  <c r="D86" i="1"/>
  <c r="C86" i="1"/>
  <c r="B86" i="1"/>
  <c r="BN85" i="1"/>
  <c r="BM85" i="1"/>
  <c r="BL85" i="1"/>
  <c r="BK85" i="1"/>
  <c r="BP92" i="4" s="1"/>
  <c r="BJ85" i="1"/>
  <c r="BO92" i="4" s="1"/>
  <c r="BI85" i="1"/>
  <c r="BN92" i="4" s="1"/>
  <c r="BH85" i="1"/>
  <c r="BM92" i="4" s="1"/>
  <c r="BG85" i="1"/>
  <c r="BL92" i="4" s="1"/>
  <c r="BF85" i="1"/>
  <c r="BK92" i="4" s="1"/>
  <c r="BE85" i="1"/>
  <c r="BJ92" i="4" s="1"/>
  <c r="BD85" i="1"/>
  <c r="BI92" i="4" s="1"/>
  <c r="BC85" i="1"/>
  <c r="BH92" i="4" s="1"/>
  <c r="BB85" i="1"/>
  <c r="BG92" i="4" s="1"/>
  <c r="BA85" i="1"/>
  <c r="BF92" i="4" s="1"/>
  <c r="AZ85" i="1"/>
  <c r="BE92" i="4" s="1"/>
  <c r="AY85" i="1"/>
  <c r="BD92" i="4" s="1"/>
  <c r="AX85" i="1"/>
  <c r="BC92" i="4" s="1"/>
  <c r="AW85" i="1"/>
  <c r="BB92" i="4" s="1"/>
  <c r="AV85" i="1"/>
  <c r="BA92" i="4" s="1"/>
  <c r="AU85" i="1"/>
  <c r="AZ92" i="4" s="1"/>
  <c r="AT85" i="1"/>
  <c r="AY92" i="4" s="1"/>
  <c r="AS85" i="1"/>
  <c r="AX92" i="4" s="1"/>
  <c r="AR85" i="1"/>
  <c r="AW92" i="4" s="1"/>
  <c r="AQ85" i="1"/>
  <c r="AV92" i="4" s="1"/>
  <c r="AP85" i="1"/>
  <c r="AU92" i="4" s="1"/>
  <c r="AO85" i="1"/>
  <c r="AT92" i="4" s="1"/>
  <c r="AN85" i="1"/>
  <c r="AS92" i="4" s="1"/>
  <c r="AM85" i="1"/>
  <c r="AR92" i="4" s="1"/>
  <c r="AL85" i="1"/>
  <c r="AQ92" i="4" s="1"/>
  <c r="AK85" i="1"/>
  <c r="AP92" i="4" s="1"/>
  <c r="AJ85" i="1"/>
  <c r="AO92" i="4" s="1"/>
  <c r="AI85" i="1"/>
  <c r="AN92" i="4" s="1"/>
  <c r="AH85" i="1"/>
  <c r="AM92" i="4" s="1"/>
  <c r="AG85" i="1"/>
  <c r="AL92" i="4" s="1"/>
  <c r="AF85" i="1"/>
  <c r="AK92" i="4" s="1"/>
  <c r="AE85" i="1"/>
  <c r="AJ92" i="4" s="1"/>
  <c r="AD85" i="1"/>
  <c r="AI92" i="4" s="1"/>
  <c r="AC85" i="1"/>
  <c r="AH92" i="4" s="1"/>
  <c r="AB85" i="1"/>
  <c r="AG92" i="4" s="1"/>
  <c r="AA85" i="1"/>
  <c r="AF92" i="4" s="1"/>
  <c r="Z85" i="1"/>
  <c r="AE92" i="4" s="1"/>
  <c r="Y85" i="1"/>
  <c r="AD92" i="4" s="1"/>
  <c r="X85" i="1"/>
  <c r="AC92" i="4" s="1"/>
  <c r="W85" i="1"/>
  <c r="AB92" i="4" s="1"/>
  <c r="V85" i="1"/>
  <c r="AA92" i="4" s="1"/>
  <c r="U85" i="1"/>
  <c r="Z92" i="4" s="1"/>
  <c r="T85" i="1"/>
  <c r="Y92" i="4" s="1"/>
  <c r="S85" i="1"/>
  <c r="X92" i="4" s="1"/>
  <c r="R85" i="1"/>
  <c r="W92" i="4" s="1"/>
  <c r="Q85" i="1"/>
  <c r="V92" i="4" s="1"/>
  <c r="P85" i="1"/>
  <c r="U92" i="4" s="1"/>
  <c r="O85" i="1"/>
  <c r="T92" i="4" s="1"/>
  <c r="N85" i="1"/>
  <c r="S92" i="4" s="1"/>
  <c r="M85" i="1"/>
  <c r="R92" i="4" s="1"/>
  <c r="L85" i="1"/>
  <c r="Q92" i="4" s="1"/>
  <c r="K85" i="1"/>
  <c r="P92" i="4" s="1"/>
  <c r="J85" i="1"/>
  <c r="O92" i="4" s="1"/>
  <c r="I85" i="1"/>
  <c r="N92" i="4" s="1"/>
  <c r="H85" i="1"/>
  <c r="M92" i="4" s="1"/>
  <c r="G85" i="1"/>
  <c r="L92" i="4" s="1"/>
  <c r="F85" i="1"/>
  <c r="K92" i="4" s="1"/>
  <c r="E85" i="1"/>
  <c r="J92" i="4" s="1"/>
  <c r="D85" i="1"/>
  <c r="I92" i="4" s="1"/>
  <c r="C85" i="1"/>
  <c r="H92" i="4" s="1"/>
  <c r="B85" i="1"/>
  <c r="G92" i="4" s="1"/>
  <c r="BN84" i="1"/>
  <c r="BM84" i="1"/>
  <c r="BL84" i="1"/>
  <c r="BK84" i="1"/>
  <c r="BP91" i="4" s="1"/>
  <c r="BJ84" i="1"/>
  <c r="BO91" i="4" s="1"/>
  <c r="BI84" i="1"/>
  <c r="BN91" i="4" s="1"/>
  <c r="BH84" i="1"/>
  <c r="BM91" i="4" s="1"/>
  <c r="BG84" i="1"/>
  <c r="BL91" i="4" s="1"/>
  <c r="BF84" i="1"/>
  <c r="BK91" i="4" s="1"/>
  <c r="BE84" i="1"/>
  <c r="BJ91" i="4" s="1"/>
  <c r="BD84" i="1"/>
  <c r="BI91" i="4" s="1"/>
  <c r="BC84" i="1"/>
  <c r="BH91" i="4" s="1"/>
  <c r="BB84" i="1"/>
  <c r="BG91" i="4" s="1"/>
  <c r="BA84" i="1"/>
  <c r="BF91" i="4" s="1"/>
  <c r="AZ84" i="1"/>
  <c r="BE91" i="4" s="1"/>
  <c r="AY84" i="1"/>
  <c r="BD91" i="4" s="1"/>
  <c r="AX84" i="1"/>
  <c r="BC91" i="4" s="1"/>
  <c r="AW84" i="1"/>
  <c r="BB91" i="4" s="1"/>
  <c r="AV84" i="1"/>
  <c r="BA91" i="4" s="1"/>
  <c r="AU84" i="1"/>
  <c r="AZ91" i="4" s="1"/>
  <c r="AT84" i="1"/>
  <c r="AY91" i="4" s="1"/>
  <c r="AS84" i="1"/>
  <c r="AX91" i="4" s="1"/>
  <c r="AR84" i="1"/>
  <c r="AW91" i="4" s="1"/>
  <c r="AQ84" i="1"/>
  <c r="AV91" i="4" s="1"/>
  <c r="AP84" i="1"/>
  <c r="AU91" i="4" s="1"/>
  <c r="AO84" i="1"/>
  <c r="AT91" i="4" s="1"/>
  <c r="AN84" i="1"/>
  <c r="AS91" i="4" s="1"/>
  <c r="AM84" i="1"/>
  <c r="AR91" i="4" s="1"/>
  <c r="AL84" i="1"/>
  <c r="AQ91" i="4" s="1"/>
  <c r="AK84" i="1"/>
  <c r="AP91" i="4" s="1"/>
  <c r="AJ84" i="1"/>
  <c r="AO91" i="4" s="1"/>
  <c r="AI84" i="1"/>
  <c r="AN91" i="4" s="1"/>
  <c r="AH84" i="1"/>
  <c r="AM91" i="4" s="1"/>
  <c r="AG84" i="1"/>
  <c r="AL91" i="4" s="1"/>
  <c r="AF84" i="1"/>
  <c r="AK91" i="4" s="1"/>
  <c r="AE84" i="1"/>
  <c r="AJ91" i="4" s="1"/>
  <c r="AD84" i="1"/>
  <c r="AI91" i="4" s="1"/>
  <c r="AC84" i="1"/>
  <c r="AH91" i="4" s="1"/>
  <c r="AB84" i="1"/>
  <c r="AG91" i="4" s="1"/>
  <c r="AA84" i="1"/>
  <c r="AF91" i="4" s="1"/>
  <c r="Z84" i="1"/>
  <c r="AE91" i="4" s="1"/>
  <c r="Y84" i="1"/>
  <c r="AD91" i="4" s="1"/>
  <c r="X84" i="1"/>
  <c r="AC91" i="4" s="1"/>
  <c r="W84" i="1"/>
  <c r="AB91" i="4" s="1"/>
  <c r="V84" i="1"/>
  <c r="AA91" i="4" s="1"/>
  <c r="U84" i="1"/>
  <c r="Z91" i="4" s="1"/>
  <c r="T84" i="1"/>
  <c r="Y91" i="4" s="1"/>
  <c r="S84" i="1"/>
  <c r="X91" i="4" s="1"/>
  <c r="R84" i="1"/>
  <c r="W91" i="4" s="1"/>
  <c r="Q84" i="1"/>
  <c r="V91" i="4" s="1"/>
  <c r="P84" i="1"/>
  <c r="U91" i="4" s="1"/>
  <c r="O84" i="1"/>
  <c r="T91" i="4" s="1"/>
  <c r="N84" i="1"/>
  <c r="S91" i="4" s="1"/>
  <c r="M84" i="1"/>
  <c r="R91" i="4" s="1"/>
  <c r="L84" i="1"/>
  <c r="Q91" i="4" s="1"/>
  <c r="K84" i="1"/>
  <c r="P91" i="4" s="1"/>
  <c r="J84" i="1"/>
  <c r="O91" i="4" s="1"/>
  <c r="I84" i="1"/>
  <c r="N91" i="4" s="1"/>
  <c r="H84" i="1"/>
  <c r="M91" i="4" s="1"/>
  <c r="G84" i="1"/>
  <c r="L91" i="4" s="1"/>
  <c r="F84" i="1"/>
  <c r="K91" i="4" s="1"/>
  <c r="E84" i="1"/>
  <c r="J91" i="4" s="1"/>
  <c r="D84" i="1"/>
  <c r="I91" i="4" s="1"/>
  <c r="C84" i="1"/>
  <c r="H91" i="4" s="1"/>
  <c r="B84" i="1"/>
  <c r="G91" i="4" s="1"/>
  <c r="BN83" i="1"/>
  <c r="BM83" i="1"/>
  <c r="BL83" i="1"/>
  <c r="BK83" i="1"/>
  <c r="BP90" i="4" s="1"/>
  <c r="BJ83" i="1"/>
  <c r="BO90" i="4" s="1"/>
  <c r="BI83" i="1"/>
  <c r="BN90" i="4" s="1"/>
  <c r="BH83" i="1"/>
  <c r="BM90" i="4" s="1"/>
  <c r="BG83" i="1"/>
  <c r="BL90" i="4" s="1"/>
  <c r="BF83" i="1"/>
  <c r="BK90" i="4" s="1"/>
  <c r="BE83" i="1"/>
  <c r="BJ90" i="4" s="1"/>
  <c r="BD83" i="1"/>
  <c r="BI90" i="4" s="1"/>
  <c r="BC83" i="1"/>
  <c r="BH90" i="4" s="1"/>
  <c r="BB83" i="1"/>
  <c r="BG90" i="4" s="1"/>
  <c r="BA83" i="1"/>
  <c r="BF90" i="4" s="1"/>
  <c r="AZ83" i="1"/>
  <c r="BE90" i="4" s="1"/>
  <c r="AY83" i="1"/>
  <c r="BD90" i="4" s="1"/>
  <c r="AX83" i="1"/>
  <c r="BC90" i="4" s="1"/>
  <c r="AW83" i="1"/>
  <c r="BB90" i="4" s="1"/>
  <c r="AV83" i="1"/>
  <c r="BA90" i="4" s="1"/>
  <c r="AU83" i="1"/>
  <c r="AZ90" i="4" s="1"/>
  <c r="AT83" i="1"/>
  <c r="AY90" i="4" s="1"/>
  <c r="AS83" i="1"/>
  <c r="AX90" i="4" s="1"/>
  <c r="AR83" i="1"/>
  <c r="AW90" i="4" s="1"/>
  <c r="AQ83" i="1"/>
  <c r="AV90" i="4" s="1"/>
  <c r="AP83" i="1"/>
  <c r="AU90" i="4" s="1"/>
  <c r="AO83" i="1"/>
  <c r="AT90" i="4" s="1"/>
  <c r="AN83" i="1"/>
  <c r="AS90" i="4" s="1"/>
  <c r="AM83" i="1"/>
  <c r="AR90" i="4" s="1"/>
  <c r="AL83" i="1"/>
  <c r="AQ90" i="4" s="1"/>
  <c r="AK83" i="1"/>
  <c r="AP90" i="4" s="1"/>
  <c r="AJ83" i="1"/>
  <c r="AO90" i="4" s="1"/>
  <c r="AI83" i="1"/>
  <c r="AN90" i="4" s="1"/>
  <c r="AH83" i="1"/>
  <c r="AM90" i="4" s="1"/>
  <c r="AG83" i="1"/>
  <c r="AL90" i="4" s="1"/>
  <c r="AF83" i="1"/>
  <c r="AK90" i="4" s="1"/>
  <c r="AE83" i="1"/>
  <c r="AJ90" i="4" s="1"/>
  <c r="AD83" i="1"/>
  <c r="AI90" i="4" s="1"/>
  <c r="AC83" i="1"/>
  <c r="AH90" i="4" s="1"/>
  <c r="AB83" i="1"/>
  <c r="AG90" i="4" s="1"/>
  <c r="AA83" i="1"/>
  <c r="AF90" i="4" s="1"/>
  <c r="Z83" i="1"/>
  <c r="AE90" i="4" s="1"/>
  <c r="Y83" i="1"/>
  <c r="AD90" i="4" s="1"/>
  <c r="X83" i="1"/>
  <c r="AC90" i="4" s="1"/>
  <c r="W83" i="1"/>
  <c r="AB90" i="4" s="1"/>
  <c r="V83" i="1"/>
  <c r="AA90" i="4" s="1"/>
  <c r="U83" i="1"/>
  <c r="Z90" i="4" s="1"/>
  <c r="T83" i="1"/>
  <c r="Y90" i="4" s="1"/>
  <c r="S83" i="1"/>
  <c r="X90" i="4" s="1"/>
  <c r="R83" i="1"/>
  <c r="W90" i="4" s="1"/>
  <c r="Q83" i="1"/>
  <c r="V90" i="4" s="1"/>
  <c r="P83" i="1"/>
  <c r="U90" i="4" s="1"/>
  <c r="O83" i="1"/>
  <c r="T90" i="4" s="1"/>
  <c r="N83" i="1"/>
  <c r="S90" i="4" s="1"/>
  <c r="M83" i="1"/>
  <c r="R90" i="4" s="1"/>
  <c r="L83" i="1"/>
  <c r="Q90" i="4" s="1"/>
  <c r="K83" i="1"/>
  <c r="P90" i="4" s="1"/>
  <c r="J83" i="1"/>
  <c r="O90" i="4" s="1"/>
  <c r="I83" i="1"/>
  <c r="N90" i="4" s="1"/>
  <c r="H83" i="1"/>
  <c r="M90" i="4" s="1"/>
  <c r="G83" i="1"/>
  <c r="L90" i="4" s="1"/>
  <c r="F83" i="1"/>
  <c r="K90" i="4" s="1"/>
  <c r="E83" i="1"/>
  <c r="J90" i="4" s="1"/>
  <c r="D83" i="1"/>
  <c r="I90" i="4" s="1"/>
  <c r="C83" i="1"/>
  <c r="H90" i="4" s="1"/>
  <c r="B83" i="1"/>
  <c r="G90" i="4" s="1"/>
  <c r="BN82" i="1"/>
  <c r="BM82" i="1"/>
  <c r="BL82" i="1"/>
  <c r="BK82" i="1"/>
  <c r="BP89" i="4" s="1"/>
  <c r="BJ82" i="1"/>
  <c r="BO89" i="4" s="1"/>
  <c r="BI82" i="1"/>
  <c r="BN89" i="4" s="1"/>
  <c r="BH82" i="1"/>
  <c r="BM89" i="4" s="1"/>
  <c r="BG82" i="1"/>
  <c r="BL89" i="4" s="1"/>
  <c r="BF82" i="1"/>
  <c r="BK89" i="4" s="1"/>
  <c r="BE82" i="1"/>
  <c r="BJ89" i="4" s="1"/>
  <c r="BD82" i="1"/>
  <c r="BI89" i="4" s="1"/>
  <c r="BC82" i="1"/>
  <c r="BH89" i="4" s="1"/>
  <c r="BB82" i="1"/>
  <c r="BG89" i="4" s="1"/>
  <c r="BA82" i="1"/>
  <c r="BF89" i="4" s="1"/>
  <c r="AZ82" i="1"/>
  <c r="BE89" i="4" s="1"/>
  <c r="AY82" i="1"/>
  <c r="BD89" i="4" s="1"/>
  <c r="AX82" i="1"/>
  <c r="BC89" i="4" s="1"/>
  <c r="AW82" i="1"/>
  <c r="BB89" i="4" s="1"/>
  <c r="AV82" i="1"/>
  <c r="BA89" i="4" s="1"/>
  <c r="AU82" i="1"/>
  <c r="AZ89" i="4" s="1"/>
  <c r="AT82" i="1"/>
  <c r="AY89" i="4" s="1"/>
  <c r="AS82" i="1"/>
  <c r="AX89" i="4" s="1"/>
  <c r="AR82" i="1"/>
  <c r="AW89" i="4" s="1"/>
  <c r="AQ82" i="1"/>
  <c r="AV89" i="4" s="1"/>
  <c r="AP82" i="1"/>
  <c r="AU89" i="4" s="1"/>
  <c r="AO82" i="1"/>
  <c r="AT89" i="4" s="1"/>
  <c r="AN82" i="1"/>
  <c r="AS89" i="4" s="1"/>
  <c r="AM82" i="1"/>
  <c r="AR89" i="4" s="1"/>
  <c r="AL82" i="1"/>
  <c r="AQ89" i="4" s="1"/>
  <c r="AK82" i="1"/>
  <c r="AP89" i="4" s="1"/>
  <c r="AJ82" i="1"/>
  <c r="AO89" i="4" s="1"/>
  <c r="AI82" i="1"/>
  <c r="AN89" i="4" s="1"/>
  <c r="AH82" i="1"/>
  <c r="AM89" i="4" s="1"/>
  <c r="AG82" i="1"/>
  <c r="AL89" i="4" s="1"/>
  <c r="AF82" i="1"/>
  <c r="AK89" i="4" s="1"/>
  <c r="AE82" i="1"/>
  <c r="AJ89" i="4" s="1"/>
  <c r="AD82" i="1"/>
  <c r="AI89" i="4" s="1"/>
  <c r="AC82" i="1"/>
  <c r="AH89" i="4" s="1"/>
  <c r="AB82" i="1"/>
  <c r="AG89" i="4" s="1"/>
  <c r="AA82" i="1"/>
  <c r="AF89" i="4" s="1"/>
  <c r="Z82" i="1"/>
  <c r="AE89" i="4" s="1"/>
  <c r="Y82" i="1"/>
  <c r="AD89" i="4" s="1"/>
  <c r="X82" i="1"/>
  <c r="AC89" i="4" s="1"/>
  <c r="W82" i="1"/>
  <c r="AB89" i="4" s="1"/>
  <c r="V82" i="1"/>
  <c r="AA89" i="4" s="1"/>
  <c r="U82" i="1"/>
  <c r="Z89" i="4" s="1"/>
  <c r="T82" i="1"/>
  <c r="Y89" i="4" s="1"/>
  <c r="S82" i="1"/>
  <c r="X89" i="4" s="1"/>
  <c r="R82" i="1"/>
  <c r="W89" i="4" s="1"/>
  <c r="Q82" i="1"/>
  <c r="V89" i="4" s="1"/>
  <c r="P82" i="1"/>
  <c r="U89" i="4" s="1"/>
  <c r="O82" i="1"/>
  <c r="T89" i="4" s="1"/>
  <c r="N82" i="1"/>
  <c r="S89" i="4" s="1"/>
  <c r="M82" i="1"/>
  <c r="R89" i="4" s="1"/>
  <c r="L82" i="1"/>
  <c r="Q89" i="4" s="1"/>
  <c r="K82" i="1"/>
  <c r="P89" i="4" s="1"/>
  <c r="J82" i="1"/>
  <c r="O89" i="4" s="1"/>
  <c r="I82" i="1"/>
  <c r="N89" i="4" s="1"/>
  <c r="H82" i="1"/>
  <c r="M89" i="4" s="1"/>
  <c r="G82" i="1"/>
  <c r="L89" i="4" s="1"/>
  <c r="F82" i="1"/>
  <c r="K89" i="4" s="1"/>
  <c r="E82" i="1"/>
  <c r="J89" i="4" s="1"/>
  <c r="D82" i="1"/>
  <c r="I89" i="4" s="1"/>
  <c r="C82" i="1"/>
  <c r="H89" i="4" s="1"/>
  <c r="B82" i="1"/>
  <c r="G89" i="4" s="1"/>
  <c r="BN81" i="1"/>
  <c r="BM81" i="1"/>
  <c r="BL81" i="1"/>
  <c r="BK81" i="1"/>
  <c r="BP88" i="4" s="1"/>
  <c r="BJ81" i="1"/>
  <c r="BO88" i="4" s="1"/>
  <c r="BI81" i="1"/>
  <c r="BN88" i="4" s="1"/>
  <c r="BH81" i="1"/>
  <c r="BM88" i="4" s="1"/>
  <c r="BG81" i="1"/>
  <c r="BL88" i="4" s="1"/>
  <c r="BF81" i="1"/>
  <c r="BK88" i="4" s="1"/>
  <c r="BE81" i="1"/>
  <c r="BJ88" i="4" s="1"/>
  <c r="BD81" i="1"/>
  <c r="BI88" i="4" s="1"/>
  <c r="BC81" i="1"/>
  <c r="BH88" i="4" s="1"/>
  <c r="BB81" i="1"/>
  <c r="BG88" i="4" s="1"/>
  <c r="BA81" i="1"/>
  <c r="BF88" i="4" s="1"/>
  <c r="AZ81" i="1"/>
  <c r="BE88" i="4" s="1"/>
  <c r="AY81" i="1"/>
  <c r="BD88" i="4" s="1"/>
  <c r="AX81" i="1"/>
  <c r="BC88" i="4" s="1"/>
  <c r="AW81" i="1"/>
  <c r="BB88" i="4" s="1"/>
  <c r="AV81" i="1"/>
  <c r="BA88" i="4" s="1"/>
  <c r="AU81" i="1"/>
  <c r="AZ88" i="4" s="1"/>
  <c r="AT81" i="1"/>
  <c r="AY88" i="4" s="1"/>
  <c r="AS81" i="1"/>
  <c r="AX88" i="4" s="1"/>
  <c r="AR81" i="1"/>
  <c r="AW88" i="4" s="1"/>
  <c r="AQ81" i="1"/>
  <c r="AV88" i="4" s="1"/>
  <c r="AP81" i="1"/>
  <c r="AU88" i="4" s="1"/>
  <c r="AO81" i="1"/>
  <c r="AT88" i="4" s="1"/>
  <c r="AN81" i="1"/>
  <c r="AS88" i="4" s="1"/>
  <c r="AM81" i="1"/>
  <c r="AR88" i="4" s="1"/>
  <c r="AL81" i="1"/>
  <c r="AQ88" i="4" s="1"/>
  <c r="AK81" i="1"/>
  <c r="AP88" i="4" s="1"/>
  <c r="AJ81" i="1"/>
  <c r="AO88" i="4" s="1"/>
  <c r="AI81" i="1"/>
  <c r="AN88" i="4" s="1"/>
  <c r="AH81" i="1"/>
  <c r="AM88" i="4" s="1"/>
  <c r="AG81" i="1"/>
  <c r="AL88" i="4" s="1"/>
  <c r="AF81" i="1"/>
  <c r="AK88" i="4" s="1"/>
  <c r="AE81" i="1"/>
  <c r="AJ88" i="4" s="1"/>
  <c r="AD81" i="1"/>
  <c r="AI88" i="4" s="1"/>
  <c r="AC81" i="1"/>
  <c r="AH88" i="4" s="1"/>
  <c r="AB81" i="1"/>
  <c r="AG88" i="4" s="1"/>
  <c r="AA81" i="1"/>
  <c r="AF88" i="4" s="1"/>
  <c r="Z81" i="1"/>
  <c r="AE88" i="4" s="1"/>
  <c r="Y81" i="1"/>
  <c r="AD88" i="4" s="1"/>
  <c r="X81" i="1"/>
  <c r="AC88" i="4" s="1"/>
  <c r="W81" i="1"/>
  <c r="AB88" i="4" s="1"/>
  <c r="V81" i="1"/>
  <c r="AA88" i="4" s="1"/>
  <c r="U81" i="1"/>
  <c r="Z88" i="4" s="1"/>
  <c r="T81" i="1"/>
  <c r="Y88" i="4" s="1"/>
  <c r="S81" i="1"/>
  <c r="X88" i="4" s="1"/>
  <c r="R81" i="1"/>
  <c r="W88" i="4" s="1"/>
  <c r="Q81" i="1"/>
  <c r="V88" i="4" s="1"/>
  <c r="P81" i="1"/>
  <c r="U88" i="4" s="1"/>
  <c r="O81" i="1"/>
  <c r="T88" i="4" s="1"/>
  <c r="N81" i="1"/>
  <c r="S88" i="4" s="1"/>
  <c r="M81" i="1"/>
  <c r="R88" i="4" s="1"/>
  <c r="L81" i="1"/>
  <c r="Q88" i="4" s="1"/>
  <c r="K81" i="1"/>
  <c r="P88" i="4" s="1"/>
  <c r="J81" i="1"/>
  <c r="O88" i="4" s="1"/>
  <c r="I81" i="1"/>
  <c r="N88" i="4" s="1"/>
  <c r="H81" i="1"/>
  <c r="M88" i="4" s="1"/>
  <c r="G81" i="1"/>
  <c r="L88" i="4" s="1"/>
  <c r="F81" i="1"/>
  <c r="K88" i="4" s="1"/>
  <c r="E81" i="1"/>
  <c r="J88" i="4" s="1"/>
  <c r="D81" i="1"/>
  <c r="I88" i="4" s="1"/>
  <c r="C81" i="1"/>
  <c r="H88" i="4" s="1"/>
  <c r="B81" i="1"/>
  <c r="G88" i="4" s="1"/>
  <c r="BN80" i="1"/>
  <c r="BM80" i="1"/>
  <c r="BL80" i="1"/>
  <c r="BK80" i="1"/>
  <c r="BP87" i="4" s="1"/>
  <c r="BJ80" i="1"/>
  <c r="BO87" i="4" s="1"/>
  <c r="BI80" i="1"/>
  <c r="BN87" i="4" s="1"/>
  <c r="BH80" i="1"/>
  <c r="BM87" i="4" s="1"/>
  <c r="BG80" i="1"/>
  <c r="BL87" i="4" s="1"/>
  <c r="BF80" i="1"/>
  <c r="BK87" i="4" s="1"/>
  <c r="BE80" i="1"/>
  <c r="BJ87" i="4" s="1"/>
  <c r="BD80" i="1"/>
  <c r="BI87" i="4" s="1"/>
  <c r="BC80" i="1"/>
  <c r="BH87" i="4" s="1"/>
  <c r="BB80" i="1"/>
  <c r="BG87" i="4" s="1"/>
  <c r="BA80" i="1"/>
  <c r="BF87" i="4" s="1"/>
  <c r="AZ80" i="1"/>
  <c r="BE87" i="4" s="1"/>
  <c r="AY80" i="1"/>
  <c r="BD87" i="4" s="1"/>
  <c r="AX80" i="1"/>
  <c r="BC87" i="4" s="1"/>
  <c r="AW80" i="1"/>
  <c r="BB87" i="4" s="1"/>
  <c r="AV80" i="1"/>
  <c r="BA87" i="4" s="1"/>
  <c r="AU80" i="1"/>
  <c r="AZ87" i="4" s="1"/>
  <c r="AT80" i="1"/>
  <c r="AY87" i="4" s="1"/>
  <c r="AS80" i="1"/>
  <c r="AX87" i="4" s="1"/>
  <c r="AR80" i="1"/>
  <c r="AW87" i="4" s="1"/>
  <c r="AQ80" i="1"/>
  <c r="AV87" i="4" s="1"/>
  <c r="AP80" i="1"/>
  <c r="AU87" i="4" s="1"/>
  <c r="AO80" i="1"/>
  <c r="AT87" i="4" s="1"/>
  <c r="AN80" i="1"/>
  <c r="AS87" i="4" s="1"/>
  <c r="AM80" i="1"/>
  <c r="AR87" i="4" s="1"/>
  <c r="AL80" i="1"/>
  <c r="AQ87" i="4" s="1"/>
  <c r="AK80" i="1"/>
  <c r="AP87" i="4" s="1"/>
  <c r="AJ80" i="1"/>
  <c r="AO87" i="4" s="1"/>
  <c r="AI80" i="1"/>
  <c r="AN87" i="4" s="1"/>
  <c r="AH80" i="1"/>
  <c r="AM87" i="4" s="1"/>
  <c r="AG80" i="1"/>
  <c r="AL87" i="4" s="1"/>
  <c r="AF80" i="1"/>
  <c r="AK87" i="4" s="1"/>
  <c r="AE80" i="1"/>
  <c r="AJ87" i="4" s="1"/>
  <c r="AD80" i="1"/>
  <c r="AI87" i="4" s="1"/>
  <c r="AC80" i="1"/>
  <c r="AH87" i="4" s="1"/>
  <c r="AB80" i="1"/>
  <c r="AG87" i="4" s="1"/>
  <c r="AA80" i="1"/>
  <c r="AF87" i="4" s="1"/>
  <c r="Z80" i="1"/>
  <c r="AE87" i="4" s="1"/>
  <c r="Y80" i="1"/>
  <c r="AD87" i="4" s="1"/>
  <c r="X80" i="1"/>
  <c r="AC87" i="4" s="1"/>
  <c r="W80" i="1"/>
  <c r="AB87" i="4" s="1"/>
  <c r="V80" i="1"/>
  <c r="AA87" i="4" s="1"/>
  <c r="U80" i="1"/>
  <c r="Z87" i="4" s="1"/>
  <c r="T80" i="1"/>
  <c r="Y87" i="4" s="1"/>
  <c r="S80" i="1"/>
  <c r="X87" i="4" s="1"/>
  <c r="R80" i="1"/>
  <c r="W87" i="4" s="1"/>
  <c r="Q80" i="1"/>
  <c r="V87" i="4" s="1"/>
  <c r="P80" i="1"/>
  <c r="U87" i="4" s="1"/>
  <c r="O80" i="1"/>
  <c r="T87" i="4" s="1"/>
  <c r="N80" i="1"/>
  <c r="S87" i="4" s="1"/>
  <c r="M80" i="1"/>
  <c r="R87" i="4" s="1"/>
  <c r="L80" i="1"/>
  <c r="Q87" i="4" s="1"/>
  <c r="K80" i="1"/>
  <c r="P87" i="4" s="1"/>
  <c r="J80" i="1"/>
  <c r="O87" i="4" s="1"/>
  <c r="I80" i="1"/>
  <c r="N87" i="4" s="1"/>
  <c r="H80" i="1"/>
  <c r="M87" i="4" s="1"/>
  <c r="G80" i="1"/>
  <c r="L87" i="4" s="1"/>
  <c r="F80" i="1"/>
  <c r="K87" i="4" s="1"/>
  <c r="E80" i="1"/>
  <c r="J87" i="4" s="1"/>
  <c r="D80" i="1"/>
  <c r="I87" i="4" s="1"/>
  <c r="C80" i="1"/>
  <c r="H87" i="4" s="1"/>
  <c r="B80" i="1"/>
  <c r="G87" i="4" s="1"/>
  <c r="BN79" i="1"/>
  <c r="BM79" i="1"/>
  <c r="BL79" i="1"/>
  <c r="BK79" i="1"/>
  <c r="BP86" i="4" s="1"/>
  <c r="BJ79" i="1"/>
  <c r="BO86" i="4" s="1"/>
  <c r="BI79" i="1"/>
  <c r="BN86" i="4" s="1"/>
  <c r="BH79" i="1"/>
  <c r="BM86" i="4" s="1"/>
  <c r="BG79" i="1"/>
  <c r="BL86" i="4" s="1"/>
  <c r="BF79" i="1"/>
  <c r="BK86" i="4" s="1"/>
  <c r="BE79" i="1"/>
  <c r="BJ86" i="4" s="1"/>
  <c r="BD79" i="1"/>
  <c r="BI86" i="4" s="1"/>
  <c r="BC79" i="1"/>
  <c r="BH86" i="4" s="1"/>
  <c r="BB79" i="1"/>
  <c r="BG86" i="4" s="1"/>
  <c r="BA79" i="1"/>
  <c r="BF86" i="4" s="1"/>
  <c r="AZ79" i="1"/>
  <c r="BE86" i="4" s="1"/>
  <c r="AY79" i="1"/>
  <c r="BD86" i="4" s="1"/>
  <c r="AX79" i="1"/>
  <c r="BC86" i="4" s="1"/>
  <c r="AW79" i="1"/>
  <c r="BB86" i="4" s="1"/>
  <c r="AV79" i="1"/>
  <c r="BA86" i="4" s="1"/>
  <c r="AU79" i="1"/>
  <c r="AZ86" i="4" s="1"/>
  <c r="AT79" i="1"/>
  <c r="AY86" i="4" s="1"/>
  <c r="AS79" i="1"/>
  <c r="AX86" i="4" s="1"/>
  <c r="AR79" i="1"/>
  <c r="AW86" i="4" s="1"/>
  <c r="AQ79" i="1"/>
  <c r="AV86" i="4" s="1"/>
  <c r="AP79" i="1"/>
  <c r="AU86" i="4" s="1"/>
  <c r="AO79" i="1"/>
  <c r="AT86" i="4" s="1"/>
  <c r="AN79" i="1"/>
  <c r="AS86" i="4" s="1"/>
  <c r="AM79" i="1"/>
  <c r="AR86" i="4" s="1"/>
  <c r="AL79" i="1"/>
  <c r="AQ86" i="4" s="1"/>
  <c r="AK79" i="1"/>
  <c r="AP86" i="4" s="1"/>
  <c r="AJ79" i="1"/>
  <c r="AO86" i="4" s="1"/>
  <c r="AI79" i="1"/>
  <c r="AN86" i="4" s="1"/>
  <c r="AH79" i="1"/>
  <c r="AM86" i="4" s="1"/>
  <c r="AG79" i="1"/>
  <c r="AL86" i="4" s="1"/>
  <c r="AF79" i="1"/>
  <c r="AK86" i="4" s="1"/>
  <c r="AE79" i="1"/>
  <c r="AJ86" i="4" s="1"/>
  <c r="AD79" i="1"/>
  <c r="AI86" i="4" s="1"/>
  <c r="AC79" i="1"/>
  <c r="AH86" i="4" s="1"/>
  <c r="AB79" i="1"/>
  <c r="AG86" i="4" s="1"/>
  <c r="AA79" i="1"/>
  <c r="AF86" i="4" s="1"/>
  <c r="Z79" i="1"/>
  <c r="AE86" i="4" s="1"/>
  <c r="Y79" i="1"/>
  <c r="AD86" i="4" s="1"/>
  <c r="X79" i="1"/>
  <c r="AC86" i="4" s="1"/>
  <c r="W79" i="1"/>
  <c r="AB86" i="4" s="1"/>
  <c r="V79" i="1"/>
  <c r="AA86" i="4" s="1"/>
  <c r="U79" i="1"/>
  <c r="Z86" i="4" s="1"/>
  <c r="T79" i="1"/>
  <c r="Y86" i="4" s="1"/>
  <c r="S79" i="1"/>
  <c r="X86" i="4" s="1"/>
  <c r="R79" i="1"/>
  <c r="W86" i="4" s="1"/>
  <c r="Q79" i="1"/>
  <c r="V86" i="4" s="1"/>
  <c r="P79" i="1"/>
  <c r="U86" i="4" s="1"/>
  <c r="O79" i="1"/>
  <c r="T86" i="4" s="1"/>
  <c r="N79" i="1"/>
  <c r="S86" i="4" s="1"/>
  <c r="M79" i="1"/>
  <c r="R86" i="4" s="1"/>
  <c r="L79" i="1"/>
  <c r="Q86" i="4" s="1"/>
  <c r="K79" i="1"/>
  <c r="P86" i="4" s="1"/>
  <c r="J79" i="1"/>
  <c r="O86" i="4" s="1"/>
  <c r="I79" i="1"/>
  <c r="N86" i="4" s="1"/>
  <c r="H79" i="1"/>
  <c r="M86" i="4" s="1"/>
  <c r="G79" i="1"/>
  <c r="L86" i="4" s="1"/>
  <c r="F79" i="1"/>
  <c r="K86" i="4" s="1"/>
  <c r="E79" i="1"/>
  <c r="J86" i="4" s="1"/>
  <c r="D79" i="1"/>
  <c r="I86" i="4" s="1"/>
  <c r="C79" i="1"/>
  <c r="H86" i="4" s="1"/>
  <c r="B79" i="1"/>
  <c r="G86" i="4" s="1"/>
  <c r="BN78" i="1"/>
  <c r="BM78" i="1"/>
  <c r="BL78" i="1"/>
  <c r="BK78" i="1"/>
  <c r="BP85" i="4" s="1"/>
  <c r="BJ78" i="1"/>
  <c r="BO85" i="4" s="1"/>
  <c r="BI78" i="1"/>
  <c r="BN85" i="4" s="1"/>
  <c r="BH78" i="1"/>
  <c r="BM85" i="4" s="1"/>
  <c r="BG78" i="1"/>
  <c r="BL85" i="4" s="1"/>
  <c r="BF78" i="1"/>
  <c r="BK85" i="4" s="1"/>
  <c r="BE78" i="1"/>
  <c r="BJ85" i="4" s="1"/>
  <c r="BD78" i="1"/>
  <c r="BI85" i="4" s="1"/>
  <c r="BC78" i="1"/>
  <c r="BH85" i="4" s="1"/>
  <c r="BB78" i="1"/>
  <c r="BG85" i="4" s="1"/>
  <c r="BA78" i="1"/>
  <c r="BF85" i="4" s="1"/>
  <c r="AZ78" i="1"/>
  <c r="BE85" i="4" s="1"/>
  <c r="AY78" i="1"/>
  <c r="BD85" i="4" s="1"/>
  <c r="AX78" i="1"/>
  <c r="BC85" i="4" s="1"/>
  <c r="AW78" i="1"/>
  <c r="BB85" i="4" s="1"/>
  <c r="AV78" i="1"/>
  <c r="BA85" i="4" s="1"/>
  <c r="AU78" i="1"/>
  <c r="AZ85" i="4" s="1"/>
  <c r="AT78" i="1"/>
  <c r="AY85" i="4" s="1"/>
  <c r="AS78" i="1"/>
  <c r="AX85" i="4" s="1"/>
  <c r="AR78" i="1"/>
  <c r="AW85" i="4" s="1"/>
  <c r="AQ78" i="1"/>
  <c r="AV85" i="4" s="1"/>
  <c r="AP78" i="1"/>
  <c r="AU85" i="4" s="1"/>
  <c r="AO78" i="1"/>
  <c r="AT85" i="4" s="1"/>
  <c r="AN78" i="1"/>
  <c r="AS85" i="4" s="1"/>
  <c r="AM78" i="1"/>
  <c r="AR85" i="4" s="1"/>
  <c r="AL78" i="1"/>
  <c r="AQ85" i="4" s="1"/>
  <c r="AK78" i="1"/>
  <c r="AP85" i="4" s="1"/>
  <c r="AJ78" i="1"/>
  <c r="AO85" i="4" s="1"/>
  <c r="AI78" i="1"/>
  <c r="AN85" i="4" s="1"/>
  <c r="AH78" i="1"/>
  <c r="AM85" i="4" s="1"/>
  <c r="AG78" i="1"/>
  <c r="AL85" i="4" s="1"/>
  <c r="AF78" i="1"/>
  <c r="AK85" i="4" s="1"/>
  <c r="AE78" i="1"/>
  <c r="AJ85" i="4" s="1"/>
  <c r="AD78" i="1"/>
  <c r="AI85" i="4" s="1"/>
  <c r="AC78" i="1"/>
  <c r="AH85" i="4" s="1"/>
  <c r="AB78" i="1"/>
  <c r="AG85" i="4" s="1"/>
  <c r="AA78" i="1"/>
  <c r="AF85" i="4" s="1"/>
  <c r="Z78" i="1"/>
  <c r="AE85" i="4" s="1"/>
  <c r="Y78" i="1"/>
  <c r="AD85" i="4" s="1"/>
  <c r="X78" i="1"/>
  <c r="AC85" i="4" s="1"/>
  <c r="W78" i="1"/>
  <c r="AB85" i="4" s="1"/>
  <c r="V78" i="1"/>
  <c r="AA85" i="4" s="1"/>
  <c r="U78" i="1"/>
  <c r="Z85" i="4" s="1"/>
  <c r="T78" i="1"/>
  <c r="Y85" i="4" s="1"/>
  <c r="S78" i="1"/>
  <c r="X85" i="4" s="1"/>
  <c r="R78" i="1"/>
  <c r="W85" i="4" s="1"/>
  <c r="Q78" i="1"/>
  <c r="V85" i="4" s="1"/>
  <c r="P78" i="1"/>
  <c r="U85" i="4" s="1"/>
  <c r="O78" i="1"/>
  <c r="T85" i="4" s="1"/>
  <c r="N78" i="1"/>
  <c r="S85" i="4" s="1"/>
  <c r="M78" i="1"/>
  <c r="R85" i="4" s="1"/>
  <c r="L78" i="1"/>
  <c r="Q85" i="4" s="1"/>
  <c r="K78" i="1"/>
  <c r="P85" i="4" s="1"/>
  <c r="J78" i="1"/>
  <c r="O85" i="4" s="1"/>
  <c r="I78" i="1"/>
  <c r="N85" i="4" s="1"/>
  <c r="H78" i="1"/>
  <c r="M85" i="4" s="1"/>
  <c r="G78" i="1"/>
  <c r="L85" i="4" s="1"/>
  <c r="F78" i="1"/>
  <c r="K85" i="4" s="1"/>
  <c r="E78" i="1"/>
  <c r="J85" i="4" s="1"/>
  <c r="D78" i="1"/>
  <c r="I85" i="4" s="1"/>
  <c r="C78" i="1"/>
  <c r="H85" i="4" s="1"/>
  <c r="B78" i="1"/>
  <c r="G85" i="4" s="1"/>
  <c r="BN77" i="1"/>
  <c r="BM77" i="1"/>
  <c r="BL77" i="1"/>
  <c r="BK77" i="1"/>
  <c r="BP84" i="4" s="1"/>
  <c r="BJ77" i="1"/>
  <c r="BO84" i="4" s="1"/>
  <c r="BI77" i="1"/>
  <c r="BN84" i="4" s="1"/>
  <c r="BH77" i="1"/>
  <c r="BM84" i="4" s="1"/>
  <c r="BG77" i="1"/>
  <c r="BL84" i="4" s="1"/>
  <c r="BF77" i="1"/>
  <c r="BK84" i="4" s="1"/>
  <c r="BE77" i="1"/>
  <c r="BJ84" i="4" s="1"/>
  <c r="BD77" i="1"/>
  <c r="BI84" i="4" s="1"/>
  <c r="BC77" i="1"/>
  <c r="BH84" i="4" s="1"/>
  <c r="BB77" i="1"/>
  <c r="BG84" i="4" s="1"/>
  <c r="BA77" i="1"/>
  <c r="BF84" i="4" s="1"/>
  <c r="AZ77" i="1"/>
  <c r="BE84" i="4" s="1"/>
  <c r="AY77" i="1"/>
  <c r="BD84" i="4" s="1"/>
  <c r="AX77" i="1"/>
  <c r="BC84" i="4" s="1"/>
  <c r="AW77" i="1"/>
  <c r="BB84" i="4" s="1"/>
  <c r="AV77" i="1"/>
  <c r="BA84" i="4" s="1"/>
  <c r="AU77" i="1"/>
  <c r="AZ84" i="4" s="1"/>
  <c r="AT77" i="1"/>
  <c r="AY84" i="4" s="1"/>
  <c r="AS77" i="1"/>
  <c r="AX84" i="4" s="1"/>
  <c r="AR77" i="1"/>
  <c r="AW84" i="4" s="1"/>
  <c r="AQ77" i="1"/>
  <c r="AV84" i="4" s="1"/>
  <c r="AP77" i="1"/>
  <c r="AU84" i="4" s="1"/>
  <c r="AO77" i="1"/>
  <c r="AT84" i="4" s="1"/>
  <c r="AN77" i="1"/>
  <c r="AS84" i="4" s="1"/>
  <c r="AM77" i="1"/>
  <c r="AR84" i="4" s="1"/>
  <c r="AL77" i="1"/>
  <c r="AQ84" i="4" s="1"/>
  <c r="AK77" i="1"/>
  <c r="AP84" i="4" s="1"/>
  <c r="AJ77" i="1"/>
  <c r="AO84" i="4" s="1"/>
  <c r="AI77" i="1"/>
  <c r="AN84" i="4" s="1"/>
  <c r="AH77" i="1"/>
  <c r="AM84" i="4" s="1"/>
  <c r="AG77" i="1"/>
  <c r="AL84" i="4" s="1"/>
  <c r="AF77" i="1"/>
  <c r="AK84" i="4" s="1"/>
  <c r="AE77" i="1"/>
  <c r="AJ84" i="4" s="1"/>
  <c r="AD77" i="1"/>
  <c r="AI84" i="4" s="1"/>
  <c r="AC77" i="1"/>
  <c r="AH84" i="4" s="1"/>
  <c r="AB77" i="1"/>
  <c r="AG84" i="4" s="1"/>
  <c r="AA77" i="1"/>
  <c r="AF84" i="4" s="1"/>
  <c r="Z77" i="1"/>
  <c r="AE84" i="4" s="1"/>
  <c r="Y77" i="1"/>
  <c r="AD84" i="4" s="1"/>
  <c r="X77" i="1"/>
  <c r="AC84" i="4" s="1"/>
  <c r="W77" i="1"/>
  <c r="AB84" i="4" s="1"/>
  <c r="V77" i="1"/>
  <c r="AA84" i="4" s="1"/>
  <c r="U77" i="1"/>
  <c r="Z84" i="4" s="1"/>
  <c r="T77" i="1"/>
  <c r="Y84" i="4" s="1"/>
  <c r="S77" i="1"/>
  <c r="X84" i="4" s="1"/>
  <c r="R77" i="1"/>
  <c r="W84" i="4" s="1"/>
  <c r="Q77" i="1"/>
  <c r="V84" i="4" s="1"/>
  <c r="P77" i="1"/>
  <c r="U84" i="4" s="1"/>
  <c r="O77" i="1"/>
  <c r="T84" i="4" s="1"/>
  <c r="N77" i="1"/>
  <c r="S84" i="4" s="1"/>
  <c r="M77" i="1"/>
  <c r="R84" i="4" s="1"/>
  <c r="L77" i="1"/>
  <c r="Q84" i="4" s="1"/>
  <c r="K77" i="1"/>
  <c r="P84" i="4" s="1"/>
  <c r="J77" i="1"/>
  <c r="O84" i="4" s="1"/>
  <c r="I77" i="1"/>
  <c r="N84" i="4" s="1"/>
  <c r="H77" i="1"/>
  <c r="M84" i="4" s="1"/>
  <c r="G77" i="1"/>
  <c r="L84" i="4" s="1"/>
  <c r="F77" i="1"/>
  <c r="K84" i="4" s="1"/>
  <c r="E77" i="1"/>
  <c r="J84" i="4" s="1"/>
  <c r="D77" i="1"/>
  <c r="I84" i="4" s="1"/>
  <c r="C77" i="1"/>
  <c r="H84" i="4" s="1"/>
  <c r="B77" i="1"/>
  <c r="G84" i="4" s="1"/>
  <c r="BN76" i="1"/>
  <c r="BM76" i="1"/>
  <c r="BL76" i="1"/>
  <c r="BK76" i="1"/>
  <c r="BP83" i="4" s="1"/>
  <c r="BJ76" i="1"/>
  <c r="BO83" i="4" s="1"/>
  <c r="BI76" i="1"/>
  <c r="BN83" i="4" s="1"/>
  <c r="BH76" i="1"/>
  <c r="BM83" i="4" s="1"/>
  <c r="BG76" i="1"/>
  <c r="BL83" i="4" s="1"/>
  <c r="BF76" i="1"/>
  <c r="BK83" i="4" s="1"/>
  <c r="BE76" i="1"/>
  <c r="BJ83" i="4" s="1"/>
  <c r="BD76" i="1"/>
  <c r="BI83" i="4" s="1"/>
  <c r="BC76" i="1"/>
  <c r="BH83" i="4" s="1"/>
  <c r="BB76" i="1"/>
  <c r="BG83" i="4" s="1"/>
  <c r="BA76" i="1"/>
  <c r="BF83" i="4" s="1"/>
  <c r="AZ76" i="1"/>
  <c r="BE83" i="4" s="1"/>
  <c r="AY76" i="1"/>
  <c r="BD83" i="4" s="1"/>
  <c r="AX76" i="1"/>
  <c r="BC83" i="4" s="1"/>
  <c r="AW76" i="1"/>
  <c r="BB83" i="4" s="1"/>
  <c r="AV76" i="1"/>
  <c r="BA83" i="4" s="1"/>
  <c r="AU76" i="1"/>
  <c r="AZ83" i="4" s="1"/>
  <c r="AT76" i="1"/>
  <c r="AY83" i="4" s="1"/>
  <c r="AS76" i="1"/>
  <c r="AX83" i="4" s="1"/>
  <c r="AR76" i="1"/>
  <c r="AW83" i="4" s="1"/>
  <c r="AQ76" i="1"/>
  <c r="AV83" i="4" s="1"/>
  <c r="AP76" i="1"/>
  <c r="AU83" i="4" s="1"/>
  <c r="AO76" i="1"/>
  <c r="AT83" i="4" s="1"/>
  <c r="AN76" i="1"/>
  <c r="AS83" i="4" s="1"/>
  <c r="AM76" i="1"/>
  <c r="AR83" i="4" s="1"/>
  <c r="AL76" i="1"/>
  <c r="AQ83" i="4" s="1"/>
  <c r="AK76" i="1"/>
  <c r="AP83" i="4" s="1"/>
  <c r="AJ76" i="1"/>
  <c r="AO83" i="4" s="1"/>
  <c r="AI76" i="1"/>
  <c r="AN83" i="4" s="1"/>
  <c r="AH76" i="1"/>
  <c r="AM83" i="4" s="1"/>
  <c r="AG76" i="1"/>
  <c r="AL83" i="4" s="1"/>
  <c r="AF76" i="1"/>
  <c r="AK83" i="4" s="1"/>
  <c r="AE76" i="1"/>
  <c r="AJ83" i="4" s="1"/>
  <c r="AD76" i="1"/>
  <c r="AI83" i="4" s="1"/>
  <c r="AC76" i="1"/>
  <c r="AH83" i="4" s="1"/>
  <c r="AB76" i="1"/>
  <c r="AG83" i="4" s="1"/>
  <c r="AA76" i="1"/>
  <c r="AF83" i="4" s="1"/>
  <c r="Z76" i="1"/>
  <c r="AE83" i="4" s="1"/>
  <c r="Y76" i="1"/>
  <c r="AD83" i="4" s="1"/>
  <c r="X76" i="1"/>
  <c r="AC83" i="4" s="1"/>
  <c r="W76" i="1"/>
  <c r="AB83" i="4" s="1"/>
  <c r="V76" i="1"/>
  <c r="AA83" i="4" s="1"/>
  <c r="U76" i="1"/>
  <c r="Z83" i="4" s="1"/>
  <c r="T76" i="1"/>
  <c r="Y83" i="4" s="1"/>
  <c r="S76" i="1"/>
  <c r="X83" i="4" s="1"/>
  <c r="R76" i="1"/>
  <c r="W83" i="4" s="1"/>
  <c r="Q76" i="1"/>
  <c r="V83" i="4" s="1"/>
  <c r="P76" i="1"/>
  <c r="U83" i="4" s="1"/>
  <c r="O76" i="1"/>
  <c r="T83" i="4" s="1"/>
  <c r="N76" i="1"/>
  <c r="S83" i="4" s="1"/>
  <c r="M76" i="1"/>
  <c r="R83" i="4" s="1"/>
  <c r="L76" i="1"/>
  <c r="Q83" i="4" s="1"/>
  <c r="K76" i="1"/>
  <c r="P83" i="4" s="1"/>
  <c r="J76" i="1"/>
  <c r="O83" i="4" s="1"/>
  <c r="I76" i="1"/>
  <c r="N83" i="4" s="1"/>
  <c r="H76" i="1"/>
  <c r="M83" i="4" s="1"/>
  <c r="G76" i="1"/>
  <c r="L83" i="4" s="1"/>
  <c r="F76" i="1"/>
  <c r="K83" i="4" s="1"/>
  <c r="E76" i="1"/>
  <c r="J83" i="4" s="1"/>
  <c r="D76" i="1"/>
  <c r="I83" i="4" s="1"/>
  <c r="C76" i="1"/>
  <c r="H83" i="4" s="1"/>
  <c r="B76" i="1"/>
  <c r="G83" i="4" s="1"/>
  <c r="BN75" i="1"/>
  <c r="BM75" i="1"/>
  <c r="BL75" i="1"/>
  <c r="BK75" i="1"/>
  <c r="BP82" i="4" s="1"/>
  <c r="BJ75" i="1"/>
  <c r="BO82" i="4" s="1"/>
  <c r="BI75" i="1"/>
  <c r="BN82" i="4" s="1"/>
  <c r="BH75" i="1"/>
  <c r="BM82" i="4" s="1"/>
  <c r="BG75" i="1"/>
  <c r="BL82" i="4" s="1"/>
  <c r="BF75" i="1"/>
  <c r="BK82" i="4" s="1"/>
  <c r="BE75" i="1"/>
  <c r="BJ82" i="4" s="1"/>
  <c r="BD75" i="1"/>
  <c r="BI82" i="4" s="1"/>
  <c r="BC75" i="1"/>
  <c r="BH82" i="4" s="1"/>
  <c r="BB75" i="1"/>
  <c r="BG82" i="4" s="1"/>
  <c r="BA75" i="1"/>
  <c r="BF82" i="4" s="1"/>
  <c r="AZ75" i="1"/>
  <c r="BE82" i="4" s="1"/>
  <c r="AY75" i="1"/>
  <c r="BD82" i="4" s="1"/>
  <c r="AX75" i="1"/>
  <c r="BC82" i="4" s="1"/>
  <c r="AW75" i="1"/>
  <c r="BB82" i="4" s="1"/>
  <c r="AV75" i="1"/>
  <c r="BA82" i="4" s="1"/>
  <c r="AU75" i="1"/>
  <c r="AZ82" i="4" s="1"/>
  <c r="AT75" i="1"/>
  <c r="AY82" i="4" s="1"/>
  <c r="AS75" i="1"/>
  <c r="AX82" i="4" s="1"/>
  <c r="AR75" i="1"/>
  <c r="AW82" i="4" s="1"/>
  <c r="AQ75" i="1"/>
  <c r="AV82" i="4" s="1"/>
  <c r="AP75" i="1"/>
  <c r="AU82" i="4" s="1"/>
  <c r="AO75" i="1"/>
  <c r="AT82" i="4" s="1"/>
  <c r="AN75" i="1"/>
  <c r="AS82" i="4" s="1"/>
  <c r="AM75" i="1"/>
  <c r="AR82" i="4" s="1"/>
  <c r="AL75" i="1"/>
  <c r="AQ82" i="4" s="1"/>
  <c r="AK75" i="1"/>
  <c r="AP82" i="4" s="1"/>
  <c r="AJ75" i="1"/>
  <c r="AO82" i="4" s="1"/>
  <c r="AI75" i="1"/>
  <c r="AN82" i="4" s="1"/>
  <c r="AH75" i="1"/>
  <c r="AM82" i="4" s="1"/>
  <c r="AG75" i="1"/>
  <c r="AL82" i="4" s="1"/>
  <c r="AF75" i="1"/>
  <c r="AK82" i="4" s="1"/>
  <c r="AE75" i="1"/>
  <c r="AJ82" i="4" s="1"/>
  <c r="AD75" i="1"/>
  <c r="AI82" i="4" s="1"/>
  <c r="AC75" i="1"/>
  <c r="AH82" i="4" s="1"/>
  <c r="AB75" i="1"/>
  <c r="AG82" i="4" s="1"/>
  <c r="AA75" i="1"/>
  <c r="AF82" i="4" s="1"/>
  <c r="Z75" i="1"/>
  <c r="AE82" i="4" s="1"/>
  <c r="Y75" i="1"/>
  <c r="AD82" i="4" s="1"/>
  <c r="X75" i="1"/>
  <c r="AC82" i="4" s="1"/>
  <c r="W75" i="1"/>
  <c r="AB82" i="4" s="1"/>
  <c r="V75" i="1"/>
  <c r="AA82" i="4" s="1"/>
  <c r="U75" i="1"/>
  <c r="Z82" i="4" s="1"/>
  <c r="T75" i="1"/>
  <c r="Y82" i="4" s="1"/>
  <c r="S75" i="1"/>
  <c r="X82" i="4" s="1"/>
  <c r="R75" i="1"/>
  <c r="W82" i="4" s="1"/>
  <c r="Q75" i="1"/>
  <c r="V82" i="4" s="1"/>
  <c r="P75" i="1"/>
  <c r="U82" i="4" s="1"/>
  <c r="O75" i="1"/>
  <c r="T82" i="4" s="1"/>
  <c r="N75" i="1"/>
  <c r="S82" i="4" s="1"/>
  <c r="M75" i="1"/>
  <c r="R82" i="4" s="1"/>
  <c r="L75" i="1"/>
  <c r="Q82" i="4" s="1"/>
  <c r="K75" i="1"/>
  <c r="P82" i="4" s="1"/>
  <c r="J75" i="1"/>
  <c r="O82" i="4" s="1"/>
  <c r="I75" i="1"/>
  <c r="N82" i="4" s="1"/>
  <c r="H75" i="1"/>
  <c r="M82" i="4" s="1"/>
  <c r="G75" i="1"/>
  <c r="L82" i="4" s="1"/>
  <c r="F75" i="1"/>
  <c r="K82" i="4" s="1"/>
  <c r="E75" i="1"/>
  <c r="J82" i="4" s="1"/>
  <c r="D75" i="1"/>
  <c r="I82" i="4" s="1"/>
  <c r="C75" i="1"/>
  <c r="H82" i="4" s="1"/>
  <c r="B75" i="1"/>
  <c r="G82" i="4" s="1"/>
  <c r="BN74" i="1"/>
  <c r="BM74" i="1"/>
  <c r="BL74" i="1"/>
  <c r="BK74" i="1"/>
  <c r="BP81" i="4" s="1"/>
  <c r="BJ74" i="1"/>
  <c r="BO81" i="4" s="1"/>
  <c r="BI74" i="1"/>
  <c r="BN81" i="4" s="1"/>
  <c r="BH74" i="1"/>
  <c r="BM81" i="4" s="1"/>
  <c r="BG74" i="1"/>
  <c r="BL81" i="4" s="1"/>
  <c r="BF74" i="1"/>
  <c r="BK81" i="4" s="1"/>
  <c r="BE74" i="1"/>
  <c r="BJ81" i="4" s="1"/>
  <c r="BD74" i="1"/>
  <c r="BI81" i="4" s="1"/>
  <c r="BC74" i="1"/>
  <c r="BH81" i="4" s="1"/>
  <c r="BB74" i="1"/>
  <c r="BG81" i="4" s="1"/>
  <c r="BA74" i="1"/>
  <c r="BF81" i="4" s="1"/>
  <c r="AZ74" i="1"/>
  <c r="BE81" i="4" s="1"/>
  <c r="AY74" i="1"/>
  <c r="BD81" i="4" s="1"/>
  <c r="AX74" i="1"/>
  <c r="BC81" i="4" s="1"/>
  <c r="AW74" i="1"/>
  <c r="BB81" i="4" s="1"/>
  <c r="AV74" i="1"/>
  <c r="BA81" i="4" s="1"/>
  <c r="AU74" i="1"/>
  <c r="AZ81" i="4" s="1"/>
  <c r="AT74" i="1"/>
  <c r="AY81" i="4" s="1"/>
  <c r="AS74" i="1"/>
  <c r="AX81" i="4" s="1"/>
  <c r="AR74" i="1"/>
  <c r="AW81" i="4" s="1"/>
  <c r="AQ74" i="1"/>
  <c r="AV81" i="4" s="1"/>
  <c r="AP74" i="1"/>
  <c r="AU81" i="4" s="1"/>
  <c r="AO74" i="1"/>
  <c r="AT81" i="4" s="1"/>
  <c r="AN74" i="1"/>
  <c r="AS81" i="4" s="1"/>
  <c r="AM74" i="1"/>
  <c r="AR81" i="4" s="1"/>
  <c r="AL74" i="1"/>
  <c r="AQ81" i="4" s="1"/>
  <c r="AK74" i="1"/>
  <c r="AP81" i="4" s="1"/>
  <c r="AJ74" i="1"/>
  <c r="AO81" i="4" s="1"/>
  <c r="AI74" i="1"/>
  <c r="AN81" i="4" s="1"/>
  <c r="AH74" i="1"/>
  <c r="AM81" i="4" s="1"/>
  <c r="AG74" i="1"/>
  <c r="AL81" i="4" s="1"/>
  <c r="AF74" i="1"/>
  <c r="AK81" i="4" s="1"/>
  <c r="AE74" i="1"/>
  <c r="AJ81" i="4" s="1"/>
  <c r="AD74" i="1"/>
  <c r="AI81" i="4" s="1"/>
  <c r="AC74" i="1"/>
  <c r="AH81" i="4" s="1"/>
  <c r="AB74" i="1"/>
  <c r="AG81" i="4" s="1"/>
  <c r="AA74" i="1"/>
  <c r="AF81" i="4" s="1"/>
  <c r="Z74" i="1"/>
  <c r="AE81" i="4" s="1"/>
  <c r="Y74" i="1"/>
  <c r="AD81" i="4" s="1"/>
  <c r="X74" i="1"/>
  <c r="AC81" i="4" s="1"/>
  <c r="W74" i="1"/>
  <c r="AB81" i="4" s="1"/>
  <c r="V74" i="1"/>
  <c r="AA81" i="4" s="1"/>
  <c r="U74" i="1"/>
  <c r="Z81" i="4" s="1"/>
  <c r="T74" i="1"/>
  <c r="Y81" i="4" s="1"/>
  <c r="S74" i="1"/>
  <c r="X81" i="4" s="1"/>
  <c r="R74" i="1"/>
  <c r="W81" i="4" s="1"/>
  <c r="Q74" i="1"/>
  <c r="V81" i="4" s="1"/>
  <c r="P74" i="1"/>
  <c r="U81" i="4" s="1"/>
  <c r="O74" i="1"/>
  <c r="T81" i="4" s="1"/>
  <c r="N74" i="1"/>
  <c r="S81" i="4" s="1"/>
  <c r="M74" i="1"/>
  <c r="R81" i="4" s="1"/>
  <c r="L74" i="1"/>
  <c r="Q81" i="4" s="1"/>
  <c r="K74" i="1"/>
  <c r="P81" i="4" s="1"/>
  <c r="J74" i="1"/>
  <c r="O81" i="4" s="1"/>
  <c r="I74" i="1"/>
  <c r="N81" i="4" s="1"/>
  <c r="H74" i="1"/>
  <c r="M81" i="4" s="1"/>
  <c r="G74" i="1"/>
  <c r="L81" i="4" s="1"/>
  <c r="F74" i="1"/>
  <c r="K81" i="4" s="1"/>
  <c r="E74" i="1"/>
  <c r="J81" i="4" s="1"/>
  <c r="D74" i="1"/>
  <c r="I81" i="4" s="1"/>
  <c r="C74" i="1"/>
  <c r="H81" i="4" s="1"/>
  <c r="B74" i="1"/>
  <c r="G81" i="4" s="1"/>
  <c r="BN73" i="1"/>
  <c r="BM73" i="1"/>
  <c r="BL73" i="1"/>
  <c r="BK73" i="1"/>
  <c r="BP80" i="4" s="1"/>
  <c r="BJ73" i="1"/>
  <c r="BO80" i="4" s="1"/>
  <c r="BI73" i="1"/>
  <c r="BN80" i="4" s="1"/>
  <c r="BH73" i="1"/>
  <c r="BM80" i="4" s="1"/>
  <c r="BG73" i="1"/>
  <c r="BL80" i="4" s="1"/>
  <c r="BF73" i="1"/>
  <c r="BK80" i="4" s="1"/>
  <c r="BE73" i="1"/>
  <c r="BJ80" i="4" s="1"/>
  <c r="BD73" i="1"/>
  <c r="BI80" i="4" s="1"/>
  <c r="BC73" i="1"/>
  <c r="BH80" i="4" s="1"/>
  <c r="BB73" i="1"/>
  <c r="BG80" i="4" s="1"/>
  <c r="BA73" i="1"/>
  <c r="BF80" i="4" s="1"/>
  <c r="AZ73" i="1"/>
  <c r="BE80" i="4" s="1"/>
  <c r="AY73" i="1"/>
  <c r="BD80" i="4" s="1"/>
  <c r="AX73" i="1"/>
  <c r="BC80" i="4" s="1"/>
  <c r="AW73" i="1"/>
  <c r="BB80" i="4" s="1"/>
  <c r="AV73" i="1"/>
  <c r="BA80" i="4" s="1"/>
  <c r="AU73" i="1"/>
  <c r="AZ80" i="4" s="1"/>
  <c r="AT73" i="1"/>
  <c r="AY80" i="4" s="1"/>
  <c r="AS73" i="1"/>
  <c r="AX80" i="4" s="1"/>
  <c r="AR73" i="1"/>
  <c r="AW80" i="4" s="1"/>
  <c r="AQ73" i="1"/>
  <c r="AV80" i="4" s="1"/>
  <c r="AP73" i="1"/>
  <c r="AU80" i="4" s="1"/>
  <c r="AO73" i="1"/>
  <c r="AT80" i="4" s="1"/>
  <c r="AN73" i="1"/>
  <c r="AS80" i="4" s="1"/>
  <c r="AM73" i="1"/>
  <c r="AR80" i="4" s="1"/>
  <c r="AL73" i="1"/>
  <c r="AQ80" i="4" s="1"/>
  <c r="AK73" i="1"/>
  <c r="AP80" i="4" s="1"/>
  <c r="AJ73" i="1"/>
  <c r="AO80" i="4" s="1"/>
  <c r="AI73" i="1"/>
  <c r="AN80" i="4" s="1"/>
  <c r="AH73" i="1"/>
  <c r="AM80" i="4" s="1"/>
  <c r="AG73" i="1"/>
  <c r="AL80" i="4" s="1"/>
  <c r="AF73" i="1"/>
  <c r="AK80" i="4" s="1"/>
  <c r="AE73" i="1"/>
  <c r="AJ80" i="4" s="1"/>
  <c r="AD73" i="1"/>
  <c r="AI80" i="4" s="1"/>
  <c r="AC73" i="1"/>
  <c r="AH80" i="4" s="1"/>
  <c r="AB73" i="1"/>
  <c r="AG80" i="4" s="1"/>
  <c r="AA73" i="1"/>
  <c r="AF80" i="4" s="1"/>
  <c r="Z73" i="1"/>
  <c r="AE80" i="4" s="1"/>
  <c r="Y73" i="1"/>
  <c r="AD80" i="4" s="1"/>
  <c r="X73" i="1"/>
  <c r="AC80" i="4" s="1"/>
  <c r="W73" i="1"/>
  <c r="AB80" i="4" s="1"/>
  <c r="V73" i="1"/>
  <c r="AA80" i="4" s="1"/>
  <c r="U73" i="1"/>
  <c r="Z80" i="4" s="1"/>
  <c r="T73" i="1"/>
  <c r="Y80" i="4" s="1"/>
  <c r="S73" i="1"/>
  <c r="X80" i="4" s="1"/>
  <c r="R73" i="1"/>
  <c r="W80" i="4" s="1"/>
  <c r="Q73" i="1"/>
  <c r="V80" i="4" s="1"/>
  <c r="P73" i="1"/>
  <c r="U80" i="4" s="1"/>
  <c r="O73" i="1"/>
  <c r="T80" i="4" s="1"/>
  <c r="N73" i="1"/>
  <c r="S80" i="4" s="1"/>
  <c r="M73" i="1"/>
  <c r="R80" i="4" s="1"/>
  <c r="L73" i="1"/>
  <c r="Q80" i="4" s="1"/>
  <c r="K73" i="1"/>
  <c r="P80" i="4" s="1"/>
  <c r="J73" i="1"/>
  <c r="O80" i="4" s="1"/>
  <c r="I73" i="1"/>
  <c r="N80" i="4" s="1"/>
  <c r="H73" i="1"/>
  <c r="M80" i="4" s="1"/>
  <c r="G73" i="1"/>
  <c r="L80" i="4" s="1"/>
  <c r="F73" i="1"/>
  <c r="K80" i="4" s="1"/>
  <c r="E73" i="1"/>
  <c r="J80" i="4" s="1"/>
  <c r="D73" i="1"/>
  <c r="I80" i="4" s="1"/>
  <c r="C73" i="1"/>
  <c r="H80" i="4" s="1"/>
  <c r="B73" i="1"/>
  <c r="G80" i="4" s="1"/>
  <c r="BN72" i="1"/>
  <c r="BM72" i="1"/>
  <c r="BL72" i="1"/>
  <c r="BK72" i="1"/>
  <c r="BP79" i="4" s="1"/>
  <c r="BJ72" i="1"/>
  <c r="BO79" i="4" s="1"/>
  <c r="BI72" i="1"/>
  <c r="BN79" i="4" s="1"/>
  <c r="BH72" i="1"/>
  <c r="BM79" i="4" s="1"/>
  <c r="BG72" i="1"/>
  <c r="BL79" i="4" s="1"/>
  <c r="BF72" i="1"/>
  <c r="BK79" i="4" s="1"/>
  <c r="BE72" i="1"/>
  <c r="BJ79" i="4" s="1"/>
  <c r="BD72" i="1"/>
  <c r="BI79" i="4" s="1"/>
  <c r="BC72" i="1"/>
  <c r="BH79" i="4" s="1"/>
  <c r="BB72" i="1"/>
  <c r="BG79" i="4" s="1"/>
  <c r="BA72" i="1"/>
  <c r="BF79" i="4" s="1"/>
  <c r="AZ72" i="1"/>
  <c r="BE79" i="4" s="1"/>
  <c r="AY72" i="1"/>
  <c r="BD79" i="4" s="1"/>
  <c r="AX72" i="1"/>
  <c r="BC79" i="4" s="1"/>
  <c r="AW72" i="1"/>
  <c r="BB79" i="4" s="1"/>
  <c r="AV72" i="1"/>
  <c r="BA79" i="4" s="1"/>
  <c r="AU72" i="1"/>
  <c r="AZ79" i="4" s="1"/>
  <c r="AT72" i="1"/>
  <c r="AY79" i="4" s="1"/>
  <c r="AS72" i="1"/>
  <c r="AX79" i="4" s="1"/>
  <c r="AR72" i="1"/>
  <c r="AW79" i="4" s="1"/>
  <c r="AQ72" i="1"/>
  <c r="AV79" i="4" s="1"/>
  <c r="AP72" i="1"/>
  <c r="AU79" i="4" s="1"/>
  <c r="AO72" i="1"/>
  <c r="AT79" i="4" s="1"/>
  <c r="AN72" i="1"/>
  <c r="AS79" i="4" s="1"/>
  <c r="AM72" i="1"/>
  <c r="AR79" i="4" s="1"/>
  <c r="AL72" i="1"/>
  <c r="AQ79" i="4" s="1"/>
  <c r="AK72" i="1"/>
  <c r="AP79" i="4" s="1"/>
  <c r="AJ72" i="1"/>
  <c r="AO79" i="4" s="1"/>
  <c r="AI72" i="1"/>
  <c r="AN79" i="4" s="1"/>
  <c r="AH72" i="1"/>
  <c r="AM79" i="4" s="1"/>
  <c r="AG72" i="1"/>
  <c r="AL79" i="4" s="1"/>
  <c r="AF72" i="1"/>
  <c r="AK79" i="4" s="1"/>
  <c r="AE72" i="1"/>
  <c r="AJ79" i="4" s="1"/>
  <c r="AD72" i="1"/>
  <c r="AI79" i="4" s="1"/>
  <c r="AC72" i="1"/>
  <c r="AH79" i="4" s="1"/>
  <c r="AB72" i="1"/>
  <c r="AG79" i="4" s="1"/>
  <c r="AA72" i="1"/>
  <c r="AF79" i="4" s="1"/>
  <c r="Z72" i="1"/>
  <c r="AE79" i="4" s="1"/>
  <c r="Y72" i="1"/>
  <c r="AD79" i="4" s="1"/>
  <c r="X72" i="1"/>
  <c r="AC79" i="4" s="1"/>
  <c r="W72" i="1"/>
  <c r="AB79" i="4" s="1"/>
  <c r="V72" i="1"/>
  <c r="AA79" i="4" s="1"/>
  <c r="U72" i="1"/>
  <c r="Z79" i="4" s="1"/>
  <c r="T72" i="1"/>
  <c r="Y79" i="4" s="1"/>
  <c r="S72" i="1"/>
  <c r="X79" i="4" s="1"/>
  <c r="R72" i="1"/>
  <c r="W79" i="4" s="1"/>
  <c r="Q72" i="1"/>
  <c r="V79" i="4" s="1"/>
  <c r="P72" i="1"/>
  <c r="U79" i="4" s="1"/>
  <c r="O72" i="1"/>
  <c r="T79" i="4" s="1"/>
  <c r="N72" i="1"/>
  <c r="S79" i="4" s="1"/>
  <c r="M72" i="1"/>
  <c r="R79" i="4" s="1"/>
  <c r="L72" i="1"/>
  <c r="Q79" i="4" s="1"/>
  <c r="K72" i="1"/>
  <c r="P79" i="4" s="1"/>
  <c r="J72" i="1"/>
  <c r="O79" i="4" s="1"/>
  <c r="I72" i="1"/>
  <c r="N79" i="4" s="1"/>
  <c r="H72" i="1"/>
  <c r="M79" i="4" s="1"/>
  <c r="G72" i="1"/>
  <c r="L79" i="4" s="1"/>
  <c r="F72" i="1"/>
  <c r="K79" i="4" s="1"/>
  <c r="E72" i="1"/>
  <c r="J79" i="4" s="1"/>
  <c r="D72" i="1"/>
  <c r="I79" i="4" s="1"/>
  <c r="C72" i="1"/>
  <c r="H79" i="4" s="1"/>
  <c r="B72" i="1"/>
  <c r="G79" i="4" s="1"/>
  <c r="BN71" i="1"/>
  <c r="BM71" i="1"/>
  <c r="BL71" i="1"/>
  <c r="BK71" i="1"/>
  <c r="BP78" i="4" s="1"/>
  <c r="BJ71" i="1"/>
  <c r="BO78" i="4" s="1"/>
  <c r="BI71" i="1"/>
  <c r="BN78" i="4" s="1"/>
  <c r="BH71" i="1"/>
  <c r="BM78" i="4" s="1"/>
  <c r="BG71" i="1"/>
  <c r="BL78" i="4" s="1"/>
  <c r="BF71" i="1"/>
  <c r="BK78" i="4" s="1"/>
  <c r="BE71" i="1"/>
  <c r="BJ78" i="4" s="1"/>
  <c r="BD71" i="1"/>
  <c r="BI78" i="4" s="1"/>
  <c r="BC71" i="1"/>
  <c r="BH78" i="4" s="1"/>
  <c r="BB71" i="1"/>
  <c r="BG78" i="4" s="1"/>
  <c r="BA71" i="1"/>
  <c r="BF78" i="4" s="1"/>
  <c r="AZ71" i="1"/>
  <c r="BE78" i="4" s="1"/>
  <c r="AY71" i="1"/>
  <c r="BD78" i="4" s="1"/>
  <c r="AX71" i="1"/>
  <c r="BC78" i="4" s="1"/>
  <c r="AW71" i="1"/>
  <c r="BB78" i="4" s="1"/>
  <c r="AV71" i="1"/>
  <c r="BA78" i="4" s="1"/>
  <c r="AU71" i="1"/>
  <c r="AZ78" i="4" s="1"/>
  <c r="AT71" i="1"/>
  <c r="AY78" i="4" s="1"/>
  <c r="AS71" i="1"/>
  <c r="AX78" i="4" s="1"/>
  <c r="AR71" i="1"/>
  <c r="AW78" i="4" s="1"/>
  <c r="AQ71" i="1"/>
  <c r="AV78" i="4" s="1"/>
  <c r="AP71" i="1"/>
  <c r="AU78" i="4" s="1"/>
  <c r="AO71" i="1"/>
  <c r="AT78" i="4" s="1"/>
  <c r="AN71" i="1"/>
  <c r="AS78" i="4" s="1"/>
  <c r="AM71" i="1"/>
  <c r="AR78" i="4" s="1"/>
  <c r="AL71" i="1"/>
  <c r="AQ78" i="4" s="1"/>
  <c r="AK71" i="1"/>
  <c r="AP78" i="4" s="1"/>
  <c r="AJ71" i="1"/>
  <c r="AO78" i="4" s="1"/>
  <c r="AI71" i="1"/>
  <c r="AN78" i="4" s="1"/>
  <c r="AH71" i="1"/>
  <c r="AM78" i="4" s="1"/>
  <c r="AG71" i="1"/>
  <c r="AL78" i="4" s="1"/>
  <c r="AF71" i="1"/>
  <c r="AK78" i="4" s="1"/>
  <c r="AE71" i="1"/>
  <c r="AJ78" i="4" s="1"/>
  <c r="AD71" i="1"/>
  <c r="AI78" i="4" s="1"/>
  <c r="AC71" i="1"/>
  <c r="AH78" i="4" s="1"/>
  <c r="AB71" i="1"/>
  <c r="AG78" i="4" s="1"/>
  <c r="AA71" i="1"/>
  <c r="AF78" i="4" s="1"/>
  <c r="Z71" i="1"/>
  <c r="AE78" i="4" s="1"/>
  <c r="Y71" i="1"/>
  <c r="AD78" i="4" s="1"/>
  <c r="X71" i="1"/>
  <c r="AC78" i="4" s="1"/>
  <c r="W71" i="1"/>
  <c r="AB78" i="4" s="1"/>
  <c r="V71" i="1"/>
  <c r="AA78" i="4" s="1"/>
  <c r="U71" i="1"/>
  <c r="Z78" i="4" s="1"/>
  <c r="T71" i="1"/>
  <c r="Y78" i="4" s="1"/>
  <c r="S71" i="1"/>
  <c r="X78" i="4" s="1"/>
  <c r="R71" i="1"/>
  <c r="W78" i="4" s="1"/>
  <c r="Q71" i="1"/>
  <c r="V78" i="4" s="1"/>
  <c r="P71" i="1"/>
  <c r="U78" i="4" s="1"/>
  <c r="O71" i="1"/>
  <c r="T78" i="4" s="1"/>
  <c r="N71" i="1"/>
  <c r="S78" i="4" s="1"/>
  <c r="M71" i="1"/>
  <c r="R78" i="4" s="1"/>
  <c r="L71" i="1"/>
  <c r="Q78" i="4" s="1"/>
  <c r="K71" i="1"/>
  <c r="P78" i="4" s="1"/>
  <c r="J71" i="1"/>
  <c r="O78" i="4" s="1"/>
  <c r="I71" i="1"/>
  <c r="N78" i="4" s="1"/>
  <c r="H71" i="1"/>
  <c r="M78" i="4" s="1"/>
  <c r="G71" i="1"/>
  <c r="L78" i="4" s="1"/>
  <c r="F71" i="1"/>
  <c r="K78" i="4" s="1"/>
  <c r="E71" i="1"/>
  <c r="J78" i="4" s="1"/>
  <c r="D71" i="1"/>
  <c r="I78" i="4" s="1"/>
  <c r="C71" i="1"/>
  <c r="H78" i="4" s="1"/>
  <c r="B71" i="1"/>
  <c r="G78" i="4" s="1"/>
  <c r="BN70" i="1"/>
  <c r="BM70" i="1"/>
  <c r="BL70" i="1"/>
  <c r="BK70" i="1"/>
  <c r="BP77" i="4" s="1"/>
  <c r="BJ70" i="1"/>
  <c r="BO77" i="4" s="1"/>
  <c r="BI70" i="1"/>
  <c r="BN77" i="4" s="1"/>
  <c r="BH70" i="1"/>
  <c r="BM77" i="4" s="1"/>
  <c r="BG70" i="1"/>
  <c r="BL77" i="4" s="1"/>
  <c r="BF70" i="1"/>
  <c r="BK77" i="4" s="1"/>
  <c r="BE70" i="1"/>
  <c r="BJ77" i="4" s="1"/>
  <c r="BD70" i="1"/>
  <c r="BI77" i="4" s="1"/>
  <c r="BC70" i="1"/>
  <c r="BH77" i="4" s="1"/>
  <c r="BB70" i="1"/>
  <c r="BG77" i="4" s="1"/>
  <c r="BA70" i="1"/>
  <c r="BF77" i="4" s="1"/>
  <c r="AZ70" i="1"/>
  <c r="BE77" i="4" s="1"/>
  <c r="AY70" i="1"/>
  <c r="BD77" i="4" s="1"/>
  <c r="AX70" i="1"/>
  <c r="BC77" i="4" s="1"/>
  <c r="AW70" i="1"/>
  <c r="BB77" i="4" s="1"/>
  <c r="AV70" i="1"/>
  <c r="BA77" i="4" s="1"/>
  <c r="AU70" i="1"/>
  <c r="AZ77" i="4" s="1"/>
  <c r="AT70" i="1"/>
  <c r="AY77" i="4" s="1"/>
  <c r="AS70" i="1"/>
  <c r="AX77" i="4" s="1"/>
  <c r="AR70" i="1"/>
  <c r="AW77" i="4" s="1"/>
  <c r="AQ70" i="1"/>
  <c r="AV77" i="4" s="1"/>
  <c r="AP70" i="1"/>
  <c r="AU77" i="4" s="1"/>
  <c r="AO70" i="1"/>
  <c r="AT77" i="4" s="1"/>
  <c r="AN70" i="1"/>
  <c r="AS77" i="4" s="1"/>
  <c r="AM70" i="1"/>
  <c r="AR77" i="4" s="1"/>
  <c r="AL70" i="1"/>
  <c r="AQ77" i="4" s="1"/>
  <c r="AK70" i="1"/>
  <c r="AP77" i="4" s="1"/>
  <c r="AJ70" i="1"/>
  <c r="AO77" i="4" s="1"/>
  <c r="AI70" i="1"/>
  <c r="AN77" i="4" s="1"/>
  <c r="AH70" i="1"/>
  <c r="AM77" i="4" s="1"/>
  <c r="AG70" i="1"/>
  <c r="AL77" i="4" s="1"/>
  <c r="AF70" i="1"/>
  <c r="AK77" i="4" s="1"/>
  <c r="AE70" i="1"/>
  <c r="AJ77" i="4" s="1"/>
  <c r="AD70" i="1"/>
  <c r="AI77" i="4" s="1"/>
  <c r="AC70" i="1"/>
  <c r="AH77" i="4" s="1"/>
  <c r="AB70" i="1"/>
  <c r="AG77" i="4" s="1"/>
  <c r="AA70" i="1"/>
  <c r="AF77" i="4" s="1"/>
  <c r="Z70" i="1"/>
  <c r="AE77" i="4" s="1"/>
  <c r="Y70" i="1"/>
  <c r="AD77" i="4" s="1"/>
  <c r="X70" i="1"/>
  <c r="AC77" i="4" s="1"/>
  <c r="W70" i="1"/>
  <c r="AB77" i="4" s="1"/>
  <c r="V70" i="1"/>
  <c r="AA77" i="4" s="1"/>
  <c r="U70" i="1"/>
  <c r="Z77" i="4" s="1"/>
  <c r="T70" i="1"/>
  <c r="Y77" i="4" s="1"/>
  <c r="S70" i="1"/>
  <c r="X77" i="4" s="1"/>
  <c r="R70" i="1"/>
  <c r="W77" i="4" s="1"/>
  <c r="Q70" i="1"/>
  <c r="V77" i="4" s="1"/>
  <c r="P70" i="1"/>
  <c r="U77" i="4" s="1"/>
  <c r="O70" i="1"/>
  <c r="T77" i="4" s="1"/>
  <c r="N70" i="1"/>
  <c r="S77" i="4" s="1"/>
  <c r="M70" i="1"/>
  <c r="R77" i="4" s="1"/>
  <c r="L70" i="1"/>
  <c r="Q77" i="4" s="1"/>
  <c r="K70" i="1"/>
  <c r="P77" i="4" s="1"/>
  <c r="J70" i="1"/>
  <c r="O77" i="4" s="1"/>
  <c r="I70" i="1"/>
  <c r="N77" i="4" s="1"/>
  <c r="H70" i="1"/>
  <c r="M77" i="4" s="1"/>
  <c r="G70" i="1"/>
  <c r="L77" i="4" s="1"/>
  <c r="F70" i="1"/>
  <c r="K77" i="4" s="1"/>
  <c r="E70" i="1"/>
  <c r="J77" i="4" s="1"/>
  <c r="D70" i="1"/>
  <c r="I77" i="4" s="1"/>
  <c r="C70" i="1"/>
  <c r="H77" i="4" s="1"/>
  <c r="B70" i="1"/>
  <c r="G77" i="4" s="1"/>
  <c r="BN69" i="1"/>
  <c r="BM69" i="1"/>
  <c r="BL69" i="1"/>
  <c r="BK69" i="1"/>
  <c r="BP76" i="4" s="1"/>
  <c r="BJ69" i="1"/>
  <c r="BO76" i="4" s="1"/>
  <c r="BI69" i="1"/>
  <c r="BN76" i="4" s="1"/>
  <c r="BH69" i="1"/>
  <c r="BM76" i="4" s="1"/>
  <c r="BG69" i="1"/>
  <c r="BL76" i="4" s="1"/>
  <c r="BF69" i="1"/>
  <c r="BK76" i="4" s="1"/>
  <c r="BE69" i="1"/>
  <c r="BJ76" i="4" s="1"/>
  <c r="BD69" i="1"/>
  <c r="BI76" i="4" s="1"/>
  <c r="BC69" i="1"/>
  <c r="BH76" i="4" s="1"/>
  <c r="BB69" i="1"/>
  <c r="BG76" i="4" s="1"/>
  <c r="BA69" i="1"/>
  <c r="BF76" i="4" s="1"/>
  <c r="AZ69" i="1"/>
  <c r="BE76" i="4" s="1"/>
  <c r="AY69" i="1"/>
  <c r="BD76" i="4" s="1"/>
  <c r="AX69" i="1"/>
  <c r="BC76" i="4" s="1"/>
  <c r="AW69" i="1"/>
  <c r="BB76" i="4" s="1"/>
  <c r="AV69" i="1"/>
  <c r="BA76" i="4" s="1"/>
  <c r="AU69" i="1"/>
  <c r="AZ76" i="4" s="1"/>
  <c r="AT69" i="1"/>
  <c r="AY76" i="4" s="1"/>
  <c r="AS69" i="1"/>
  <c r="AX76" i="4" s="1"/>
  <c r="AR69" i="1"/>
  <c r="AW76" i="4" s="1"/>
  <c r="AQ69" i="1"/>
  <c r="AV76" i="4" s="1"/>
  <c r="AP69" i="1"/>
  <c r="AU76" i="4" s="1"/>
  <c r="AO69" i="1"/>
  <c r="AT76" i="4" s="1"/>
  <c r="AN69" i="1"/>
  <c r="AS76" i="4" s="1"/>
  <c r="AM69" i="1"/>
  <c r="AR76" i="4" s="1"/>
  <c r="AL69" i="1"/>
  <c r="AQ76" i="4" s="1"/>
  <c r="AK69" i="1"/>
  <c r="AP76" i="4" s="1"/>
  <c r="AJ69" i="1"/>
  <c r="AO76" i="4" s="1"/>
  <c r="AI69" i="1"/>
  <c r="AN76" i="4" s="1"/>
  <c r="AH69" i="1"/>
  <c r="AM76" i="4" s="1"/>
  <c r="AG69" i="1"/>
  <c r="AL76" i="4" s="1"/>
  <c r="AF69" i="1"/>
  <c r="AK76" i="4" s="1"/>
  <c r="AE69" i="1"/>
  <c r="AJ76" i="4" s="1"/>
  <c r="AD69" i="1"/>
  <c r="AI76" i="4" s="1"/>
  <c r="AC69" i="1"/>
  <c r="AH76" i="4" s="1"/>
  <c r="AB69" i="1"/>
  <c r="AG76" i="4" s="1"/>
  <c r="AA69" i="1"/>
  <c r="AF76" i="4" s="1"/>
  <c r="Z69" i="1"/>
  <c r="AE76" i="4" s="1"/>
  <c r="Y69" i="1"/>
  <c r="AD76" i="4" s="1"/>
  <c r="X69" i="1"/>
  <c r="AC76" i="4" s="1"/>
  <c r="W69" i="1"/>
  <c r="AB76" i="4" s="1"/>
  <c r="V69" i="1"/>
  <c r="AA76" i="4" s="1"/>
  <c r="U69" i="1"/>
  <c r="Z76" i="4" s="1"/>
  <c r="T69" i="1"/>
  <c r="Y76" i="4" s="1"/>
  <c r="S69" i="1"/>
  <c r="X76" i="4" s="1"/>
  <c r="R69" i="1"/>
  <c r="W76" i="4" s="1"/>
  <c r="Q69" i="1"/>
  <c r="V76" i="4" s="1"/>
  <c r="P69" i="1"/>
  <c r="U76" i="4" s="1"/>
  <c r="O69" i="1"/>
  <c r="T76" i="4" s="1"/>
  <c r="N69" i="1"/>
  <c r="S76" i="4" s="1"/>
  <c r="M69" i="1"/>
  <c r="R76" i="4" s="1"/>
  <c r="L69" i="1"/>
  <c r="Q76" i="4" s="1"/>
  <c r="K69" i="1"/>
  <c r="P76" i="4" s="1"/>
  <c r="J69" i="1"/>
  <c r="O76" i="4" s="1"/>
  <c r="I69" i="1"/>
  <c r="N76" i="4" s="1"/>
  <c r="H69" i="1"/>
  <c r="M76" i="4" s="1"/>
  <c r="G69" i="1"/>
  <c r="L76" i="4" s="1"/>
  <c r="F69" i="1"/>
  <c r="K76" i="4" s="1"/>
  <c r="E69" i="1"/>
  <c r="J76" i="4" s="1"/>
  <c r="D69" i="1"/>
  <c r="I76" i="4" s="1"/>
  <c r="C69" i="1"/>
  <c r="H76" i="4" s="1"/>
  <c r="B69" i="1"/>
  <c r="G76" i="4" s="1"/>
  <c r="BN68" i="1"/>
  <c r="BM68" i="1"/>
  <c r="BL68" i="1"/>
  <c r="BK68" i="1"/>
  <c r="BP75" i="4" s="1"/>
  <c r="BJ68" i="1"/>
  <c r="BO75" i="4" s="1"/>
  <c r="BI68" i="1"/>
  <c r="BN75" i="4" s="1"/>
  <c r="BH68" i="1"/>
  <c r="BM75" i="4" s="1"/>
  <c r="BG68" i="1"/>
  <c r="BL75" i="4" s="1"/>
  <c r="BF68" i="1"/>
  <c r="BK75" i="4" s="1"/>
  <c r="BE68" i="1"/>
  <c r="BJ75" i="4" s="1"/>
  <c r="BD68" i="1"/>
  <c r="BI75" i="4" s="1"/>
  <c r="BC68" i="1"/>
  <c r="BH75" i="4" s="1"/>
  <c r="BB68" i="1"/>
  <c r="BG75" i="4" s="1"/>
  <c r="BA68" i="1"/>
  <c r="BF75" i="4" s="1"/>
  <c r="AZ68" i="1"/>
  <c r="BE75" i="4" s="1"/>
  <c r="AY68" i="1"/>
  <c r="BD75" i="4" s="1"/>
  <c r="AX68" i="1"/>
  <c r="BC75" i="4" s="1"/>
  <c r="AW68" i="1"/>
  <c r="BB75" i="4" s="1"/>
  <c r="AV68" i="1"/>
  <c r="BA75" i="4" s="1"/>
  <c r="AU68" i="1"/>
  <c r="AZ75" i="4" s="1"/>
  <c r="AT68" i="1"/>
  <c r="AY75" i="4" s="1"/>
  <c r="AS68" i="1"/>
  <c r="AX75" i="4" s="1"/>
  <c r="AR68" i="1"/>
  <c r="AW75" i="4" s="1"/>
  <c r="AQ68" i="1"/>
  <c r="AV75" i="4" s="1"/>
  <c r="AP68" i="1"/>
  <c r="AU75" i="4" s="1"/>
  <c r="AO68" i="1"/>
  <c r="AT75" i="4" s="1"/>
  <c r="AN68" i="1"/>
  <c r="AS75" i="4" s="1"/>
  <c r="AM68" i="1"/>
  <c r="AR75" i="4" s="1"/>
  <c r="AL68" i="1"/>
  <c r="AQ75" i="4" s="1"/>
  <c r="AK68" i="1"/>
  <c r="AP75" i="4" s="1"/>
  <c r="AJ68" i="1"/>
  <c r="AO75" i="4" s="1"/>
  <c r="AI68" i="1"/>
  <c r="AN75" i="4" s="1"/>
  <c r="AH68" i="1"/>
  <c r="AM75" i="4" s="1"/>
  <c r="AG68" i="1"/>
  <c r="AL75" i="4" s="1"/>
  <c r="AF68" i="1"/>
  <c r="AK75" i="4" s="1"/>
  <c r="AE68" i="1"/>
  <c r="AJ75" i="4" s="1"/>
  <c r="AD68" i="1"/>
  <c r="AI75" i="4" s="1"/>
  <c r="AC68" i="1"/>
  <c r="AH75" i="4" s="1"/>
  <c r="AB68" i="1"/>
  <c r="AG75" i="4" s="1"/>
  <c r="AA68" i="1"/>
  <c r="AF75" i="4" s="1"/>
  <c r="Z68" i="1"/>
  <c r="AE75" i="4" s="1"/>
  <c r="Y68" i="1"/>
  <c r="AD75" i="4" s="1"/>
  <c r="X68" i="1"/>
  <c r="AC75" i="4" s="1"/>
  <c r="W68" i="1"/>
  <c r="AB75" i="4" s="1"/>
  <c r="V68" i="1"/>
  <c r="AA75" i="4" s="1"/>
  <c r="U68" i="1"/>
  <c r="Z75" i="4" s="1"/>
  <c r="T68" i="1"/>
  <c r="Y75" i="4" s="1"/>
  <c r="S68" i="1"/>
  <c r="X75" i="4" s="1"/>
  <c r="R68" i="1"/>
  <c r="W75" i="4" s="1"/>
  <c r="Q68" i="1"/>
  <c r="V75" i="4" s="1"/>
  <c r="P68" i="1"/>
  <c r="U75" i="4" s="1"/>
  <c r="O68" i="1"/>
  <c r="T75" i="4" s="1"/>
  <c r="N68" i="1"/>
  <c r="S75" i="4" s="1"/>
  <c r="M68" i="1"/>
  <c r="R75" i="4" s="1"/>
  <c r="L68" i="1"/>
  <c r="Q75" i="4" s="1"/>
  <c r="K68" i="1"/>
  <c r="P75" i="4" s="1"/>
  <c r="J68" i="1"/>
  <c r="O75" i="4" s="1"/>
  <c r="I68" i="1"/>
  <c r="N75" i="4" s="1"/>
  <c r="H68" i="1"/>
  <c r="M75" i="4" s="1"/>
  <c r="G68" i="1"/>
  <c r="L75" i="4" s="1"/>
  <c r="F68" i="1"/>
  <c r="K75" i="4" s="1"/>
  <c r="E68" i="1"/>
  <c r="J75" i="4" s="1"/>
  <c r="D68" i="1"/>
  <c r="I75" i="4" s="1"/>
  <c r="C68" i="1"/>
  <c r="H75" i="4" s="1"/>
  <c r="B68" i="1"/>
  <c r="G75" i="4" s="1"/>
  <c r="BN67" i="1"/>
  <c r="BM67" i="1"/>
  <c r="BL67" i="1"/>
  <c r="BK67" i="1"/>
  <c r="BP74" i="4" s="1"/>
  <c r="BJ67" i="1"/>
  <c r="BO74" i="4" s="1"/>
  <c r="BI67" i="1"/>
  <c r="BN74" i="4" s="1"/>
  <c r="BH67" i="1"/>
  <c r="BM74" i="4" s="1"/>
  <c r="BG67" i="1"/>
  <c r="BL74" i="4" s="1"/>
  <c r="BF67" i="1"/>
  <c r="BK74" i="4" s="1"/>
  <c r="BE67" i="1"/>
  <c r="BJ74" i="4" s="1"/>
  <c r="BD67" i="1"/>
  <c r="BI74" i="4" s="1"/>
  <c r="BC67" i="1"/>
  <c r="BH74" i="4" s="1"/>
  <c r="BB67" i="1"/>
  <c r="BG74" i="4" s="1"/>
  <c r="BA67" i="1"/>
  <c r="BF74" i="4" s="1"/>
  <c r="AZ67" i="1"/>
  <c r="BE74" i="4" s="1"/>
  <c r="AY67" i="1"/>
  <c r="BD74" i="4" s="1"/>
  <c r="AX67" i="1"/>
  <c r="BC74" i="4" s="1"/>
  <c r="AW67" i="1"/>
  <c r="BB74" i="4" s="1"/>
  <c r="AV67" i="1"/>
  <c r="BA74" i="4" s="1"/>
  <c r="AU67" i="1"/>
  <c r="AZ74" i="4" s="1"/>
  <c r="AT67" i="1"/>
  <c r="AY74" i="4" s="1"/>
  <c r="AS67" i="1"/>
  <c r="AX74" i="4" s="1"/>
  <c r="AR67" i="1"/>
  <c r="AW74" i="4" s="1"/>
  <c r="AQ67" i="1"/>
  <c r="AV74" i="4" s="1"/>
  <c r="AP67" i="1"/>
  <c r="AU74" i="4" s="1"/>
  <c r="AO67" i="1"/>
  <c r="AT74" i="4" s="1"/>
  <c r="AN67" i="1"/>
  <c r="AS74" i="4" s="1"/>
  <c r="AM67" i="1"/>
  <c r="AR74" i="4" s="1"/>
  <c r="AL67" i="1"/>
  <c r="AQ74" i="4" s="1"/>
  <c r="AK67" i="1"/>
  <c r="AP74" i="4" s="1"/>
  <c r="AJ67" i="1"/>
  <c r="AO74" i="4" s="1"/>
  <c r="AI67" i="1"/>
  <c r="AN74" i="4" s="1"/>
  <c r="AH67" i="1"/>
  <c r="AM74" i="4" s="1"/>
  <c r="AG67" i="1"/>
  <c r="AL74" i="4" s="1"/>
  <c r="AF67" i="1"/>
  <c r="AK74" i="4" s="1"/>
  <c r="AE67" i="1"/>
  <c r="AJ74" i="4" s="1"/>
  <c r="AD67" i="1"/>
  <c r="AI74" i="4" s="1"/>
  <c r="AC67" i="1"/>
  <c r="AH74" i="4" s="1"/>
  <c r="AB67" i="1"/>
  <c r="AG74" i="4" s="1"/>
  <c r="AA67" i="1"/>
  <c r="AF74" i="4" s="1"/>
  <c r="Z67" i="1"/>
  <c r="AE74" i="4" s="1"/>
  <c r="Y67" i="1"/>
  <c r="AD74" i="4" s="1"/>
  <c r="X67" i="1"/>
  <c r="AC74" i="4" s="1"/>
  <c r="W67" i="1"/>
  <c r="AB74" i="4" s="1"/>
  <c r="V67" i="1"/>
  <c r="AA74" i="4" s="1"/>
  <c r="U67" i="1"/>
  <c r="Z74" i="4" s="1"/>
  <c r="T67" i="1"/>
  <c r="Y74" i="4" s="1"/>
  <c r="S67" i="1"/>
  <c r="X74" i="4" s="1"/>
  <c r="R67" i="1"/>
  <c r="W74" i="4" s="1"/>
  <c r="Q67" i="1"/>
  <c r="V74" i="4" s="1"/>
  <c r="P67" i="1"/>
  <c r="U74" i="4" s="1"/>
  <c r="O67" i="1"/>
  <c r="T74" i="4" s="1"/>
  <c r="N67" i="1"/>
  <c r="S74" i="4" s="1"/>
  <c r="M67" i="1"/>
  <c r="R74" i="4" s="1"/>
  <c r="L67" i="1"/>
  <c r="Q74" i="4" s="1"/>
  <c r="K67" i="1"/>
  <c r="P74" i="4" s="1"/>
  <c r="J67" i="1"/>
  <c r="O74" i="4" s="1"/>
  <c r="I67" i="1"/>
  <c r="N74" i="4" s="1"/>
  <c r="H67" i="1"/>
  <c r="M74" i="4" s="1"/>
  <c r="G67" i="1"/>
  <c r="L74" i="4" s="1"/>
  <c r="F67" i="1"/>
  <c r="K74" i="4" s="1"/>
  <c r="E67" i="1"/>
  <c r="J74" i="4" s="1"/>
  <c r="D67" i="1"/>
  <c r="I74" i="4" s="1"/>
  <c r="C67" i="1"/>
  <c r="H74" i="4" s="1"/>
  <c r="B67" i="1"/>
  <c r="G74" i="4" s="1"/>
  <c r="BN66" i="1"/>
  <c r="BM66" i="1"/>
  <c r="BL66" i="1"/>
  <c r="BK66" i="1"/>
  <c r="BP73" i="4" s="1"/>
  <c r="BJ66" i="1"/>
  <c r="BO73" i="4" s="1"/>
  <c r="BI66" i="1"/>
  <c r="BN73" i="4" s="1"/>
  <c r="BH66" i="1"/>
  <c r="BM73" i="4" s="1"/>
  <c r="BG66" i="1"/>
  <c r="BL73" i="4" s="1"/>
  <c r="BF66" i="1"/>
  <c r="BK73" i="4" s="1"/>
  <c r="BE66" i="1"/>
  <c r="BJ73" i="4" s="1"/>
  <c r="BD66" i="1"/>
  <c r="BI73" i="4" s="1"/>
  <c r="BC66" i="1"/>
  <c r="BH73" i="4" s="1"/>
  <c r="BB66" i="1"/>
  <c r="BG73" i="4" s="1"/>
  <c r="BA66" i="1"/>
  <c r="BF73" i="4" s="1"/>
  <c r="AZ66" i="1"/>
  <c r="BE73" i="4" s="1"/>
  <c r="AY66" i="1"/>
  <c r="BD73" i="4" s="1"/>
  <c r="AX66" i="1"/>
  <c r="BC73" i="4" s="1"/>
  <c r="AW66" i="1"/>
  <c r="BB73" i="4" s="1"/>
  <c r="AV66" i="1"/>
  <c r="BA73" i="4" s="1"/>
  <c r="AU66" i="1"/>
  <c r="AZ73" i="4" s="1"/>
  <c r="AT66" i="1"/>
  <c r="AY73" i="4" s="1"/>
  <c r="AS66" i="1"/>
  <c r="AX73" i="4" s="1"/>
  <c r="AR66" i="1"/>
  <c r="AW73" i="4" s="1"/>
  <c r="AQ66" i="1"/>
  <c r="AV73" i="4" s="1"/>
  <c r="AP66" i="1"/>
  <c r="AU73" i="4" s="1"/>
  <c r="AO66" i="1"/>
  <c r="AT73" i="4" s="1"/>
  <c r="AN66" i="1"/>
  <c r="AS73" i="4" s="1"/>
  <c r="AM66" i="1"/>
  <c r="AR73" i="4" s="1"/>
  <c r="AL66" i="1"/>
  <c r="AQ73" i="4" s="1"/>
  <c r="AK66" i="1"/>
  <c r="AP73" i="4" s="1"/>
  <c r="AJ66" i="1"/>
  <c r="AO73" i="4" s="1"/>
  <c r="AI66" i="1"/>
  <c r="AN73" i="4" s="1"/>
  <c r="AH66" i="1"/>
  <c r="AM73" i="4" s="1"/>
  <c r="AG66" i="1"/>
  <c r="AL73" i="4" s="1"/>
  <c r="AF66" i="1"/>
  <c r="AK73" i="4" s="1"/>
  <c r="AE66" i="1"/>
  <c r="AJ73" i="4" s="1"/>
  <c r="AD66" i="1"/>
  <c r="AI73" i="4" s="1"/>
  <c r="AC66" i="1"/>
  <c r="AH73" i="4" s="1"/>
  <c r="AB66" i="1"/>
  <c r="AG73" i="4" s="1"/>
  <c r="AA66" i="1"/>
  <c r="AF73" i="4" s="1"/>
  <c r="Z66" i="1"/>
  <c r="AE73" i="4" s="1"/>
  <c r="Y66" i="1"/>
  <c r="AD73" i="4" s="1"/>
  <c r="X66" i="1"/>
  <c r="AC73" i="4" s="1"/>
  <c r="W66" i="1"/>
  <c r="AB73" i="4" s="1"/>
  <c r="V66" i="1"/>
  <c r="AA73" i="4" s="1"/>
  <c r="U66" i="1"/>
  <c r="Z73" i="4" s="1"/>
  <c r="T66" i="1"/>
  <c r="Y73" i="4" s="1"/>
  <c r="S66" i="1"/>
  <c r="X73" i="4" s="1"/>
  <c r="R66" i="1"/>
  <c r="W73" i="4" s="1"/>
  <c r="Q66" i="1"/>
  <c r="V73" i="4" s="1"/>
  <c r="P66" i="1"/>
  <c r="U73" i="4" s="1"/>
  <c r="O66" i="1"/>
  <c r="T73" i="4" s="1"/>
  <c r="N66" i="1"/>
  <c r="S73" i="4" s="1"/>
  <c r="M66" i="1"/>
  <c r="R73" i="4" s="1"/>
  <c r="L66" i="1"/>
  <c r="Q73" i="4" s="1"/>
  <c r="K66" i="1"/>
  <c r="P73" i="4" s="1"/>
  <c r="J66" i="1"/>
  <c r="O73" i="4" s="1"/>
  <c r="I66" i="1"/>
  <c r="N73" i="4" s="1"/>
  <c r="H66" i="1"/>
  <c r="M73" i="4" s="1"/>
  <c r="G66" i="1"/>
  <c r="L73" i="4" s="1"/>
  <c r="F66" i="1"/>
  <c r="K73" i="4" s="1"/>
  <c r="E66" i="1"/>
  <c r="J73" i="4" s="1"/>
  <c r="D66" i="1"/>
  <c r="I73" i="4" s="1"/>
  <c r="C66" i="1"/>
  <c r="H73" i="4" s="1"/>
  <c r="B66" i="1"/>
  <c r="G73" i="4" s="1"/>
  <c r="BN65" i="1"/>
  <c r="BM65" i="1"/>
  <c r="BL65" i="1"/>
  <c r="BK65" i="1"/>
  <c r="BP72" i="4" s="1"/>
  <c r="BJ65" i="1"/>
  <c r="BO72" i="4" s="1"/>
  <c r="BI65" i="1"/>
  <c r="BN72" i="4" s="1"/>
  <c r="BH65" i="1"/>
  <c r="BM72" i="4" s="1"/>
  <c r="BG65" i="1"/>
  <c r="BL72" i="4" s="1"/>
  <c r="BF65" i="1"/>
  <c r="BK72" i="4" s="1"/>
  <c r="BE65" i="1"/>
  <c r="BJ72" i="4" s="1"/>
  <c r="BD65" i="1"/>
  <c r="BI72" i="4" s="1"/>
  <c r="BC65" i="1"/>
  <c r="BH72" i="4" s="1"/>
  <c r="BB65" i="1"/>
  <c r="BG72" i="4" s="1"/>
  <c r="BA65" i="1"/>
  <c r="BF72" i="4" s="1"/>
  <c r="AZ65" i="1"/>
  <c r="BE72" i="4" s="1"/>
  <c r="AY65" i="1"/>
  <c r="BD72" i="4" s="1"/>
  <c r="AX65" i="1"/>
  <c r="BC72" i="4" s="1"/>
  <c r="AW65" i="1"/>
  <c r="BB72" i="4" s="1"/>
  <c r="AV65" i="1"/>
  <c r="BA72" i="4" s="1"/>
  <c r="AU65" i="1"/>
  <c r="AZ72" i="4" s="1"/>
  <c r="AT65" i="1"/>
  <c r="AY72" i="4" s="1"/>
  <c r="AS65" i="1"/>
  <c r="AX72" i="4" s="1"/>
  <c r="AR65" i="1"/>
  <c r="AW72" i="4" s="1"/>
  <c r="AQ65" i="1"/>
  <c r="AV72" i="4" s="1"/>
  <c r="AP65" i="1"/>
  <c r="AU72" i="4" s="1"/>
  <c r="AO65" i="1"/>
  <c r="AT72" i="4" s="1"/>
  <c r="AN65" i="1"/>
  <c r="AS72" i="4" s="1"/>
  <c r="AM65" i="1"/>
  <c r="AR72" i="4" s="1"/>
  <c r="AL65" i="1"/>
  <c r="AQ72" i="4" s="1"/>
  <c r="AK65" i="1"/>
  <c r="AP72" i="4" s="1"/>
  <c r="AJ65" i="1"/>
  <c r="AO72" i="4" s="1"/>
  <c r="AI65" i="1"/>
  <c r="AN72" i="4" s="1"/>
  <c r="AH65" i="1"/>
  <c r="AM72" i="4" s="1"/>
  <c r="AG65" i="1"/>
  <c r="AL72" i="4" s="1"/>
  <c r="AF65" i="1"/>
  <c r="AK72" i="4" s="1"/>
  <c r="AE65" i="1"/>
  <c r="AJ72" i="4" s="1"/>
  <c r="AD65" i="1"/>
  <c r="AI72" i="4" s="1"/>
  <c r="AC65" i="1"/>
  <c r="AH72" i="4" s="1"/>
  <c r="AB65" i="1"/>
  <c r="AG72" i="4" s="1"/>
  <c r="AA65" i="1"/>
  <c r="AF72" i="4" s="1"/>
  <c r="Z65" i="1"/>
  <c r="AE72" i="4" s="1"/>
  <c r="Y65" i="1"/>
  <c r="AD72" i="4" s="1"/>
  <c r="X65" i="1"/>
  <c r="AC72" i="4" s="1"/>
  <c r="W65" i="1"/>
  <c r="AB72" i="4" s="1"/>
  <c r="V65" i="1"/>
  <c r="AA72" i="4" s="1"/>
  <c r="U65" i="1"/>
  <c r="Z72" i="4" s="1"/>
  <c r="T65" i="1"/>
  <c r="Y72" i="4" s="1"/>
  <c r="S65" i="1"/>
  <c r="X72" i="4" s="1"/>
  <c r="R65" i="1"/>
  <c r="W72" i="4" s="1"/>
  <c r="Q65" i="1"/>
  <c r="V72" i="4" s="1"/>
  <c r="P65" i="1"/>
  <c r="U72" i="4" s="1"/>
  <c r="O65" i="1"/>
  <c r="T72" i="4" s="1"/>
  <c r="N65" i="1"/>
  <c r="S72" i="4" s="1"/>
  <c r="M65" i="1"/>
  <c r="R72" i="4" s="1"/>
  <c r="L65" i="1"/>
  <c r="Q72" i="4" s="1"/>
  <c r="K65" i="1"/>
  <c r="P72" i="4" s="1"/>
  <c r="J65" i="1"/>
  <c r="O72" i="4" s="1"/>
  <c r="I65" i="1"/>
  <c r="N72" i="4" s="1"/>
  <c r="H65" i="1"/>
  <c r="M72" i="4" s="1"/>
  <c r="G65" i="1"/>
  <c r="L72" i="4" s="1"/>
  <c r="F65" i="1"/>
  <c r="K72" i="4" s="1"/>
  <c r="E65" i="1"/>
  <c r="J72" i="4" s="1"/>
  <c r="D65" i="1"/>
  <c r="I72" i="4" s="1"/>
  <c r="C65" i="1"/>
  <c r="H72" i="4" s="1"/>
  <c r="B65" i="1"/>
  <c r="G72" i="4" s="1"/>
  <c r="BN64" i="1"/>
  <c r="BM64" i="1"/>
  <c r="BL64" i="1"/>
  <c r="BK64" i="1"/>
  <c r="BP71" i="4" s="1"/>
  <c r="BJ64" i="1"/>
  <c r="BO71" i="4" s="1"/>
  <c r="BI64" i="1"/>
  <c r="BN71" i="4" s="1"/>
  <c r="BH64" i="1"/>
  <c r="BM71" i="4" s="1"/>
  <c r="BG64" i="1"/>
  <c r="BL71" i="4" s="1"/>
  <c r="BF64" i="1"/>
  <c r="BK71" i="4" s="1"/>
  <c r="BE64" i="1"/>
  <c r="BJ71" i="4" s="1"/>
  <c r="BD64" i="1"/>
  <c r="BI71" i="4" s="1"/>
  <c r="BC64" i="1"/>
  <c r="BH71" i="4" s="1"/>
  <c r="BB64" i="1"/>
  <c r="BG71" i="4" s="1"/>
  <c r="BA64" i="1"/>
  <c r="BF71" i="4" s="1"/>
  <c r="AZ64" i="1"/>
  <c r="BE71" i="4" s="1"/>
  <c r="AY64" i="1"/>
  <c r="BD71" i="4" s="1"/>
  <c r="AX64" i="1"/>
  <c r="BC71" i="4" s="1"/>
  <c r="AW64" i="1"/>
  <c r="BB71" i="4" s="1"/>
  <c r="AV64" i="1"/>
  <c r="BA71" i="4" s="1"/>
  <c r="AU64" i="1"/>
  <c r="AZ71" i="4" s="1"/>
  <c r="AT64" i="1"/>
  <c r="AY71" i="4" s="1"/>
  <c r="AS64" i="1"/>
  <c r="AX71" i="4" s="1"/>
  <c r="AR64" i="1"/>
  <c r="AW71" i="4" s="1"/>
  <c r="AQ64" i="1"/>
  <c r="AV71" i="4" s="1"/>
  <c r="AP64" i="1"/>
  <c r="AU71" i="4" s="1"/>
  <c r="AO64" i="1"/>
  <c r="AT71" i="4" s="1"/>
  <c r="AN64" i="1"/>
  <c r="AS71" i="4" s="1"/>
  <c r="AM64" i="1"/>
  <c r="AR71" i="4" s="1"/>
  <c r="AL64" i="1"/>
  <c r="AQ71" i="4" s="1"/>
  <c r="AK64" i="1"/>
  <c r="AP71" i="4" s="1"/>
  <c r="AJ64" i="1"/>
  <c r="AO71" i="4" s="1"/>
  <c r="AI64" i="1"/>
  <c r="AN71" i="4" s="1"/>
  <c r="AH64" i="1"/>
  <c r="AM71" i="4" s="1"/>
  <c r="AG64" i="1"/>
  <c r="AL71" i="4" s="1"/>
  <c r="AF64" i="1"/>
  <c r="AK71" i="4" s="1"/>
  <c r="AE64" i="1"/>
  <c r="AJ71" i="4" s="1"/>
  <c r="AD64" i="1"/>
  <c r="AI71" i="4" s="1"/>
  <c r="AC64" i="1"/>
  <c r="AH71" i="4" s="1"/>
  <c r="AB64" i="1"/>
  <c r="AG71" i="4" s="1"/>
  <c r="AA64" i="1"/>
  <c r="AF71" i="4" s="1"/>
  <c r="Z64" i="1"/>
  <c r="AE71" i="4" s="1"/>
  <c r="Y64" i="1"/>
  <c r="AD71" i="4" s="1"/>
  <c r="X64" i="1"/>
  <c r="AC71" i="4" s="1"/>
  <c r="W64" i="1"/>
  <c r="AB71" i="4" s="1"/>
  <c r="V64" i="1"/>
  <c r="AA71" i="4" s="1"/>
  <c r="U64" i="1"/>
  <c r="Z71" i="4" s="1"/>
  <c r="T64" i="1"/>
  <c r="Y71" i="4" s="1"/>
  <c r="S64" i="1"/>
  <c r="X71" i="4" s="1"/>
  <c r="R64" i="1"/>
  <c r="W71" i="4" s="1"/>
  <c r="Q64" i="1"/>
  <c r="V71" i="4" s="1"/>
  <c r="P64" i="1"/>
  <c r="U71" i="4" s="1"/>
  <c r="O64" i="1"/>
  <c r="T71" i="4" s="1"/>
  <c r="N64" i="1"/>
  <c r="S71" i="4" s="1"/>
  <c r="M64" i="1"/>
  <c r="R71" i="4" s="1"/>
  <c r="L64" i="1"/>
  <c r="Q71" i="4" s="1"/>
  <c r="K64" i="1"/>
  <c r="P71" i="4" s="1"/>
  <c r="J64" i="1"/>
  <c r="O71" i="4" s="1"/>
  <c r="I64" i="1"/>
  <c r="N71" i="4" s="1"/>
  <c r="H64" i="1"/>
  <c r="M71" i="4" s="1"/>
  <c r="G64" i="1"/>
  <c r="L71" i="4" s="1"/>
  <c r="F64" i="1"/>
  <c r="K71" i="4" s="1"/>
  <c r="E64" i="1"/>
  <c r="J71" i="4" s="1"/>
  <c r="D64" i="1"/>
  <c r="I71" i="4" s="1"/>
  <c r="C64" i="1"/>
  <c r="H71" i="4" s="1"/>
  <c r="B64" i="1"/>
  <c r="G71" i="4" s="1"/>
  <c r="BN63" i="1"/>
  <c r="BM63" i="1"/>
  <c r="BL63" i="1"/>
  <c r="BK63" i="1"/>
  <c r="BP70" i="4" s="1"/>
  <c r="BJ63" i="1"/>
  <c r="BO70" i="4" s="1"/>
  <c r="BI63" i="1"/>
  <c r="BN70" i="4" s="1"/>
  <c r="BH63" i="1"/>
  <c r="BM70" i="4" s="1"/>
  <c r="BG63" i="1"/>
  <c r="BL70" i="4" s="1"/>
  <c r="BF63" i="1"/>
  <c r="BK70" i="4" s="1"/>
  <c r="BE63" i="1"/>
  <c r="BJ70" i="4" s="1"/>
  <c r="BD63" i="1"/>
  <c r="BI70" i="4" s="1"/>
  <c r="BC63" i="1"/>
  <c r="BH70" i="4" s="1"/>
  <c r="BB63" i="1"/>
  <c r="BG70" i="4" s="1"/>
  <c r="BA63" i="1"/>
  <c r="BF70" i="4" s="1"/>
  <c r="AZ63" i="1"/>
  <c r="BE70" i="4" s="1"/>
  <c r="AY63" i="1"/>
  <c r="BD70" i="4" s="1"/>
  <c r="AX63" i="1"/>
  <c r="BC70" i="4" s="1"/>
  <c r="AW63" i="1"/>
  <c r="BB70" i="4" s="1"/>
  <c r="AV63" i="1"/>
  <c r="BA70" i="4" s="1"/>
  <c r="AU63" i="1"/>
  <c r="AZ70" i="4" s="1"/>
  <c r="AT63" i="1"/>
  <c r="AY70" i="4" s="1"/>
  <c r="AS63" i="1"/>
  <c r="AX70" i="4" s="1"/>
  <c r="AR63" i="1"/>
  <c r="AW70" i="4" s="1"/>
  <c r="AQ63" i="1"/>
  <c r="AV70" i="4" s="1"/>
  <c r="AP63" i="1"/>
  <c r="AU70" i="4" s="1"/>
  <c r="AO63" i="1"/>
  <c r="AT70" i="4" s="1"/>
  <c r="AN63" i="1"/>
  <c r="AS70" i="4" s="1"/>
  <c r="AM63" i="1"/>
  <c r="AR70" i="4" s="1"/>
  <c r="AL63" i="1"/>
  <c r="AQ70" i="4" s="1"/>
  <c r="AK63" i="1"/>
  <c r="AP70" i="4" s="1"/>
  <c r="AJ63" i="1"/>
  <c r="AO70" i="4" s="1"/>
  <c r="AI63" i="1"/>
  <c r="AN70" i="4" s="1"/>
  <c r="AH63" i="1"/>
  <c r="AM70" i="4" s="1"/>
  <c r="AG63" i="1"/>
  <c r="AL70" i="4" s="1"/>
  <c r="AF63" i="1"/>
  <c r="AK70" i="4" s="1"/>
  <c r="AE63" i="1"/>
  <c r="AJ70" i="4" s="1"/>
  <c r="AD63" i="1"/>
  <c r="AI70" i="4" s="1"/>
  <c r="AC63" i="1"/>
  <c r="AH70" i="4" s="1"/>
  <c r="AB63" i="1"/>
  <c r="AG70" i="4" s="1"/>
  <c r="AA63" i="1"/>
  <c r="AF70" i="4" s="1"/>
  <c r="Z63" i="1"/>
  <c r="AE70" i="4" s="1"/>
  <c r="Y63" i="1"/>
  <c r="AD70" i="4" s="1"/>
  <c r="X63" i="1"/>
  <c r="AC70" i="4" s="1"/>
  <c r="W63" i="1"/>
  <c r="AB70" i="4" s="1"/>
  <c r="V63" i="1"/>
  <c r="AA70" i="4" s="1"/>
  <c r="U63" i="1"/>
  <c r="Z70" i="4" s="1"/>
  <c r="T63" i="1"/>
  <c r="Y70" i="4" s="1"/>
  <c r="S63" i="1"/>
  <c r="X70" i="4" s="1"/>
  <c r="R63" i="1"/>
  <c r="W70" i="4" s="1"/>
  <c r="Q63" i="1"/>
  <c r="V70" i="4" s="1"/>
  <c r="P63" i="1"/>
  <c r="U70" i="4" s="1"/>
  <c r="O63" i="1"/>
  <c r="T70" i="4" s="1"/>
  <c r="N63" i="1"/>
  <c r="S70" i="4" s="1"/>
  <c r="M63" i="1"/>
  <c r="R70" i="4" s="1"/>
  <c r="L63" i="1"/>
  <c r="Q70" i="4" s="1"/>
  <c r="K63" i="1"/>
  <c r="P70" i="4" s="1"/>
  <c r="J63" i="1"/>
  <c r="O70" i="4" s="1"/>
  <c r="I63" i="1"/>
  <c r="N70" i="4" s="1"/>
  <c r="H63" i="1"/>
  <c r="M70" i="4" s="1"/>
  <c r="G63" i="1"/>
  <c r="L70" i="4" s="1"/>
  <c r="F63" i="1"/>
  <c r="K70" i="4" s="1"/>
  <c r="E63" i="1"/>
  <c r="J70" i="4" s="1"/>
  <c r="D63" i="1"/>
  <c r="I70" i="4" s="1"/>
  <c r="C63" i="1"/>
  <c r="H70" i="4" s="1"/>
  <c r="B63" i="1"/>
  <c r="G70" i="4" s="1"/>
  <c r="BN62" i="1"/>
  <c r="BM62" i="1"/>
  <c r="BL62" i="1"/>
  <c r="BK62" i="1"/>
  <c r="BP69" i="4" s="1"/>
  <c r="BJ62" i="1"/>
  <c r="BO69" i="4" s="1"/>
  <c r="BI62" i="1"/>
  <c r="BN69" i="4" s="1"/>
  <c r="BH62" i="1"/>
  <c r="BM69" i="4" s="1"/>
  <c r="BG62" i="1"/>
  <c r="BL69" i="4" s="1"/>
  <c r="BF62" i="1"/>
  <c r="BK69" i="4" s="1"/>
  <c r="BE62" i="1"/>
  <c r="BJ69" i="4" s="1"/>
  <c r="BD62" i="1"/>
  <c r="BI69" i="4" s="1"/>
  <c r="BC62" i="1"/>
  <c r="BH69" i="4" s="1"/>
  <c r="BB62" i="1"/>
  <c r="BG69" i="4" s="1"/>
  <c r="BA62" i="1"/>
  <c r="BF69" i="4" s="1"/>
  <c r="AZ62" i="1"/>
  <c r="BE69" i="4" s="1"/>
  <c r="AY62" i="1"/>
  <c r="BD69" i="4" s="1"/>
  <c r="AX62" i="1"/>
  <c r="BC69" i="4" s="1"/>
  <c r="AW62" i="1"/>
  <c r="BB69" i="4" s="1"/>
  <c r="AV62" i="1"/>
  <c r="BA69" i="4" s="1"/>
  <c r="AU62" i="1"/>
  <c r="AZ69" i="4" s="1"/>
  <c r="AT62" i="1"/>
  <c r="AY69" i="4" s="1"/>
  <c r="AS62" i="1"/>
  <c r="AX69" i="4" s="1"/>
  <c r="AR62" i="1"/>
  <c r="AW69" i="4" s="1"/>
  <c r="AQ62" i="1"/>
  <c r="AV69" i="4" s="1"/>
  <c r="AP62" i="1"/>
  <c r="AU69" i="4" s="1"/>
  <c r="AO62" i="1"/>
  <c r="AT69" i="4" s="1"/>
  <c r="AN62" i="1"/>
  <c r="AS69" i="4" s="1"/>
  <c r="AM62" i="1"/>
  <c r="AR69" i="4" s="1"/>
  <c r="AL62" i="1"/>
  <c r="AQ69" i="4" s="1"/>
  <c r="AK62" i="1"/>
  <c r="AP69" i="4" s="1"/>
  <c r="AJ62" i="1"/>
  <c r="AO69" i="4" s="1"/>
  <c r="AI62" i="1"/>
  <c r="AN69" i="4" s="1"/>
  <c r="AH62" i="1"/>
  <c r="AM69" i="4" s="1"/>
  <c r="AG62" i="1"/>
  <c r="AL69" i="4" s="1"/>
  <c r="AF62" i="1"/>
  <c r="AK69" i="4" s="1"/>
  <c r="AE62" i="1"/>
  <c r="AJ69" i="4" s="1"/>
  <c r="AD62" i="1"/>
  <c r="AI69" i="4" s="1"/>
  <c r="AC62" i="1"/>
  <c r="AH69" i="4" s="1"/>
  <c r="AB62" i="1"/>
  <c r="AG69" i="4" s="1"/>
  <c r="AA62" i="1"/>
  <c r="AF69" i="4" s="1"/>
  <c r="Z62" i="1"/>
  <c r="AE69" i="4" s="1"/>
  <c r="Y62" i="1"/>
  <c r="AD69" i="4" s="1"/>
  <c r="X62" i="1"/>
  <c r="AC69" i="4" s="1"/>
  <c r="W62" i="1"/>
  <c r="AB69" i="4" s="1"/>
  <c r="V62" i="1"/>
  <c r="AA69" i="4" s="1"/>
  <c r="U62" i="1"/>
  <c r="Z69" i="4" s="1"/>
  <c r="T62" i="1"/>
  <c r="Y69" i="4" s="1"/>
  <c r="S62" i="1"/>
  <c r="X69" i="4" s="1"/>
  <c r="R62" i="1"/>
  <c r="W69" i="4" s="1"/>
  <c r="Q62" i="1"/>
  <c r="V69" i="4" s="1"/>
  <c r="P62" i="1"/>
  <c r="U69" i="4" s="1"/>
  <c r="O62" i="1"/>
  <c r="T69" i="4" s="1"/>
  <c r="N62" i="1"/>
  <c r="S69" i="4" s="1"/>
  <c r="M62" i="1"/>
  <c r="R69" i="4" s="1"/>
  <c r="L62" i="1"/>
  <c r="Q69" i="4" s="1"/>
  <c r="K62" i="1"/>
  <c r="P69" i="4" s="1"/>
  <c r="J62" i="1"/>
  <c r="O69" i="4" s="1"/>
  <c r="I62" i="1"/>
  <c r="N69" i="4" s="1"/>
  <c r="H62" i="1"/>
  <c r="M69" i="4" s="1"/>
  <c r="G62" i="1"/>
  <c r="L69" i="4" s="1"/>
  <c r="F62" i="1"/>
  <c r="K69" i="4" s="1"/>
  <c r="E62" i="1"/>
  <c r="J69" i="4" s="1"/>
  <c r="D62" i="1"/>
  <c r="I69" i="4" s="1"/>
  <c r="C62" i="1"/>
  <c r="H69" i="4" s="1"/>
  <c r="B62" i="1"/>
  <c r="G69" i="4" s="1"/>
  <c r="BN61" i="1"/>
  <c r="BM61" i="1"/>
  <c r="BL61" i="1"/>
  <c r="BK61" i="1"/>
  <c r="BP68" i="4" s="1"/>
  <c r="BJ61" i="1"/>
  <c r="BO68" i="4" s="1"/>
  <c r="BI61" i="1"/>
  <c r="BN68" i="4" s="1"/>
  <c r="BH61" i="1"/>
  <c r="BM68" i="4" s="1"/>
  <c r="BG61" i="1"/>
  <c r="BL68" i="4" s="1"/>
  <c r="BF61" i="1"/>
  <c r="BK68" i="4" s="1"/>
  <c r="BE61" i="1"/>
  <c r="BJ68" i="4" s="1"/>
  <c r="BD61" i="1"/>
  <c r="BI68" i="4" s="1"/>
  <c r="BC61" i="1"/>
  <c r="BH68" i="4" s="1"/>
  <c r="BB61" i="1"/>
  <c r="BG68" i="4" s="1"/>
  <c r="BA61" i="1"/>
  <c r="BF68" i="4" s="1"/>
  <c r="AZ61" i="1"/>
  <c r="BE68" i="4" s="1"/>
  <c r="AY61" i="1"/>
  <c r="BD68" i="4" s="1"/>
  <c r="AX61" i="1"/>
  <c r="BC68" i="4" s="1"/>
  <c r="AW61" i="1"/>
  <c r="BB68" i="4" s="1"/>
  <c r="AV61" i="1"/>
  <c r="BA68" i="4" s="1"/>
  <c r="AU61" i="1"/>
  <c r="AZ68" i="4" s="1"/>
  <c r="AT61" i="1"/>
  <c r="AY68" i="4" s="1"/>
  <c r="AS61" i="1"/>
  <c r="AX68" i="4" s="1"/>
  <c r="AR61" i="1"/>
  <c r="AW68" i="4" s="1"/>
  <c r="AQ61" i="1"/>
  <c r="AV68" i="4" s="1"/>
  <c r="AP61" i="1"/>
  <c r="AU68" i="4" s="1"/>
  <c r="AO61" i="1"/>
  <c r="AT68" i="4" s="1"/>
  <c r="AN61" i="1"/>
  <c r="AS68" i="4" s="1"/>
  <c r="AM61" i="1"/>
  <c r="AR68" i="4" s="1"/>
  <c r="AL61" i="1"/>
  <c r="AQ68" i="4" s="1"/>
  <c r="AK61" i="1"/>
  <c r="AP68" i="4" s="1"/>
  <c r="AJ61" i="1"/>
  <c r="AO68" i="4" s="1"/>
  <c r="AI61" i="1"/>
  <c r="AN68" i="4" s="1"/>
  <c r="AH61" i="1"/>
  <c r="AM68" i="4" s="1"/>
  <c r="AG61" i="1"/>
  <c r="AL68" i="4" s="1"/>
  <c r="AF61" i="1"/>
  <c r="AK68" i="4" s="1"/>
  <c r="AE61" i="1"/>
  <c r="AJ68" i="4" s="1"/>
  <c r="AD61" i="1"/>
  <c r="AI68" i="4" s="1"/>
  <c r="AC61" i="1"/>
  <c r="AH68" i="4" s="1"/>
  <c r="AB61" i="1"/>
  <c r="AG68" i="4" s="1"/>
  <c r="AA61" i="1"/>
  <c r="AF68" i="4" s="1"/>
  <c r="Z61" i="1"/>
  <c r="AE68" i="4" s="1"/>
  <c r="Y61" i="1"/>
  <c r="AD68" i="4" s="1"/>
  <c r="X61" i="1"/>
  <c r="AC68" i="4" s="1"/>
  <c r="W61" i="1"/>
  <c r="AB68" i="4" s="1"/>
  <c r="V61" i="1"/>
  <c r="AA68" i="4" s="1"/>
  <c r="U61" i="1"/>
  <c r="Z68" i="4" s="1"/>
  <c r="T61" i="1"/>
  <c r="Y68" i="4" s="1"/>
  <c r="S61" i="1"/>
  <c r="X68" i="4" s="1"/>
  <c r="R61" i="1"/>
  <c r="W68" i="4" s="1"/>
  <c r="Q61" i="1"/>
  <c r="V68" i="4" s="1"/>
  <c r="P61" i="1"/>
  <c r="U68" i="4" s="1"/>
  <c r="O61" i="1"/>
  <c r="T68" i="4" s="1"/>
  <c r="N61" i="1"/>
  <c r="S68" i="4" s="1"/>
  <c r="M61" i="1"/>
  <c r="R68" i="4" s="1"/>
  <c r="L61" i="1"/>
  <c r="Q68" i="4" s="1"/>
  <c r="K61" i="1"/>
  <c r="P68" i="4" s="1"/>
  <c r="J61" i="1"/>
  <c r="O68" i="4" s="1"/>
  <c r="I61" i="1"/>
  <c r="N68" i="4" s="1"/>
  <c r="H61" i="1"/>
  <c r="M68" i="4" s="1"/>
  <c r="G61" i="1"/>
  <c r="L68" i="4" s="1"/>
  <c r="F61" i="1"/>
  <c r="K68" i="4" s="1"/>
  <c r="E61" i="1"/>
  <c r="J68" i="4" s="1"/>
  <c r="D61" i="1"/>
  <c r="I68" i="4" s="1"/>
  <c r="C61" i="1"/>
  <c r="H68" i="4" s="1"/>
  <c r="B61" i="1"/>
  <c r="G68" i="4" s="1"/>
  <c r="BN60" i="1"/>
  <c r="BM60" i="1"/>
  <c r="BL60" i="1"/>
  <c r="BK60" i="1"/>
  <c r="BP67" i="4" s="1"/>
  <c r="BJ60" i="1"/>
  <c r="BO67" i="4" s="1"/>
  <c r="BI60" i="1"/>
  <c r="BN67" i="4" s="1"/>
  <c r="BH60" i="1"/>
  <c r="BM67" i="4" s="1"/>
  <c r="BG60" i="1"/>
  <c r="BL67" i="4" s="1"/>
  <c r="BF60" i="1"/>
  <c r="BK67" i="4" s="1"/>
  <c r="BE60" i="1"/>
  <c r="BJ67" i="4" s="1"/>
  <c r="BD60" i="1"/>
  <c r="BI67" i="4" s="1"/>
  <c r="BC60" i="1"/>
  <c r="BH67" i="4" s="1"/>
  <c r="BB60" i="1"/>
  <c r="BG67" i="4" s="1"/>
  <c r="BA60" i="1"/>
  <c r="BF67" i="4" s="1"/>
  <c r="AZ60" i="1"/>
  <c r="BE67" i="4" s="1"/>
  <c r="AY60" i="1"/>
  <c r="BD67" i="4" s="1"/>
  <c r="AX60" i="1"/>
  <c r="BC67" i="4" s="1"/>
  <c r="AW60" i="1"/>
  <c r="BB67" i="4" s="1"/>
  <c r="AV60" i="1"/>
  <c r="BA67" i="4" s="1"/>
  <c r="AU60" i="1"/>
  <c r="AZ67" i="4" s="1"/>
  <c r="AT60" i="1"/>
  <c r="AY67" i="4" s="1"/>
  <c r="AS60" i="1"/>
  <c r="AX67" i="4" s="1"/>
  <c r="AR60" i="1"/>
  <c r="AW67" i="4" s="1"/>
  <c r="AQ60" i="1"/>
  <c r="AV67" i="4" s="1"/>
  <c r="AP60" i="1"/>
  <c r="AU67" i="4" s="1"/>
  <c r="AO60" i="1"/>
  <c r="AT67" i="4" s="1"/>
  <c r="AN60" i="1"/>
  <c r="AS67" i="4" s="1"/>
  <c r="AM60" i="1"/>
  <c r="AR67" i="4" s="1"/>
  <c r="AL60" i="1"/>
  <c r="AQ67" i="4" s="1"/>
  <c r="AK60" i="1"/>
  <c r="AP67" i="4" s="1"/>
  <c r="AJ60" i="1"/>
  <c r="AO67" i="4" s="1"/>
  <c r="AI60" i="1"/>
  <c r="AN67" i="4" s="1"/>
  <c r="AH60" i="1"/>
  <c r="AM67" i="4" s="1"/>
  <c r="AG60" i="1"/>
  <c r="AL67" i="4" s="1"/>
  <c r="AF60" i="1"/>
  <c r="AK67" i="4" s="1"/>
  <c r="AE60" i="1"/>
  <c r="AJ67" i="4" s="1"/>
  <c r="AD60" i="1"/>
  <c r="AI67" i="4" s="1"/>
  <c r="AC60" i="1"/>
  <c r="AH67" i="4" s="1"/>
  <c r="AB60" i="1"/>
  <c r="AG67" i="4" s="1"/>
  <c r="AA60" i="1"/>
  <c r="AF67" i="4" s="1"/>
  <c r="Z60" i="1"/>
  <c r="AE67" i="4" s="1"/>
  <c r="Y60" i="1"/>
  <c r="AD67" i="4" s="1"/>
  <c r="X60" i="1"/>
  <c r="AC67" i="4" s="1"/>
  <c r="W60" i="1"/>
  <c r="AB67" i="4" s="1"/>
  <c r="V60" i="1"/>
  <c r="AA67" i="4" s="1"/>
  <c r="U60" i="1"/>
  <c r="Z67" i="4" s="1"/>
  <c r="T60" i="1"/>
  <c r="Y67" i="4" s="1"/>
  <c r="S60" i="1"/>
  <c r="X67" i="4" s="1"/>
  <c r="R60" i="1"/>
  <c r="W67" i="4" s="1"/>
  <c r="Q60" i="1"/>
  <c r="V67" i="4" s="1"/>
  <c r="P60" i="1"/>
  <c r="U67" i="4" s="1"/>
  <c r="O60" i="1"/>
  <c r="T67" i="4" s="1"/>
  <c r="N60" i="1"/>
  <c r="S67" i="4" s="1"/>
  <c r="M60" i="1"/>
  <c r="R67" i="4" s="1"/>
  <c r="L60" i="1"/>
  <c r="Q67" i="4" s="1"/>
  <c r="K60" i="1"/>
  <c r="P67" i="4" s="1"/>
  <c r="J60" i="1"/>
  <c r="O67" i="4" s="1"/>
  <c r="I60" i="1"/>
  <c r="N67" i="4" s="1"/>
  <c r="H60" i="1"/>
  <c r="M67" i="4" s="1"/>
  <c r="G60" i="1"/>
  <c r="L67" i="4" s="1"/>
  <c r="F60" i="1"/>
  <c r="K67" i="4" s="1"/>
  <c r="E60" i="1"/>
  <c r="J67" i="4" s="1"/>
  <c r="D60" i="1"/>
  <c r="I67" i="4" s="1"/>
  <c r="C60" i="1"/>
  <c r="H67" i="4" s="1"/>
  <c r="B60" i="1"/>
  <c r="G67" i="4" s="1"/>
  <c r="BN59" i="1"/>
  <c r="BM59" i="1"/>
  <c r="BL59" i="1"/>
  <c r="BK59" i="1"/>
  <c r="BP66" i="4" s="1"/>
  <c r="BJ59" i="1"/>
  <c r="BO66" i="4" s="1"/>
  <c r="BI59" i="1"/>
  <c r="BN66" i="4" s="1"/>
  <c r="BH59" i="1"/>
  <c r="BM66" i="4" s="1"/>
  <c r="BG59" i="1"/>
  <c r="BL66" i="4" s="1"/>
  <c r="BF59" i="1"/>
  <c r="BK66" i="4" s="1"/>
  <c r="BE59" i="1"/>
  <c r="BJ66" i="4" s="1"/>
  <c r="BD59" i="1"/>
  <c r="BI66" i="4" s="1"/>
  <c r="BC59" i="1"/>
  <c r="BH66" i="4" s="1"/>
  <c r="BB59" i="1"/>
  <c r="BG66" i="4" s="1"/>
  <c r="BA59" i="1"/>
  <c r="BF66" i="4" s="1"/>
  <c r="AZ59" i="1"/>
  <c r="BE66" i="4" s="1"/>
  <c r="AY59" i="1"/>
  <c r="BD66" i="4" s="1"/>
  <c r="AX59" i="1"/>
  <c r="BC66" i="4" s="1"/>
  <c r="AW59" i="1"/>
  <c r="BB66" i="4" s="1"/>
  <c r="AV59" i="1"/>
  <c r="BA66" i="4" s="1"/>
  <c r="AU59" i="1"/>
  <c r="AZ66" i="4" s="1"/>
  <c r="AT59" i="1"/>
  <c r="AY66" i="4" s="1"/>
  <c r="AS59" i="1"/>
  <c r="AX66" i="4" s="1"/>
  <c r="AR59" i="1"/>
  <c r="AW66" i="4" s="1"/>
  <c r="AQ59" i="1"/>
  <c r="AV66" i="4" s="1"/>
  <c r="AP59" i="1"/>
  <c r="AU66" i="4" s="1"/>
  <c r="AO59" i="1"/>
  <c r="AT66" i="4" s="1"/>
  <c r="AN59" i="1"/>
  <c r="AS66" i="4" s="1"/>
  <c r="AM59" i="1"/>
  <c r="AR66" i="4" s="1"/>
  <c r="AL59" i="1"/>
  <c r="AQ66" i="4" s="1"/>
  <c r="AK59" i="1"/>
  <c r="AP66" i="4" s="1"/>
  <c r="AJ59" i="1"/>
  <c r="AO66" i="4" s="1"/>
  <c r="AI59" i="1"/>
  <c r="AN66" i="4" s="1"/>
  <c r="AH59" i="1"/>
  <c r="AM66" i="4" s="1"/>
  <c r="AG59" i="1"/>
  <c r="AL66" i="4" s="1"/>
  <c r="AF59" i="1"/>
  <c r="AK66" i="4" s="1"/>
  <c r="AE59" i="1"/>
  <c r="AJ66" i="4" s="1"/>
  <c r="AD59" i="1"/>
  <c r="AI66" i="4" s="1"/>
  <c r="AC59" i="1"/>
  <c r="AH66" i="4" s="1"/>
  <c r="AB59" i="1"/>
  <c r="AG66" i="4" s="1"/>
  <c r="AA59" i="1"/>
  <c r="AF66" i="4" s="1"/>
  <c r="Z59" i="1"/>
  <c r="AE66" i="4" s="1"/>
  <c r="Y59" i="1"/>
  <c r="AD66" i="4" s="1"/>
  <c r="X59" i="1"/>
  <c r="AC66" i="4" s="1"/>
  <c r="W59" i="1"/>
  <c r="AB66" i="4" s="1"/>
  <c r="V59" i="1"/>
  <c r="AA66" i="4" s="1"/>
  <c r="U59" i="1"/>
  <c r="Z66" i="4" s="1"/>
  <c r="T59" i="1"/>
  <c r="Y66" i="4" s="1"/>
  <c r="S59" i="1"/>
  <c r="X66" i="4" s="1"/>
  <c r="R59" i="1"/>
  <c r="W66" i="4" s="1"/>
  <c r="Q59" i="1"/>
  <c r="V66" i="4" s="1"/>
  <c r="P59" i="1"/>
  <c r="U66" i="4" s="1"/>
  <c r="O59" i="1"/>
  <c r="T66" i="4" s="1"/>
  <c r="N59" i="1"/>
  <c r="S66" i="4" s="1"/>
  <c r="M59" i="1"/>
  <c r="R66" i="4" s="1"/>
  <c r="L59" i="1"/>
  <c r="Q66" i="4" s="1"/>
  <c r="K59" i="1"/>
  <c r="P66" i="4" s="1"/>
  <c r="J59" i="1"/>
  <c r="O66" i="4" s="1"/>
  <c r="I59" i="1"/>
  <c r="N66" i="4" s="1"/>
  <c r="H59" i="1"/>
  <c r="M66" i="4" s="1"/>
  <c r="G59" i="1"/>
  <c r="L66" i="4" s="1"/>
  <c r="F59" i="1"/>
  <c r="K66" i="4" s="1"/>
  <c r="E59" i="1"/>
  <c r="J66" i="4" s="1"/>
  <c r="D59" i="1"/>
  <c r="I66" i="4" s="1"/>
  <c r="C59" i="1"/>
  <c r="H66" i="4" s="1"/>
  <c r="B59" i="1"/>
  <c r="G66" i="4" s="1"/>
  <c r="BN58" i="1"/>
  <c r="BM58" i="1"/>
  <c r="BL58" i="1"/>
  <c r="BK58" i="1"/>
  <c r="BP65" i="4" s="1"/>
  <c r="BJ58" i="1"/>
  <c r="BO65" i="4" s="1"/>
  <c r="BI58" i="1"/>
  <c r="BN65" i="4" s="1"/>
  <c r="BH58" i="1"/>
  <c r="BM65" i="4" s="1"/>
  <c r="BG58" i="1"/>
  <c r="BL65" i="4" s="1"/>
  <c r="BF58" i="1"/>
  <c r="BK65" i="4" s="1"/>
  <c r="BE58" i="1"/>
  <c r="BJ65" i="4" s="1"/>
  <c r="BD58" i="1"/>
  <c r="BI65" i="4" s="1"/>
  <c r="BC58" i="1"/>
  <c r="BH65" i="4" s="1"/>
  <c r="BB58" i="1"/>
  <c r="BG65" i="4" s="1"/>
  <c r="BA58" i="1"/>
  <c r="BF65" i="4" s="1"/>
  <c r="AZ58" i="1"/>
  <c r="BE65" i="4" s="1"/>
  <c r="AY58" i="1"/>
  <c r="BD65" i="4" s="1"/>
  <c r="AX58" i="1"/>
  <c r="BC65" i="4" s="1"/>
  <c r="AW58" i="1"/>
  <c r="BB65" i="4" s="1"/>
  <c r="AV58" i="1"/>
  <c r="BA65" i="4" s="1"/>
  <c r="AU58" i="1"/>
  <c r="AZ65" i="4" s="1"/>
  <c r="AT58" i="1"/>
  <c r="AY65" i="4" s="1"/>
  <c r="AS58" i="1"/>
  <c r="AX65" i="4" s="1"/>
  <c r="AR58" i="1"/>
  <c r="AW65" i="4" s="1"/>
  <c r="AQ58" i="1"/>
  <c r="AV65" i="4" s="1"/>
  <c r="AP58" i="1"/>
  <c r="AU65" i="4" s="1"/>
  <c r="AO58" i="1"/>
  <c r="AT65" i="4" s="1"/>
  <c r="AN58" i="1"/>
  <c r="AS65" i="4" s="1"/>
  <c r="AM58" i="1"/>
  <c r="AR65" i="4" s="1"/>
  <c r="AL58" i="1"/>
  <c r="AQ65" i="4" s="1"/>
  <c r="AK58" i="1"/>
  <c r="AP65" i="4" s="1"/>
  <c r="AJ58" i="1"/>
  <c r="AO65" i="4" s="1"/>
  <c r="AI58" i="1"/>
  <c r="AN65" i="4" s="1"/>
  <c r="AH58" i="1"/>
  <c r="AM65" i="4" s="1"/>
  <c r="AG58" i="1"/>
  <c r="AL65" i="4" s="1"/>
  <c r="AF58" i="1"/>
  <c r="AK65" i="4" s="1"/>
  <c r="AE58" i="1"/>
  <c r="AJ65" i="4" s="1"/>
  <c r="AD58" i="1"/>
  <c r="AI65" i="4" s="1"/>
  <c r="AC58" i="1"/>
  <c r="AH65" i="4" s="1"/>
  <c r="AB58" i="1"/>
  <c r="AG65" i="4" s="1"/>
  <c r="AA58" i="1"/>
  <c r="AF65" i="4" s="1"/>
  <c r="Z58" i="1"/>
  <c r="AE65" i="4" s="1"/>
  <c r="Y58" i="1"/>
  <c r="AD65" i="4" s="1"/>
  <c r="X58" i="1"/>
  <c r="AC65" i="4" s="1"/>
  <c r="W58" i="1"/>
  <c r="AB65" i="4" s="1"/>
  <c r="V58" i="1"/>
  <c r="AA65" i="4" s="1"/>
  <c r="U58" i="1"/>
  <c r="Z65" i="4" s="1"/>
  <c r="T58" i="1"/>
  <c r="Y65" i="4" s="1"/>
  <c r="S58" i="1"/>
  <c r="X65" i="4" s="1"/>
  <c r="R58" i="1"/>
  <c r="W65" i="4" s="1"/>
  <c r="Q58" i="1"/>
  <c r="V65" i="4" s="1"/>
  <c r="P58" i="1"/>
  <c r="U65" i="4" s="1"/>
  <c r="O58" i="1"/>
  <c r="T65" i="4" s="1"/>
  <c r="N58" i="1"/>
  <c r="S65" i="4" s="1"/>
  <c r="M58" i="1"/>
  <c r="R65" i="4" s="1"/>
  <c r="L58" i="1"/>
  <c r="Q65" i="4" s="1"/>
  <c r="K58" i="1"/>
  <c r="P65" i="4" s="1"/>
  <c r="J58" i="1"/>
  <c r="O65" i="4" s="1"/>
  <c r="I58" i="1"/>
  <c r="N65" i="4" s="1"/>
  <c r="H58" i="1"/>
  <c r="M65" i="4" s="1"/>
  <c r="G58" i="1"/>
  <c r="L65" i="4" s="1"/>
  <c r="F58" i="1"/>
  <c r="K65" i="4" s="1"/>
  <c r="E58" i="1"/>
  <c r="J65" i="4" s="1"/>
  <c r="D58" i="1"/>
  <c r="I65" i="4" s="1"/>
  <c r="C58" i="1"/>
  <c r="H65" i="4" s="1"/>
  <c r="B58" i="1"/>
  <c r="G65" i="4" s="1"/>
  <c r="BN57" i="1"/>
  <c r="BM57" i="1"/>
  <c r="BL57" i="1"/>
  <c r="BK57" i="1"/>
  <c r="BP64" i="4" s="1"/>
  <c r="BJ57" i="1"/>
  <c r="BO64" i="4" s="1"/>
  <c r="BI57" i="1"/>
  <c r="BN64" i="4" s="1"/>
  <c r="BH57" i="1"/>
  <c r="BM64" i="4" s="1"/>
  <c r="BG57" i="1"/>
  <c r="BL64" i="4" s="1"/>
  <c r="BF57" i="1"/>
  <c r="BK64" i="4" s="1"/>
  <c r="BE57" i="1"/>
  <c r="BJ64" i="4" s="1"/>
  <c r="BD57" i="1"/>
  <c r="BI64" i="4" s="1"/>
  <c r="BC57" i="1"/>
  <c r="BH64" i="4" s="1"/>
  <c r="BB57" i="1"/>
  <c r="BG64" i="4" s="1"/>
  <c r="BA57" i="1"/>
  <c r="BF64" i="4" s="1"/>
  <c r="AZ57" i="1"/>
  <c r="BE64" i="4" s="1"/>
  <c r="AY57" i="1"/>
  <c r="BD64" i="4" s="1"/>
  <c r="AX57" i="1"/>
  <c r="BC64" i="4" s="1"/>
  <c r="AW57" i="1"/>
  <c r="BB64" i="4" s="1"/>
  <c r="AV57" i="1"/>
  <c r="BA64" i="4" s="1"/>
  <c r="AU57" i="1"/>
  <c r="AZ64" i="4" s="1"/>
  <c r="AT57" i="1"/>
  <c r="AY64" i="4" s="1"/>
  <c r="AS57" i="1"/>
  <c r="AX64" i="4" s="1"/>
  <c r="AR57" i="1"/>
  <c r="AW64" i="4" s="1"/>
  <c r="AQ57" i="1"/>
  <c r="AV64" i="4" s="1"/>
  <c r="AP57" i="1"/>
  <c r="AU64" i="4" s="1"/>
  <c r="AO57" i="1"/>
  <c r="AT64" i="4" s="1"/>
  <c r="AN57" i="1"/>
  <c r="AS64" i="4" s="1"/>
  <c r="AM57" i="1"/>
  <c r="AR64" i="4" s="1"/>
  <c r="AL57" i="1"/>
  <c r="AQ64" i="4" s="1"/>
  <c r="AK57" i="1"/>
  <c r="AP64" i="4" s="1"/>
  <c r="AJ57" i="1"/>
  <c r="AO64" i="4" s="1"/>
  <c r="AI57" i="1"/>
  <c r="AN64" i="4" s="1"/>
  <c r="AH57" i="1"/>
  <c r="AM64" i="4" s="1"/>
  <c r="AG57" i="1"/>
  <c r="AL64" i="4" s="1"/>
  <c r="AF57" i="1"/>
  <c r="AK64" i="4" s="1"/>
  <c r="AE57" i="1"/>
  <c r="AJ64" i="4" s="1"/>
  <c r="AD57" i="1"/>
  <c r="AI64" i="4" s="1"/>
  <c r="AC57" i="1"/>
  <c r="AH64" i="4" s="1"/>
  <c r="AB57" i="1"/>
  <c r="AG64" i="4" s="1"/>
  <c r="AA57" i="1"/>
  <c r="AF64" i="4" s="1"/>
  <c r="Z57" i="1"/>
  <c r="AE64" i="4" s="1"/>
  <c r="Y57" i="1"/>
  <c r="AD64" i="4" s="1"/>
  <c r="X57" i="1"/>
  <c r="AC64" i="4" s="1"/>
  <c r="W57" i="1"/>
  <c r="AB64" i="4" s="1"/>
  <c r="V57" i="1"/>
  <c r="AA64" i="4" s="1"/>
  <c r="U57" i="1"/>
  <c r="Z64" i="4" s="1"/>
  <c r="T57" i="1"/>
  <c r="Y64" i="4" s="1"/>
  <c r="S57" i="1"/>
  <c r="X64" i="4" s="1"/>
  <c r="R57" i="1"/>
  <c r="W64" i="4" s="1"/>
  <c r="Q57" i="1"/>
  <c r="V64" i="4" s="1"/>
  <c r="P57" i="1"/>
  <c r="U64" i="4" s="1"/>
  <c r="O57" i="1"/>
  <c r="T64" i="4" s="1"/>
  <c r="N57" i="1"/>
  <c r="S64" i="4" s="1"/>
  <c r="M57" i="1"/>
  <c r="R64" i="4" s="1"/>
  <c r="L57" i="1"/>
  <c r="Q64" i="4" s="1"/>
  <c r="K57" i="1"/>
  <c r="P64" i="4" s="1"/>
  <c r="J57" i="1"/>
  <c r="O64" i="4" s="1"/>
  <c r="I57" i="1"/>
  <c r="N64" i="4" s="1"/>
  <c r="H57" i="1"/>
  <c r="M64" i="4" s="1"/>
  <c r="G57" i="1"/>
  <c r="L64" i="4" s="1"/>
  <c r="F57" i="1"/>
  <c r="K64" i="4" s="1"/>
  <c r="E57" i="1"/>
  <c r="J64" i="4" s="1"/>
  <c r="D57" i="1"/>
  <c r="I64" i="4" s="1"/>
  <c r="C57" i="1"/>
  <c r="H64" i="4" s="1"/>
  <c r="B57" i="1"/>
  <c r="G64" i="4" s="1"/>
  <c r="BN56" i="1"/>
  <c r="BM56" i="1"/>
  <c r="BL56" i="1"/>
  <c r="BK56" i="1"/>
  <c r="BP63" i="4" s="1"/>
  <c r="BJ56" i="1"/>
  <c r="BO63" i="4" s="1"/>
  <c r="BI56" i="1"/>
  <c r="BN63" i="4" s="1"/>
  <c r="BH56" i="1"/>
  <c r="BM63" i="4" s="1"/>
  <c r="BG56" i="1"/>
  <c r="BL63" i="4" s="1"/>
  <c r="BF56" i="1"/>
  <c r="BK63" i="4" s="1"/>
  <c r="BE56" i="1"/>
  <c r="BJ63" i="4" s="1"/>
  <c r="BD56" i="1"/>
  <c r="BI63" i="4" s="1"/>
  <c r="BC56" i="1"/>
  <c r="BH63" i="4" s="1"/>
  <c r="BB56" i="1"/>
  <c r="BG63" i="4" s="1"/>
  <c r="BA56" i="1"/>
  <c r="BF63" i="4" s="1"/>
  <c r="AZ56" i="1"/>
  <c r="BE63" i="4" s="1"/>
  <c r="AY56" i="1"/>
  <c r="BD63" i="4" s="1"/>
  <c r="AX56" i="1"/>
  <c r="BC63" i="4" s="1"/>
  <c r="AW56" i="1"/>
  <c r="BB63" i="4" s="1"/>
  <c r="AV56" i="1"/>
  <c r="BA63" i="4" s="1"/>
  <c r="AU56" i="1"/>
  <c r="AZ63" i="4" s="1"/>
  <c r="AT56" i="1"/>
  <c r="AY63" i="4" s="1"/>
  <c r="AS56" i="1"/>
  <c r="AX63" i="4" s="1"/>
  <c r="AR56" i="1"/>
  <c r="AW63" i="4" s="1"/>
  <c r="AQ56" i="1"/>
  <c r="AV63" i="4" s="1"/>
  <c r="AP56" i="1"/>
  <c r="AU63" i="4" s="1"/>
  <c r="AO56" i="1"/>
  <c r="AT63" i="4" s="1"/>
  <c r="AN56" i="1"/>
  <c r="AS63" i="4" s="1"/>
  <c r="AM56" i="1"/>
  <c r="AR63" i="4" s="1"/>
  <c r="AL56" i="1"/>
  <c r="AQ63" i="4" s="1"/>
  <c r="AK56" i="1"/>
  <c r="AP63" i="4" s="1"/>
  <c r="AJ56" i="1"/>
  <c r="AO63" i="4" s="1"/>
  <c r="AI56" i="1"/>
  <c r="AN63" i="4" s="1"/>
  <c r="AH56" i="1"/>
  <c r="AM63" i="4" s="1"/>
  <c r="AG56" i="1"/>
  <c r="AL63" i="4" s="1"/>
  <c r="AF56" i="1"/>
  <c r="AK63" i="4" s="1"/>
  <c r="AE56" i="1"/>
  <c r="AJ63" i="4" s="1"/>
  <c r="AD56" i="1"/>
  <c r="AI63" i="4" s="1"/>
  <c r="AC56" i="1"/>
  <c r="AH63" i="4" s="1"/>
  <c r="AB56" i="1"/>
  <c r="AG63" i="4" s="1"/>
  <c r="AA56" i="1"/>
  <c r="AF63" i="4" s="1"/>
  <c r="Z56" i="1"/>
  <c r="AE63" i="4" s="1"/>
  <c r="Y56" i="1"/>
  <c r="AD63" i="4" s="1"/>
  <c r="X56" i="1"/>
  <c r="AC63" i="4" s="1"/>
  <c r="W56" i="1"/>
  <c r="AB63" i="4" s="1"/>
  <c r="V56" i="1"/>
  <c r="AA63" i="4" s="1"/>
  <c r="U56" i="1"/>
  <c r="Z63" i="4" s="1"/>
  <c r="T56" i="1"/>
  <c r="Y63" i="4" s="1"/>
  <c r="S56" i="1"/>
  <c r="X63" i="4" s="1"/>
  <c r="R56" i="1"/>
  <c r="W63" i="4" s="1"/>
  <c r="Q56" i="1"/>
  <c r="V63" i="4" s="1"/>
  <c r="P56" i="1"/>
  <c r="U63" i="4" s="1"/>
  <c r="O56" i="1"/>
  <c r="T63" i="4" s="1"/>
  <c r="N56" i="1"/>
  <c r="S63" i="4" s="1"/>
  <c r="M56" i="1"/>
  <c r="R63" i="4" s="1"/>
  <c r="L56" i="1"/>
  <c r="Q63" i="4" s="1"/>
  <c r="K56" i="1"/>
  <c r="P63" i="4" s="1"/>
  <c r="J56" i="1"/>
  <c r="O63" i="4" s="1"/>
  <c r="I56" i="1"/>
  <c r="N63" i="4" s="1"/>
  <c r="H56" i="1"/>
  <c r="M63" i="4" s="1"/>
  <c r="G56" i="1"/>
  <c r="L63" i="4" s="1"/>
  <c r="F56" i="1"/>
  <c r="K63" i="4" s="1"/>
  <c r="E56" i="1"/>
  <c r="J63" i="4" s="1"/>
  <c r="D56" i="1"/>
  <c r="I63" i="4" s="1"/>
  <c r="C56" i="1"/>
  <c r="H63" i="4" s="1"/>
  <c r="B56" i="1"/>
  <c r="G63" i="4" s="1"/>
  <c r="BN55" i="1"/>
  <c r="BM55" i="1"/>
  <c r="BL55" i="1"/>
  <c r="BK55" i="1"/>
  <c r="BP62" i="4" s="1"/>
  <c r="BJ55" i="1"/>
  <c r="BO62" i="4" s="1"/>
  <c r="BI55" i="1"/>
  <c r="BN62" i="4" s="1"/>
  <c r="BH55" i="1"/>
  <c r="BM62" i="4" s="1"/>
  <c r="BG55" i="1"/>
  <c r="BL62" i="4" s="1"/>
  <c r="BF55" i="1"/>
  <c r="BK62" i="4" s="1"/>
  <c r="BE55" i="1"/>
  <c r="BJ62" i="4" s="1"/>
  <c r="BD55" i="1"/>
  <c r="BI62" i="4" s="1"/>
  <c r="BC55" i="1"/>
  <c r="BH62" i="4" s="1"/>
  <c r="BB55" i="1"/>
  <c r="BG62" i="4" s="1"/>
  <c r="BA55" i="1"/>
  <c r="BF62" i="4" s="1"/>
  <c r="AZ55" i="1"/>
  <c r="BE62" i="4" s="1"/>
  <c r="AY55" i="1"/>
  <c r="BD62" i="4" s="1"/>
  <c r="AX55" i="1"/>
  <c r="BC62" i="4" s="1"/>
  <c r="AW55" i="1"/>
  <c r="BB62" i="4" s="1"/>
  <c r="AV55" i="1"/>
  <c r="BA62" i="4" s="1"/>
  <c r="AU55" i="1"/>
  <c r="AZ62" i="4" s="1"/>
  <c r="AT55" i="1"/>
  <c r="AY62" i="4" s="1"/>
  <c r="AS55" i="1"/>
  <c r="AX62" i="4" s="1"/>
  <c r="AR55" i="1"/>
  <c r="AW62" i="4" s="1"/>
  <c r="AQ55" i="1"/>
  <c r="AV62" i="4" s="1"/>
  <c r="AP55" i="1"/>
  <c r="AU62" i="4" s="1"/>
  <c r="AO55" i="1"/>
  <c r="AT62" i="4" s="1"/>
  <c r="AN55" i="1"/>
  <c r="AS62" i="4" s="1"/>
  <c r="AM55" i="1"/>
  <c r="AR62" i="4" s="1"/>
  <c r="AL55" i="1"/>
  <c r="AQ62" i="4" s="1"/>
  <c r="AK55" i="1"/>
  <c r="AP62" i="4" s="1"/>
  <c r="AJ55" i="1"/>
  <c r="AO62" i="4" s="1"/>
  <c r="AI55" i="1"/>
  <c r="AN62" i="4" s="1"/>
  <c r="AH55" i="1"/>
  <c r="AM62" i="4" s="1"/>
  <c r="AG55" i="1"/>
  <c r="AL62" i="4" s="1"/>
  <c r="AF55" i="1"/>
  <c r="AK62" i="4" s="1"/>
  <c r="AE55" i="1"/>
  <c r="AJ62" i="4" s="1"/>
  <c r="AD55" i="1"/>
  <c r="AI62" i="4" s="1"/>
  <c r="AC55" i="1"/>
  <c r="AH62" i="4" s="1"/>
  <c r="AB55" i="1"/>
  <c r="AG62" i="4" s="1"/>
  <c r="AA55" i="1"/>
  <c r="AF62" i="4" s="1"/>
  <c r="Z55" i="1"/>
  <c r="AE62" i="4" s="1"/>
  <c r="Y55" i="1"/>
  <c r="AD62" i="4" s="1"/>
  <c r="X55" i="1"/>
  <c r="AC62" i="4" s="1"/>
  <c r="W55" i="1"/>
  <c r="AB62" i="4" s="1"/>
  <c r="V55" i="1"/>
  <c r="AA62" i="4" s="1"/>
  <c r="U55" i="1"/>
  <c r="Z62" i="4" s="1"/>
  <c r="T55" i="1"/>
  <c r="Y62" i="4" s="1"/>
  <c r="S55" i="1"/>
  <c r="X62" i="4" s="1"/>
  <c r="R55" i="1"/>
  <c r="W62" i="4" s="1"/>
  <c r="Q55" i="1"/>
  <c r="V62" i="4" s="1"/>
  <c r="P55" i="1"/>
  <c r="U62" i="4" s="1"/>
  <c r="O55" i="1"/>
  <c r="T62" i="4" s="1"/>
  <c r="N55" i="1"/>
  <c r="S62" i="4" s="1"/>
  <c r="M55" i="1"/>
  <c r="R62" i="4" s="1"/>
  <c r="L55" i="1"/>
  <c r="Q62" i="4" s="1"/>
  <c r="K55" i="1"/>
  <c r="P62" i="4" s="1"/>
  <c r="J55" i="1"/>
  <c r="O62" i="4" s="1"/>
  <c r="I55" i="1"/>
  <c r="N62" i="4" s="1"/>
  <c r="H55" i="1"/>
  <c r="M62" i="4" s="1"/>
  <c r="G55" i="1"/>
  <c r="L62" i="4" s="1"/>
  <c r="F55" i="1"/>
  <c r="K62" i="4" s="1"/>
  <c r="E55" i="1"/>
  <c r="J62" i="4" s="1"/>
  <c r="D55" i="1"/>
  <c r="I62" i="4" s="1"/>
  <c r="C55" i="1"/>
  <c r="H62" i="4" s="1"/>
  <c r="B55" i="1"/>
  <c r="G62" i="4" s="1"/>
  <c r="BN54" i="1"/>
  <c r="BM54" i="1"/>
  <c r="BL54" i="1"/>
  <c r="BK54" i="1"/>
  <c r="BP61" i="4" s="1"/>
  <c r="BJ54" i="1"/>
  <c r="BO61" i="4" s="1"/>
  <c r="BI54" i="1"/>
  <c r="BN61" i="4" s="1"/>
  <c r="BH54" i="1"/>
  <c r="BM61" i="4" s="1"/>
  <c r="BG54" i="1"/>
  <c r="BL61" i="4" s="1"/>
  <c r="BF54" i="1"/>
  <c r="BK61" i="4" s="1"/>
  <c r="BE54" i="1"/>
  <c r="BJ61" i="4" s="1"/>
  <c r="BD54" i="1"/>
  <c r="BI61" i="4" s="1"/>
  <c r="BC54" i="1"/>
  <c r="BH61" i="4" s="1"/>
  <c r="BB54" i="1"/>
  <c r="BG61" i="4" s="1"/>
  <c r="BA54" i="1"/>
  <c r="BF61" i="4" s="1"/>
  <c r="AZ54" i="1"/>
  <c r="BE61" i="4" s="1"/>
  <c r="AY54" i="1"/>
  <c r="BD61" i="4" s="1"/>
  <c r="AX54" i="1"/>
  <c r="BC61" i="4" s="1"/>
  <c r="AW54" i="1"/>
  <c r="BB61" i="4" s="1"/>
  <c r="AV54" i="1"/>
  <c r="BA61" i="4" s="1"/>
  <c r="AU54" i="1"/>
  <c r="AZ61" i="4" s="1"/>
  <c r="AT54" i="1"/>
  <c r="AY61" i="4" s="1"/>
  <c r="AS54" i="1"/>
  <c r="AX61" i="4" s="1"/>
  <c r="AR54" i="1"/>
  <c r="AW61" i="4" s="1"/>
  <c r="AQ54" i="1"/>
  <c r="AV61" i="4" s="1"/>
  <c r="AP54" i="1"/>
  <c r="AU61" i="4" s="1"/>
  <c r="AO54" i="1"/>
  <c r="AT61" i="4" s="1"/>
  <c r="AN54" i="1"/>
  <c r="AS61" i="4" s="1"/>
  <c r="AM54" i="1"/>
  <c r="AR61" i="4" s="1"/>
  <c r="AL54" i="1"/>
  <c r="AQ61" i="4" s="1"/>
  <c r="AK54" i="1"/>
  <c r="AP61" i="4" s="1"/>
  <c r="AJ54" i="1"/>
  <c r="AO61" i="4" s="1"/>
  <c r="AI54" i="1"/>
  <c r="AN61" i="4" s="1"/>
  <c r="AH54" i="1"/>
  <c r="AM61" i="4" s="1"/>
  <c r="AG54" i="1"/>
  <c r="AL61" i="4" s="1"/>
  <c r="AF54" i="1"/>
  <c r="AK61" i="4" s="1"/>
  <c r="AE54" i="1"/>
  <c r="AJ61" i="4" s="1"/>
  <c r="AD54" i="1"/>
  <c r="AI61" i="4" s="1"/>
  <c r="AC54" i="1"/>
  <c r="AH61" i="4" s="1"/>
  <c r="AB54" i="1"/>
  <c r="AG61" i="4" s="1"/>
  <c r="AA54" i="1"/>
  <c r="AF61" i="4" s="1"/>
  <c r="Z54" i="1"/>
  <c r="AE61" i="4" s="1"/>
  <c r="Y54" i="1"/>
  <c r="AD61" i="4" s="1"/>
  <c r="X54" i="1"/>
  <c r="AC61" i="4" s="1"/>
  <c r="W54" i="1"/>
  <c r="AB61" i="4" s="1"/>
  <c r="V54" i="1"/>
  <c r="AA61" i="4" s="1"/>
  <c r="U54" i="1"/>
  <c r="Z61" i="4" s="1"/>
  <c r="T54" i="1"/>
  <c r="Y61" i="4" s="1"/>
  <c r="S54" i="1"/>
  <c r="X61" i="4" s="1"/>
  <c r="R54" i="1"/>
  <c r="W61" i="4" s="1"/>
  <c r="Q54" i="1"/>
  <c r="V61" i="4" s="1"/>
  <c r="P54" i="1"/>
  <c r="U61" i="4" s="1"/>
  <c r="O54" i="1"/>
  <c r="T61" i="4" s="1"/>
  <c r="N54" i="1"/>
  <c r="S61" i="4" s="1"/>
  <c r="M54" i="1"/>
  <c r="R61" i="4" s="1"/>
  <c r="L54" i="1"/>
  <c r="Q61" i="4" s="1"/>
  <c r="K54" i="1"/>
  <c r="P61" i="4" s="1"/>
  <c r="J54" i="1"/>
  <c r="O61" i="4" s="1"/>
  <c r="I54" i="1"/>
  <c r="N61" i="4" s="1"/>
  <c r="H54" i="1"/>
  <c r="M61" i="4" s="1"/>
  <c r="G54" i="1"/>
  <c r="L61" i="4" s="1"/>
  <c r="F54" i="1"/>
  <c r="K61" i="4" s="1"/>
  <c r="E54" i="1"/>
  <c r="J61" i="4" s="1"/>
  <c r="D54" i="1"/>
  <c r="I61" i="4" s="1"/>
  <c r="C54" i="1"/>
  <c r="H61" i="4" s="1"/>
  <c r="B54" i="1"/>
  <c r="G61" i="4" s="1"/>
  <c r="BN53" i="1"/>
  <c r="BM53" i="1"/>
  <c r="BL53" i="1"/>
  <c r="BK53" i="1"/>
  <c r="BP60" i="4" s="1"/>
  <c r="BJ53" i="1"/>
  <c r="BO60" i="4" s="1"/>
  <c r="BI53" i="1"/>
  <c r="BN60" i="4" s="1"/>
  <c r="BH53" i="1"/>
  <c r="BM60" i="4" s="1"/>
  <c r="BG53" i="1"/>
  <c r="BL60" i="4" s="1"/>
  <c r="BF53" i="1"/>
  <c r="BK60" i="4" s="1"/>
  <c r="BE53" i="1"/>
  <c r="BJ60" i="4" s="1"/>
  <c r="BD53" i="1"/>
  <c r="BI60" i="4" s="1"/>
  <c r="BC53" i="1"/>
  <c r="BH60" i="4" s="1"/>
  <c r="BB53" i="1"/>
  <c r="BG60" i="4" s="1"/>
  <c r="BA53" i="1"/>
  <c r="BF60" i="4" s="1"/>
  <c r="AZ53" i="1"/>
  <c r="BE60" i="4" s="1"/>
  <c r="AY53" i="1"/>
  <c r="BD60" i="4" s="1"/>
  <c r="AX53" i="1"/>
  <c r="BC60" i="4" s="1"/>
  <c r="AW53" i="1"/>
  <c r="BB60" i="4" s="1"/>
  <c r="AV53" i="1"/>
  <c r="BA60" i="4" s="1"/>
  <c r="AU53" i="1"/>
  <c r="AZ60" i="4" s="1"/>
  <c r="AT53" i="1"/>
  <c r="AY60" i="4" s="1"/>
  <c r="AS53" i="1"/>
  <c r="AX60" i="4" s="1"/>
  <c r="AR53" i="1"/>
  <c r="AW60" i="4" s="1"/>
  <c r="AQ53" i="1"/>
  <c r="AV60" i="4" s="1"/>
  <c r="AP53" i="1"/>
  <c r="AU60" i="4" s="1"/>
  <c r="AO53" i="1"/>
  <c r="AT60" i="4" s="1"/>
  <c r="AN53" i="1"/>
  <c r="AS60" i="4" s="1"/>
  <c r="AM53" i="1"/>
  <c r="AR60" i="4" s="1"/>
  <c r="AL53" i="1"/>
  <c r="AQ60" i="4" s="1"/>
  <c r="AK53" i="1"/>
  <c r="AP60" i="4" s="1"/>
  <c r="AJ53" i="1"/>
  <c r="AO60" i="4" s="1"/>
  <c r="AI53" i="1"/>
  <c r="AN60" i="4" s="1"/>
  <c r="AH53" i="1"/>
  <c r="AM60" i="4" s="1"/>
  <c r="AG53" i="1"/>
  <c r="AL60" i="4" s="1"/>
  <c r="AF53" i="1"/>
  <c r="AK60" i="4" s="1"/>
  <c r="AE53" i="1"/>
  <c r="AJ60" i="4" s="1"/>
  <c r="AD53" i="1"/>
  <c r="AI60" i="4" s="1"/>
  <c r="AC53" i="1"/>
  <c r="AH60" i="4" s="1"/>
  <c r="AB53" i="1"/>
  <c r="AG60" i="4" s="1"/>
  <c r="AA53" i="1"/>
  <c r="AF60" i="4" s="1"/>
  <c r="Z53" i="1"/>
  <c r="AE60" i="4" s="1"/>
  <c r="Y53" i="1"/>
  <c r="AD60" i="4" s="1"/>
  <c r="X53" i="1"/>
  <c r="AC60" i="4" s="1"/>
  <c r="W53" i="1"/>
  <c r="AB60" i="4" s="1"/>
  <c r="V53" i="1"/>
  <c r="AA60" i="4" s="1"/>
  <c r="U53" i="1"/>
  <c r="Z60" i="4" s="1"/>
  <c r="T53" i="1"/>
  <c r="Y60" i="4" s="1"/>
  <c r="S53" i="1"/>
  <c r="X60" i="4" s="1"/>
  <c r="R53" i="1"/>
  <c r="W60" i="4" s="1"/>
  <c r="Q53" i="1"/>
  <c r="V60" i="4" s="1"/>
  <c r="P53" i="1"/>
  <c r="U60" i="4" s="1"/>
  <c r="O53" i="1"/>
  <c r="T60" i="4" s="1"/>
  <c r="N53" i="1"/>
  <c r="S60" i="4" s="1"/>
  <c r="M53" i="1"/>
  <c r="R60" i="4" s="1"/>
  <c r="L53" i="1"/>
  <c r="Q60" i="4" s="1"/>
  <c r="K53" i="1"/>
  <c r="P60" i="4" s="1"/>
  <c r="J53" i="1"/>
  <c r="O60" i="4" s="1"/>
  <c r="I53" i="1"/>
  <c r="N60" i="4" s="1"/>
  <c r="H53" i="1"/>
  <c r="M60" i="4" s="1"/>
  <c r="G53" i="1"/>
  <c r="L60" i="4" s="1"/>
  <c r="F53" i="1"/>
  <c r="K60" i="4" s="1"/>
  <c r="E53" i="1"/>
  <c r="J60" i="4" s="1"/>
  <c r="D53" i="1"/>
  <c r="I60" i="4" s="1"/>
  <c r="C53" i="1"/>
  <c r="H60" i="4" s="1"/>
  <c r="B53" i="1"/>
  <c r="G60" i="4" s="1"/>
  <c r="BN52" i="1"/>
  <c r="BM52" i="1"/>
  <c r="BL52" i="1"/>
  <c r="BK52" i="1"/>
  <c r="BP59" i="4" s="1"/>
  <c r="BJ52" i="1"/>
  <c r="BO59" i="4" s="1"/>
  <c r="BI52" i="1"/>
  <c r="BN59" i="4" s="1"/>
  <c r="BH52" i="1"/>
  <c r="BM59" i="4" s="1"/>
  <c r="BG52" i="1"/>
  <c r="BL59" i="4" s="1"/>
  <c r="BF52" i="1"/>
  <c r="BK59" i="4" s="1"/>
  <c r="BE52" i="1"/>
  <c r="BJ59" i="4" s="1"/>
  <c r="BD52" i="1"/>
  <c r="BI59" i="4" s="1"/>
  <c r="BC52" i="1"/>
  <c r="BH59" i="4" s="1"/>
  <c r="BB52" i="1"/>
  <c r="BG59" i="4" s="1"/>
  <c r="BA52" i="1"/>
  <c r="BF59" i="4" s="1"/>
  <c r="AZ52" i="1"/>
  <c r="BE59" i="4" s="1"/>
  <c r="AY52" i="1"/>
  <c r="BD59" i="4" s="1"/>
  <c r="AX52" i="1"/>
  <c r="BC59" i="4" s="1"/>
  <c r="AW52" i="1"/>
  <c r="BB59" i="4" s="1"/>
  <c r="AV52" i="1"/>
  <c r="BA59" i="4" s="1"/>
  <c r="AU52" i="1"/>
  <c r="AZ59" i="4" s="1"/>
  <c r="AT52" i="1"/>
  <c r="AS52" i="1"/>
  <c r="AX59" i="4" s="1"/>
  <c r="AR52" i="1"/>
  <c r="AW59" i="4" s="1"/>
  <c r="AQ52" i="1"/>
  <c r="AV59" i="4" s="1"/>
  <c r="AP52" i="1"/>
  <c r="AU59" i="4" s="1"/>
  <c r="AO52" i="1"/>
  <c r="AT59" i="4" s="1"/>
  <c r="AN52" i="1"/>
  <c r="AS59" i="4" s="1"/>
  <c r="AM52" i="1"/>
  <c r="AR59" i="4" s="1"/>
  <c r="AL52" i="1"/>
  <c r="AQ59" i="4" s="1"/>
  <c r="AK52" i="1"/>
  <c r="AP59" i="4" s="1"/>
  <c r="AJ52" i="1"/>
  <c r="AO59" i="4" s="1"/>
  <c r="AI52" i="1"/>
  <c r="AN59" i="4" s="1"/>
  <c r="AH52" i="1"/>
  <c r="AM59" i="4" s="1"/>
  <c r="AG52" i="1"/>
  <c r="AL59" i="4" s="1"/>
  <c r="AF52" i="1"/>
  <c r="AK59" i="4" s="1"/>
  <c r="AE52" i="1"/>
  <c r="AJ59" i="4" s="1"/>
  <c r="AD52" i="1"/>
  <c r="AI59" i="4" s="1"/>
  <c r="AC52" i="1"/>
  <c r="AH59" i="4" s="1"/>
  <c r="AB52" i="1"/>
  <c r="AG59" i="4" s="1"/>
  <c r="AA52" i="1"/>
  <c r="AF59" i="4" s="1"/>
  <c r="Z52" i="1"/>
  <c r="AE59" i="4" s="1"/>
  <c r="Y52" i="1"/>
  <c r="AD59" i="4" s="1"/>
  <c r="X52" i="1"/>
  <c r="AC59" i="4" s="1"/>
  <c r="W52" i="1"/>
  <c r="AB59" i="4" s="1"/>
  <c r="V52" i="1"/>
  <c r="AA59" i="4" s="1"/>
  <c r="U52" i="1"/>
  <c r="Z59" i="4" s="1"/>
  <c r="T52" i="1"/>
  <c r="Y59" i="4" s="1"/>
  <c r="S52" i="1"/>
  <c r="X59" i="4" s="1"/>
  <c r="R52" i="1"/>
  <c r="W59" i="4" s="1"/>
  <c r="Q52" i="1"/>
  <c r="V59" i="4" s="1"/>
  <c r="P52" i="1"/>
  <c r="U59" i="4" s="1"/>
  <c r="O52" i="1"/>
  <c r="T59" i="4" s="1"/>
  <c r="N52" i="1"/>
  <c r="S59" i="4" s="1"/>
  <c r="M52" i="1"/>
  <c r="R59" i="4" s="1"/>
  <c r="L52" i="1"/>
  <c r="Q59" i="4" s="1"/>
  <c r="K52" i="1"/>
  <c r="P59" i="4" s="1"/>
  <c r="J52" i="1"/>
  <c r="O59" i="4" s="1"/>
  <c r="I52" i="1"/>
  <c r="N59" i="4" s="1"/>
  <c r="H52" i="1"/>
  <c r="M59" i="4" s="1"/>
  <c r="G52" i="1"/>
  <c r="L59" i="4" s="1"/>
  <c r="F52" i="1"/>
  <c r="K59" i="4" s="1"/>
  <c r="E52" i="1"/>
  <c r="J59" i="4" s="1"/>
  <c r="D52" i="1"/>
  <c r="I59" i="4" s="1"/>
  <c r="C52" i="1"/>
  <c r="H59" i="4" s="1"/>
  <c r="B52" i="1"/>
  <c r="G59" i="4" s="1"/>
  <c r="BN51" i="1"/>
  <c r="BM51" i="1"/>
  <c r="BL51" i="1"/>
  <c r="BK51" i="1"/>
  <c r="BP58" i="4" s="1"/>
  <c r="BJ51" i="1"/>
  <c r="BO58" i="4" s="1"/>
  <c r="BI51" i="1"/>
  <c r="BN58" i="4" s="1"/>
  <c r="BH51" i="1"/>
  <c r="BM58" i="4" s="1"/>
  <c r="BG51" i="1"/>
  <c r="BL58" i="4" s="1"/>
  <c r="BF51" i="1"/>
  <c r="BK58" i="4" s="1"/>
  <c r="BE51" i="1"/>
  <c r="BJ58" i="4" s="1"/>
  <c r="BD51" i="1"/>
  <c r="BI58" i="4" s="1"/>
  <c r="BC51" i="1"/>
  <c r="BH58" i="4" s="1"/>
  <c r="BB51" i="1"/>
  <c r="BG58" i="4" s="1"/>
  <c r="BA51" i="1"/>
  <c r="BF58" i="4" s="1"/>
  <c r="AZ51" i="1"/>
  <c r="BE58" i="4" s="1"/>
  <c r="AY51" i="1"/>
  <c r="BD58" i="4" s="1"/>
  <c r="AX51" i="1"/>
  <c r="BC58" i="4" s="1"/>
  <c r="AW51" i="1"/>
  <c r="BB58" i="4" s="1"/>
  <c r="AV51" i="1"/>
  <c r="BA58" i="4" s="1"/>
  <c r="AU51" i="1"/>
  <c r="AZ58" i="4" s="1"/>
  <c r="AT51" i="1"/>
  <c r="AY58" i="4" s="1"/>
  <c r="AS51" i="1"/>
  <c r="AX58" i="4" s="1"/>
  <c r="AR51" i="1"/>
  <c r="AW58" i="4" s="1"/>
  <c r="AQ51" i="1"/>
  <c r="AV58" i="4" s="1"/>
  <c r="AP51" i="1"/>
  <c r="AU58" i="4" s="1"/>
  <c r="AO51" i="1"/>
  <c r="AT58" i="4" s="1"/>
  <c r="AN51" i="1"/>
  <c r="AS58" i="4" s="1"/>
  <c r="AM51" i="1"/>
  <c r="AR58" i="4" s="1"/>
  <c r="AL51" i="1"/>
  <c r="AQ58" i="4" s="1"/>
  <c r="AK51" i="1"/>
  <c r="AP58" i="4" s="1"/>
  <c r="AJ51" i="1"/>
  <c r="AO58" i="4" s="1"/>
  <c r="AI51" i="1"/>
  <c r="AN58" i="4" s="1"/>
  <c r="AH51" i="1"/>
  <c r="AM58" i="4" s="1"/>
  <c r="AG51" i="1"/>
  <c r="AL58" i="4" s="1"/>
  <c r="AF51" i="1"/>
  <c r="AK58" i="4" s="1"/>
  <c r="AE51" i="1"/>
  <c r="AJ58" i="4" s="1"/>
  <c r="AD51" i="1"/>
  <c r="AI58" i="4" s="1"/>
  <c r="AC51" i="1"/>
  <c r="AH58" i="4" s="1"/>
  <c r="AB51" i="1"/>
  <c r="AG58" i="4" s="1"/>
  <c r="AA51" i="1"/>
  <c r="AF58" i="4" s="1"/>
  <c r="Z51" i="1"/>
  <c r="AE58" i="4" s="1"/>
  <c r="Y51" i="1"/>
  <c r="AD58" i="4" s="1"/>
  <c r="X51" i="1"/>
  <c r="AC58" i="4" s="1"/>
  <c r="W51" i="1"/>
  <c r="AB58" i="4" s="1"/>
  <c r="V51" i="1"/>
  <c r="AA58" i="4" s="1"/>
  <c r="U51" i="1"/>
  <c r="Z58" i="4" s="1"/>
  <c r="T51" i="1"/>
  <c r="Y58" i="4" s="1"/>
  <c r="S51" i="1"/>
  <c r="X58" i="4" s="1"/>
  <c r="R51" i="1"/>
  <c r="W58" i="4" s="1"/>
  <c r="Q51" i="1"/>
  <c r="V58" i="4" s="1"/>
  <c r="P51" i="1"/>
  <c r="U58" i="4" s="1"/>
  <c r="O51" i="1"/>
  <c r="T58" i="4" s="1"/>
  <c r="N51" i="1"/>
  <c r="S58" i="4" s="1"/>
  <c r="M51" i="1"/>
  <c r="R58" i="4" s="1"/>
  <c r="L51" i="1"/>
  <c r="Q58" i="4" s="1"/>
  <c r="K51" i="1"/>
  <c r="P58" i="4" s="1"/>
  <c r="J51" i="1"/>
  <c r="O58" i="4" s="1"/>
  <c r="I51" i="1"/>
  <c r="N58" i="4" s="1"/>
  <c r="H51" i="1"/>
  <c r="M58" i="4" s="1"/>
  <c r="G51" i="1"/>
  <c r="L58" i="4" s="1"/>
  <c r="F51" i="1"/>
  <c r="K58" i="4" s="1"/>
  <c r="E51" i="1"/>
  <c r="J58" i="4" s="1"/>
  <c r="D51" i="1"/>
  <c r="I58" i="4" s="1"/>
  <c r="C51" i="1"/>
  <c r="H58" i="4" s="1"/>
  <c r="B51" i="1"/>
  <c r="G58" i="4" s="1"/>
  <c r="BN50" i="1"/>
  <c r="BM50" i="1"/>
  <c r="BL50" i="1"/>
  <c r="BK50" i="1"/>
  <c r="BP57" i="4" s="1"/>
  <c r="BJ50" i="1"/>
  <c r="BO57" i="4" s="1"/>
  <c r="BI50" i="1"/>
  <c r="BN57" i="4" s="1"/>
  <c r="BH50" i="1"/>
  <c r="BM57" i="4" s="1"/>
  <c r="BG50" i="1"/>
  <c r="BL57" i="4" s="1"/>
  <c r="BF50" i="1"/>
  <c r="BK57" i="4" s="1"/>
  <c r="BE50" i="1"/>
  <c r="BJ57" i="4" s="1"/>
  <c r="BD50" i="1"/>
  <c r="BI57" i="4" s="1"/>
  <c r="BC50" i="1"/>
  <c r="BH57" i="4" s="1"/>
  <c r="BB50" i="1"/>
  <c r="BG57" i="4" s="1"/>
  <c r="BA50" i="1"/>
  <c r="BF57" i="4" s="1"/>
  <c r="AZ50" i="1"/>
  <c r="BE57" i="4" s="1"/>
  <c r="AY50" i="1"/>
  <c r="BD57" i="4" s="1"/>
  <c r="AX50" i="1"/>
  <c r="BC57" i="4" s="1"/>
  <c r="AW50" i="1"/>
  <c r="BB57" i="4" s="1"/>
  <c r="AV50" i="1"/>
  <c r="BA57" i="4" s="1"/>
  <c r="AU50" i="1"/>
  <c r="AZ57" i="4" s="1"/>
  <c r="AT50" i="1"/>
  <c r="AY57" i="4" s="1"/>
  <c r="AS50" i="1"/>
  <c r="AX57" i="4" s="1"/>
  <c r="AR50" i="1"/>
  <c r="AW57" i="4" s="1"/>
  <c r="AQ50" i="1"/>
  <c r="AV57" i="4" s="1"/>
  <c r="AP50" i="1"/>
  <c r="AU57" i="4" s="1"/>
  <c r="AO50" i="1"/>
  <c r="AT57" i="4" s="1"/>
  <c r="AN50" i="1"/>
  <c r="AS57" i="4" s="1"/>
  <c r="AM50" i="1"/>
  <c r="AR57" i="4" s="1"/>
  <c r="AL50" i="1"/>
  <c r="AQ57" i="4" s="1"/>
  <c r="AK50" i="1"/>
  <c r="AP57" i="4" s="1"/>
  <c r="AJ50" i="1"/>
  <c r="AO57" i="4" s="1"/>
  <c r="AI50" i="1"/>
  <c r="AN57" i="4" s="1"/>
  <c r="AH50" i="1"/>
  <c r="AM57" i="4" s="1"/>
  <c r="AG50" i="1"/>
  <c r="AL57" i="4" s="1"/>
  <c r="AF50" i="1"/>
  <c r="AK57" i="4" s="1"/>
  <c r="AE50" i="1"/>
  <c r="AJ57" i="4" s="1"/>
  <c r="AD50" i="1"/>
  <c r="AI57" i="4" s="1"/>
  <c r="AC50" i="1"/>
  <c r="AH57" i="4" s="1"/>
  <c r="AB50" i="1"/>
  <c r="AG57" i="4" s="1"/>
  <c r="AA50" i="1"/>
  <c r="AF57" i="4" s="1"/>
  <c r="Z50" i="1"/>
  <c r="AE57" i="4" s="1"/>
  <c r="Y50" i="1"/>
  <c r="AD57" i="4" s="1"/>
  <c r="X50" i="1"/>
  <c r="AC57" i="4" s="1"/>
  <c r="W50" i="1"/>
  <c r="AB57" i="4" s="1"/>
  <c r="V50" i="1"/>
  <c r="AA57" i="4" s="1"/>
  <c r="U50" i="1"/>
  <c r="Z57" i="4" s="1"/>
  <c r="T50" i="1"/>
  <c r="Y57" i="4" s="1"/>
  <c r="S50" i="1"/>
  <c r="X57" i="4" s="1"/>
  <c r="R50" i="1"/>
  <c r="W57" i="4" s="1"/>
  <c r="Q50" i="1"/>
  <c r="V57" i="4" s="1"/>
  <c r="P50" i="1"/>
  <c r="U57" i="4" s="1"/>
  <c r="O50" i="1"/>
  <c r="T57" i="4" s="1"/>
  <c r="N50" i="1"/>
  <c r="S57" i="4" s="1"/>
  <c r="M50" i="1"/>
  <c r="R57" i="4" s="1"/>
  <c r="L50" i="1"/>
  <c r="Q57" i="4" s="1"/>
  <c r="K50" i="1"/>
  <c r="P57" i="4" s="1"/>
  <c r="J50" i="1"/>
  <c r="O57" i="4" s="1"/>
  <c r="I50" i="1"/>
  <c r="N57" i="4" s="1"/>
  <c r="H50" i="1"/>
  <c r="M57" i="4" s="1"/>
  <c r="G50" i="1"/>
  <c r="L57" i="4" s="1"/>
  <c r="F50" i="1"/>
  <c r="K57" i="4" s="1"/>
  <c r="E50" i="1"/>
  <c r="J57" i="4" s="1"/>
  <c r="D50" i="1"/>
  <c r="I57" i="4" s="1"/>
  <c r="C50" i="1"/>
  <c r="H57" i="4" s="1"/>
  <c r="B50" i="1"/>
  <c r="G57" i="4" s="1"/>
  <c r="BN49" i="1"/>
  <c r="BM49" i="1"/>
  <c r="BL49" i="1"/>
  <c r="BK49" i="1"/>
  <c r="BP56" i="4" s="1"/>
  <c r="BJ49" i="1"/>
  <c r="BO56" i="4" s="1"/>
  <c r="BI49" i="1"/>
  <c r="BN56" i="4" s="1"/>
  <c r="BH49" i="1"/>
  <c r="BM56" i="4" s="1"/>
  <c r="BG49" i="1"/>
  <c r="BL56" i="4" s="1"/>
  <c r="BF49" i="1"/>
  <c r="BK56" i="4" s="1"/>
  <c r="BE49" i="1"/>
  <c r="BJ56" i="4" s="1"/>
  <c r="BD49" i="1"/>
  <c r="BI56" i="4" s="1"/>
  <c r="BC49" i="1"/>
  <c r="BH56" i="4" s="1"/>
  <c r="BB49" i="1"/>
  <c r="BG56" i="4" s="1"/>
  <c r="BA49" i="1"/>
  <c r="BF56" i="4" s="1"/>
  <c r="AZ49" i="1"/>
  <c r="BE56" i="4" s="1"/>
  <c r="AY49" i="1"/>
  <c r="BD56" i="4" s="1"/>
  <c r="AX49" i="1"/>
  <c r="BC56" i="4" s="1"/>
  <c r="AW49" i="1"/>
  <c r="BB56" i="4" s="1"/>
  <c r="AV49" i="1"/>
  <c r="BA56" i="4" s="1"/>
  <c r="AU49" i="1"/>
  <c r="AZ56" i="4" s="1"/>
  <c r="AT49" i="1"/>
  <c r="AY56" i="4" s="1"/>
  <c r="AS49" i="1"/>
  <c r="AX56" i="4" s="1"/>
  <c r="AR49" i="1"/>
  <c r="AW56" i="4" s="1"/>
  <c r="AQ49" i="1"/>
  <c r="AV56" i="4" s="1"/>
  <c r="AP49" i="1"/>
  <c r="AU56" i="4" s="1"/>
  <c r="AO49" i="1"/>
  <c r="AT56" i="4" s="1"/>
  <c r="AN49" i="1"/>
  <c r="AS56" i="4" s="1"/>
  <c r="AM49" i="1"/>
  <c r="AR56" i="4" s="1"/>
  <c r="AL49" i="1"/>
  <c r="AQ56" i="4" s="1"/>
  <c r="AK49" i="1"/>
  <c r="AP56" i="4" s="1"/>
  <c r="AJ49" i="1"/>
  <c r="AO56" i="4" s="1"/>
  <c r="AI49" i="1"/>
  <c r="AN56" i="4" s="1"/>
  <c r="AH49" i="1"/>
  <c r="AM56" i="4" s="1"/>
  <c r="AG49" i="1"/>
  <c r="AL56" i="4" s="1"/>
  <c r="AF49" i="1"/>
  <c r="AK56" i="4" s="1"/>
  <c r="AE49" i="1"/>
  <c r="AJ56" i="4" s="1"/>
  <c r="AD49" i="1"/>
  <c r="AI56" i="4" s="1"/>
  <c r="AC49" i="1"/>
  <c r="AH56" i="4" s="1"/>
  <c r="AB49" i="1"/>
  <c r="AG56" i="4" s="1"/>
  <c r="AA49" i="1"/>
  <c r="AF56" i="4" s="1"/>
  <c r="Z49" i="1"/>
  <c r="AE56" i="4" s="1"/>
  <c r="Y49" i="1"/>
  <c r="AD56" i="4" s="1"/>
  <c r="X49" i="1"/>
  <c r="AC56" i="4" s="1"/>
  <c r="W49" i="1"/>
  <c r="AB56" i="4" s="1"/>
  <c r="V49" i="1"/>
  <c r="AA56" i="4" s="1"/>
  <c r="U49" i="1"/>
  <c r="Z56" i="4" s="1"/>
  <c r="T49" i="1"/>
  <c r="Y56" i="4" s="1"/>
  <c r="S49" i="1"/>
  <c r="X56" i="4" s="1"/>
  <c r="R49" i="1"/>
  <c r="W56" i="4" s="1"/>
  <c r="Q49" i="1"/>
  <c r="V56" i="4" s="1"/>
  <c r="P49" i="1"/>
  <c r="U56" i="4" s="1"/>
  <c r="O49" i="1"/>
  <c r="T56" i="4" s="1"/>
  <c r="N49" i="1"/>
  <c r="S56" i="4" s="1"/>
  <c r="M49" i="1"/>
  <c r="R56" i="4" s="1"/>
  <c r="L49" i="1"/>
  <c r="Q56" i="4" s="1"/>
  <c r="K49" i="1"/>
  <c r="P56" i="4" s="1"/>
  <c r="J49" i="1"/>
  <c r="O56" i="4" s="1"/>
  <c r="I49" i="1"/>
  <c r="N56" i="4" s="1"/>
  <c r="H49" i="1"/>
  <c r="M56" i="4" s="1"/>
  <c r="G49" i="1"/>
  <c r="L56" i="4" s="1"/>
  <c r="F49" i="1"/>
  <c r="K56" i="4" s="1"/>
  <c r="E49" i="1"/>
  <c r="J56" i="4" s="1"/>
  <c r="D49" i="1"/>
  <c r="I56" i="4" s="1"/>
  <c r="C49" i="1"/>
  <c r="H56" i="4" s="1"/>
  <c r="B49" i="1"/>
  <c r="G56" i="4" s="1"/>
  <c r="BN48" i="1"/>
  <c r="BM48" i="1"/>
  <c r="BL48" i="1"/>
  <c r="BK48" i="1"/>
  <c r="BP55" i="4" s="1"/>
  <c r="BJ48" i="1"/>
  <c r="BO55" i="4" s="1"/>
  <c r="BI48" i="1"/>
  <c r="BN55" i="4" s="1"/>
  <c r="BH48" i="1"/>
  <c r="BM55" i="4" s="1"/>
  <c r="BG48" i="1"/>
  <c r="BL55" i="4" s="1"/>
  <c r="BF48" i="1"/>
  <c r="BK55" i="4" s="1"/>
  <c r="BE48" i="1"/>
  <c r="BJ55" i="4" s="1"/>
  <c r="BD48" i="1"/>
  <c r="BI55" i="4" s="1"/>
  <c r="BC48" i="1"/>
  <c r="BH55" i="4" s="1"/>
  <c r="BB48" i="1"/>
  <c r="BG55" i="4" s="1"/>
  <c r="BA48" i="1"/>
  <c r="BF55" i="4" s="1"/>
  <c r="AZ48" i="1"/>
  <c r="BE55" i="4" s="1"/>
  <c r="AY48" i="1"/>
  <c r="BD55" i="4" s="1"/>
  <c r="AX48" i="1"/>
  <c r="BC55" i="4" s="1"/>
  <c r="AW48" i="1"/>
  <c r="BB55" i="4" s="1"/>
  <c r="AV48" i="1"/>
  <c r="BA55" i="4" s="1"/>
  <c r="AU48" i="1"/>
  <c r="AZ55" i="4" s="1"/>
  <c r="AT48" i="1"/>
  <c r="AY55" i="4" s="1"/>
  <c r="AS48" i="1"/>
  <c r="AX55" i="4" s="1"/>
  <c r="AR48" i="1"/>
  <c r="AW55" i="4" s="1"/>
  <c r="AQ48" i="1"/>
  <c r="AV55" i="4" s="1"/>
  <c r="AP48" i="1"/>
  <c r="AU55" i="4" s="1"/>
  <c r="AO48" i="1"/>
  <c r="AT55" i="4" s="1"/>
  <c r="AN48" i="1"/>
  <c r="AS55" i="4" s="1"/>
  <c r="AM48" i="1"/>
  <c r="AR55" i="4" s="1"/>
  <c r="AL48" i="1"/>
  <c r="AQ55" i="4" s="1"/>
  <c r="AK48" i="1"/>
  <c r="AP55" i="4" s="1"/>
  <c r="AJ48" i="1"/>
  <c r="AO55" i="4" s="1"/>
  <c r="AI48" i="1"/>
  <c r="AN55" i="4" s="1"/>
  <c r="AH48" i="1"/>
  <c r="AM55" i="4" s="1"/>
  <c r="AG48" i="1"/>
  <c r="AL55" i="4" s="1"/>
  <c r="AF48" i="1"/>
  <c r="AK55" i="4" s="1"/>
  <c r="AE48" i="1"/>
  <c r="AJ55" i="4" s="1"/>
  <c r="AD48" i="1"/>
  <c r="AI55" i="4" s="1"/>
  <c r="AC48" i="1"/>
  <c r="AH55" i="4" s="1"/>
  <c r="AB48" i="1"/>
  <c r="AG55" i="4" s="1"/>
  <c r="AA48" i="1"/>
  <c r="AF55" i="4" s="1"/>
  <c r="Z48" i="1"/>
  <c r="AE55" i="4" s="1"/>
  <c r="Y48" i="1"/>
  <c r="AD55" i="4" s="1"/>
  <c r="X48" i="1"/>
  <c r="AC55" i="4" s="1"/>
  <c r="W48" i="1"/>
  <c r="AB55" i="4" s="1"/>
  <c r="V48" i="1"/>
  <c r="AA55" i="4" s="1"/>
  <c r="U48" i="1"/>
  <c r="Z55" i="4" s="1"/>
  <c r="T48" i="1"/>
  <c r="Y55" i="4" s="1"/>
  <c r="S48" i="1"/>
  <c r="X55" i="4" s="1"/>
  <c r="R48" i="1"/>
  <c r="W55" i="4" s="1"/>
  <c r="Q48" i="1"/>
  <c r="V55" i="4" s="1"/>
  <c r="P48" i="1"/>
  <c r="U55" i="4" s="1"/>
  <c r="O48" i="1"/>
  <c r="T55" i="4" s="1"/>
  <c r="N48" i="1"/>
  <c r="S55" i="4" s="1"/>
  <c r="M48" i="1"/>
  <c r="R55" i="4" s="1"/>
  <c r="L48" i="1"/>
  <c r="Q55" i="4" s="1"/>
  <c r="K48" i="1"/>
  <c r="P55" i="4" s="1"/>
  <c r="J48" i="1"/>
  <c r="O55" i="4" s="1"/>
  <c r="I48" i="1"/>
  <c r="N55" i="4" s="1"/>
  <c r="H48" i="1"/>
  <c r="M55" i="4" s="1"/>
  <c r="G48" i="1"/>
  <c r="L55" i="4" s="1"/>
  <c r="F48" i="1"/>
  <c r="K55" i="4" s="1"/>
  <c r="E48" i="1"/>
  <c r="J55" i="4" s="1"/>
  <c r="D48" i="1"/>
  <c r="I55" i="4" s="1"/>
  <c r="C48" i="1"/>
  <c r="H55" i="4" s="1"/>
  <c r="B48" i="1"/>
  <c r="G55" i="4" s="1"/>
  <c r="BN47" i="1"/>
  <c r="BM47" i="1"/>
  <c r="BL47" i="1"/>
  <c r="BK47" i="1"/>
  <c r="BP54" i="4" s="1"/>
  <c r="BJ47" i="1"/>
  <c r="BO54" i="4" s="1"/>
  <c r="BI47" i="1"/>
  <c r="BN54" i="4" s="1"/>
  <c r="BH47" i="1"/>
  <c r="BM54" i="4" s="1"/>
  <c r="BG47" i="1"/>
  <c r="BL54" i="4" s="1"/>
  <c r="BF47" i="1"/>
  <c r="BK54" i="4" s="1"/>
  <c r="BE47" i="1"/>
  <c r="BJ54" i="4" s="1"/>
  <c r="BD47" i="1"/>
  <c r="BI54" i="4" s="1"/>
  <c r="BC47" i="1"/>
  <c r="BH54" i="4" s="1"/>
  <c r="BB47" i="1"/>
  <c r="BG54" i="4" s="1"/>
  <c r="BA47" i="1"/>
  <c r="BF54" i="4" s="1"/>
  <c r="AZ47" i="1"/>
  <c r="BE54" i="4" s="1"/>
  <c r="AY47" i="1"/>
  <c r="BD54" i="4" s="1"/>
  <c r="AX47" i="1"/>
  <c r="BC54" i="4" s="1"/>
  <c r="AW47" i="1"/>
  <c r="BB54" i="4" s="1"/>
  <c r="AV47" i="1"/>
  <c r="BA54" i="4" s="1"/>
  <c r="AU47" i="1"/>
  <c r="AZ54" i="4" s="1"/>
  <c r="AT47" i="1"/>
  <c r="AY54" i="4" s="1"/>
  <c r="AS47" i="1"/>
  <c r="AX54" i="4" s="1"/>
  <c r="AR47" i="1"/>
  <c r="AW54" i="4" s="1"/>
  <c r="AQ47" i="1"/>
  <c r="AV54" i="4" s="1"/>
  <c r="AP47" i="1"/>
  <c r="AU54" i="4" s="1"/>
  <c r="AO47" i="1"/>
  <c r="AT54" i="4" s="1"/>
  <c r="AN47" i="1"/>
  <c r="AS54" i="4" s="1"/>
  <c r="AM47" i="1"/>
  <c r="AR54" i="4" s="1"/>
  <c r="AL47" i="1"/>
  <c r="AQ54" i="4" s="1"/>
  <c r="AK47" i="1"/>
  <c r="AP54" i="4" s="1"/>
  <c r="AJ47" i="1"/>
  <c r="AO54" i="4" s="1"/>
  <c r="AI47" i="1"/>
  <c r="AN54" i="4" s="1"/>
  <c r="AH47" i="1"/>
  <c r="AM54" i="4" s="1"/>
  <c r="AG47" i="1"/>
  <c r="AL54" i="4" s="1"/>
  <c r="AF47" i="1"/>
  <c r="AK54" i="4" s="1"/>
  <c r="AE47" i="1"/>
  <c r="AJ54" i="4" s="1"/>
  <c r="AD47" i="1"/>
  <c r="AI54" i="4" s="1"/>
  <c r="AC47" i="1"/>
  <c r="AH54" i="4" s="1"/>
  <c r="AB47" i="1"/>
  <c r="AG54" i="4" s="1"/>
  <c r="AA47" i="1"/>
  <c r="AF54" i="4" s="1"/>
  <c r="Z47" i="1"/>
  <c r="AE54" i="4" s="1"/>
  <c r="Y47" i="1"/>
  <c r="AD54" i="4" s="1"/>
  <c r="X47" i="1"/>
  <c r="AC54" i="4" s="1"/>
  <c r="W47" i="1"/>
  <c r="AB54" i="4" s="1"/>
  <c r="V47" i="1"/>
  <c r="AA54" i="4" s="1"/>
  <c r="U47" i="1"/>
  <c r="Z54" i="4" s="1"/>
  <c r="T47" i="1"/>
  <c r="Y54" i="4" s="1"/>
  <c r="S47" i="1"/>
  <c r="X54" i="4" s="1"/>
  <c r="R47" i="1"/>
  <c r="W54" i="4" s="1"/>
  <c r="Q47" i="1"/>
  <c r="V54" i="4" s="1"/>
  <c r="P47" i="1"/>
  <c r="U54" i="4" s="1"/>
  <c r="O47" i="1"/>
  <c r="T54" i="4" s="1"/>
  <c r="N47" i="1"/>
  <c r="S54" i="4" s="1"/>
  <c r="M47" i="1"/>
  <c r="R54" i="4" s="1"/>
  <c r="L47" i="1"/>
  <c r="Q54" i="4" s="1"/>
  <c r="K47" i="1"/>
  <c r="P54" i="4" s="1"/>
  <c r="J47" i="1"/>
  <c r="O54" i="4" s="1"/>
  <c r="I47" i="1"/>
  <c r="N54" i="4" s="1"/>
  <c r="H47" i="1"/>
  <c r="M54" i="4" s="1"/>
  <c r="G47" i="1"/>
  <c r="L54" i="4" s="1"/>
  <c r="F47" i="1"/>
  <c r="K54" i="4" s="1"/>
  <c r="E47" i="1"/>
  <c r="J54" i="4" s="1"/>
  <c r="D47" i="1"/>
  <c r="I54" i="4" s="1"/>
  <c r="C47" i="1"/>
  <c r="H54" i="4" s="1"/>
  <c r="B47" i="1"/>
  <c r="G54" i="4" s="1"/>
  <c r="BN46" i="1"/>
  <c r="BM46" i="1"/>
  <c r="BL46" i="1"/>
  <c r="BK46" i="1"/>
  <c r="BP53" i="4" s="1"/>
  <c r="BJ46" i="1"/>
  <c r="BO53" i="4" s="1"/>
  <c r="BI46" i="1"/>
  <c r="BN53" i="4" s="1"/>
  <c r="BH46" i="1"/>
  <c r="BM53" i="4" s="1"/>
  <c r="BG46" i="1"/>
  <c r="BL53" i="4" s="1"/>
  <c r="BF46" i="1"/>
  <c r="BK53" i="4" s="1"/>
  <c r="BE46" i="1"/>
  <c r="BJ53" i="4" s="1"/>
  <c r="BD46" i="1"/>
  <c r="BI53" i="4" s="1"/>
  <c r="BC46" i="1"/>
  <c r="BH53" i="4" s="1"/>
  <c r="BB46" i="1"/>
  <c r="BG53" i="4" s="1"/>
  <c r="BA46" i="1"/>
  <c r="BF53" i="4" s="1"/>
  <c r="AZ46" i="1"/>
  <c r="BE53" i="4" s="1"/>
  <c r="AY46" i="1"/>
  <c r="BD53" i="4" s="1"/>
  <c r="AX46" i="1"/>
  <c r="BC53" i="4" s="1"/>
  <c r="AW46" i="1"/>
  <c r="BB53" i="4" s="1"/>
  <c r="AV46" i="1"/>
  <c r="BA53" i="4" s="1"/>
  <c r="AU46" i="1"/>
  <c r="AZ53" i="4" s="1"/>
  <c r="AT46" i="1"/>
  <c r="AY53" i="4" s="1"/>
  <c r="AS46" i="1"/>
  <c r="AX53" i="4" s="1"/>
  <c r="AR46" i="1"/>
  <c r="AW53" i="4" s="1"/>
  <c r="AQ46" i="1"/>
  <c r="AV53" i="4" s="1"/>
  <c r="AP46" i="1"/>
  <c r="AU53" i="4" s="1"/>
  <c r="AO46" i="1"/>
  <c r="AT53" i="4" s="1"/>
  <c r="AN46" i="1"/>
  <c r="AS53" i="4" s="1"/>
  <c r="AM46" i="1"/>
  <c r="AR53" i="4" s="1"/>
  <c r="AL46" i="1"/>
  <c r="AQ53" i="4" s="1"/>
  <c r="AK46" i="1"/>
  <c r="AP53" i="4" s="1"/>
  <c r="AJ46" i="1"/>
  <c r="AO53" i="4" s="1"/>
  <c r="AI46" i="1"/>
  <c r="AN53" i="4" s="1"/>
  <c r="AH46" i="1"/>
  <c r="AM53" i="4" s="1"/>
  <c r="AG46" i="1"/>
  <c r="AL53" i="4" s="1"/>
  <c r="AF46" i="1"/>
  <c r="AK53" i="4" s="1"/>
  <c r="AE46" i="1"/>
  <c r="AJ53" i="4" s="1"/>
  <c r="AD46" i="1"/>
  <c r="AI53" i="4" s="1"/>
  <c r="AC46" i="1"/>
  <c r="AH53" i="4" s="1"/>
  <c r="AB46" i="1"/>
  <c r="AG53" i="4" s="1"/>
  <c r="AA46" i="1"/>
  <c r="AF53" i="4" s="1"/>
  <c r="Z46" i="1"/>
  <c r="AE53" i="4" s="1"/>
  <c r="Y46" i="1"/>
  <c r="AD53" i="4" s="1"/>
  <c r="X46" i="1"/>
  <c r="AC53" i="4" s="1"/>
  <c r="W46" i="1"/>
  <c r="AB53" i="4" s="1"/>
  <c r="V46" i="1"/>
  <c r="AA53" i="4" s="1"/>
  <c r="U46" i="1"/>
  <c r="Z53" i="4" s="1"/>
  <c r="T46" i="1"/>
  <c r="Y53" i="4" s="1"/>
  <c r="S46" i="1"/>
  <c r="X53" i="4" s="1"/>
  <c r="R46" i="1"/>
  <c r="W53" i="4" s="1"/>
  <c r="Q46" i="1"/>
  <c r="V53" i="4" s="1"/>
  <c r="P46" i="1"/>
  <c r="U53" i="4" s="1"/>
  <c r="O46" i="1"/>
  <c r="T53" i="4" s="1"/>
  <c r="N46" i="1"/>
  <c r="S53" i="4" s="1"/>
  <c r="M46" i="1"/>
  <c r="R53" i="4" s="1"/>
  <c r="L46" i="1"/>
  <c r="Q53" i="4" s="1"/>
  <c r="K46" i="1"/>
  <c r="P53" i="4" s="1"/>
  <c r="J46" i="1"/>
  <c r="O53" i="4" s="1"/>
  <c r="I46" i="1"/>
  <c r="N53" i="4" s="1"/>
  <c r="H46" i="1"/>
  <c r="M53" i="4" s="1"/>
  <c r="G46" i="1"/>
  <c r="L53" i="4" s="1"/>
  <c r="F46" i="1"/>
  <c r="K53" i="4" s="1"/>
  <c r="E46" i="1"/>
  <c r="J53" i="4" s="1"/>
  <c r="D46" i="1"/>
  <c r="I53" i="4" s="1"/>
  <c r="C46" i="1"/>
  <c r="H53" i="4" s="1"/>
  <c r="B46" i="1"/>
  <c r="G53" i="4" s="1"/>
  <c r="BN45" i="1"/>
  <c r="BM45" i="1"/>
  <c r="BL45" i="1"/>
  <c r="BK45" i="1"/>
  <c r="BP52" i="4" s="1"/>
  <c r="BJ45" i="1"/>
  <c r="BO52" i="4" s="1"/>
  <c r="BI45" i="1"/>
  <c r="BN52" i="4" s="1"/>
  <c r="BH45" i="1"/>
  <c r="BM52" i="4" s="1"/>
  <c r="BG45" i="1"/>
  <c r="BL52" i="4" s="1"/>
  <c r="BF45" i="1"/>
  <c r="BK52" i="4" s="1"/>
  <c r="BE45" i="1"/>
  <c r="BJ52" i="4" s="1"/>
  <c r="BD45" i="1"/>
  <c r="BI52" i="4" s="1"/>
  <c r="BC45" i="1"/>
  <c r="BH52" i="4" s="1"/>
  <c r="BB45" i="1"/>
  <c r="BG52" i="4" s="1"/>
  <c r="BA45" i="1"/>
  <c r="BF52" i="4" s="1"/>
  <c r="AZ45" i="1"/>
  <c r="BE52" i="4" s="1"/>
  <c r="AY45" i="1"/>
  <c r="BD52" i="4" s="1"/>
  <c r="AX45" i="1"/>
  <c r="BC52" i="4" s="1"/>
  <c r="AW45" i="1"/>
  <c r="BB52" i="4" s="1"/>
  <c r="AV45" i="1"/>
  <c r="BA52" i="4" s="1"/>
  <c r="AU45" i="1"/>
  <c r="AZ52" i="4" s="1"/>
  <c r="AT45" i="1"/>
  <c r="AY52" i="4" s="1"/>
  <c r="AS45" i="1"/>
  <c r="AX52" i="4" s="1"/>
  <c r="AR45" i="1"/>
  <c r="AW52" i="4" s="1"/>
  <c r="AQ45" i="1"/>
  <c r="AV52" i="4" s="1"/>
  <c r="AP45" i="1"/>
  <c r="AU52" i="4" s="1"/>
  <c r="AO45" i="1"/>
  <c r="AT52" i="4" s="1"/>
  <c r="AN45" i="1"/>
  <c r="AS52" i="4" s="1"/>
  <c r="AM45" i="1"/>
  <c r="AR52" i="4" s="1"/>
  <c r="AL45" i="1"/>
  <c r="AQ52" i="4" s="1"/>
  <c r="AK45" i="1"/>
  <c r="AP52" i="4" s="1"/>
  <c r="AJ45" i="1"/>
  <c r="AO52" i="4" s="1"/>
  <c r="AI45" i="1"/>
  <c r="AN52" i="4" s="1"/>
  <c r="AH45" i="1"/>
  <c r="AM52" i="4" s="1"/>
  <c r="AG45" i="1"/>
  <c r="AL52" i="4" s="1"/>
  <c r="AF45" i="1"/>
  <c r="AK52" i="4" s="1"/>
  <c r="AE45" i="1"/>
  <c r="AJ52" i="4" s="1"/>
  <c r="AD45" i="1"/>
  <c r="AI52" i="4" s="1"/>
  <c r="AC45" i="1"/>
  <c r="AH52" i="4" s="1"/>
  <c r="AB45" i="1"/>
  <c r="AG52" i="4" s="1"/>
  <c r="AA45" i="1"/>
  <c r="AF52" i="4" s="1"/>
  <c r="Z45" i="1"/>
  <c r="AE52" i="4" s="1"/>
  <c r="Y45" i="1"/>
  <c r="AD52" i="4" s="1"/>
  <c r="X45" i="1"/>
  <c r="AC52" i="4" s="1"/>
  <c r="W45" i="1"/>
  <c r="AB52" i="4" s="1"/>
  <c r="V45" i="1"/>
  <c r="AA52" i="4" s="1"/>
  <c r="U45" i="1"/>
  <c r="Z52" i="4" s="1"/>
  <c r="T45" i="1"/>
  <c r="Y52" i="4" s="1"/>
  <c r="S45" i="1"/>
  <c r="X52" i="4" s="1"/>
  <c r="R45" i="1"/>
  <c r="W52" i="4" s="1"/>
  <c r="Q45" i="1"/>
  <c r="V52" i="4" s="1"/>
  <c r="P45" i="1"/>
  <c r="U52" i="4" s="1"/>
  <c r="O45" i="1"/>
  <c r="T52" i="4" s="1"/>
  <c r="N45" i="1"/>
  <c r="S52" i="4" s="1"/>
  <c r="M45" i="1"/>
  <c r="R52" i="4" s="1"/>
  <c r="L45" i="1"/>
  <c r="Q52" i="4" s="1"/>
  <c r="K45" i="1"/>
  <c r="P52" i="4" s="1"/>
  <c r="J45" i="1"/>
  <c r="O52" i="4" s="1"/>
  <c r="I45" i="1"/>
  <c r="N52" i="4" s="1"/>
  <c r="H45" i="1"/>
  <c r="M52" i="4" s="1"/>
  <c r="G45" i="1"/>
  <c r="L52" i="4" s="1"/>
  <c r="F45" i="1"/>
  <c r="K52" i="4" s="1"/>
  <c r="E45" i="1"/>
  <c r="J52" i="4" s="1"/>
  <c r="D45" i="1"/>
  <c r="I52" i="4" s="1"/>
  <c r="C45" i="1"/>
  <c r="H52" i="4" s="1"/>
  <c r="B45" i="1"/>
  <c r="G52" i="4" s="1"/>
  <c r="BN44" i="1"/>
  <c r="BM44" i="1"/>
  <c r="BL44" i="1"/>
  <c r="BK44" i="1"/>
  <c r="BP51" i="4" s="1"/>
  <c r="BJ44" i="1"/>
  <c r="BO51" i="4" s="1"/>
  <c r="BI44" i="1"/>
  <c r="BN51" i="4" s="1"/>
  <c r="BH44" i="1"/>
  <c r="BM51" i="4" s="1"/>
  <c r="BG44" i="1"/>
  <c r="BL51" i="4" s="1"/>
  <c r="BF44" i="1"/>
  <c r="BK51" i="4" s="1"/>
  <c r="BE44" i="1"/>
  <c r="BJ51" i="4" s="1"/>
  <c r="BD44" i="1"/>
  <c r="BI51" i="4" s="1"/>
  <c r="BC44" i="1"/>
  <c r="BH51" i="4" s="1"/>
  <c r="BB44" i="1"/>
  <c r="BG51" i="4" s="1"/>
  <c r="BA44" i="1"/>
  <c r="BF51" i="4" s="1"/>
  <c r="AZ44" i="1"/>
  <c r="BE51" i="4" s="1"/>
  <c r="AY44" i="1"/>
  <c r="BD51" i="4" s="1"/>
  <c r="AX44" i="1"/>
  <c r="BC51" i="4" s="1"/>
  <c r="AW44" i="1"/>
  <c r="BB51" i="4" s="1"/>
  <c r="AV44" i="1"/>
  <c r="BA51" i="4" s="1"/>
  <c r="AU44" i="1"/>
  <c r="AZ51" i="4" s="1"/>
  <c r="AT44" i="1"/>
  <c r="AY51" i="4" s="1"/>
  <c r="AS44" i="1"/>
  <c r="AX51" i="4" s="1"/>
  <c r="AR44" i="1"/>
  <c r="AW51" i="4" s="1"/>
  <c r="AQ44" i="1"/>
  <c r="AV51" i="4" s="1"/>
  <c r="AP44" i="1"/>
  <c r="AU51" i="4" s="1"/>
  <c r="AO44" i="1"/>
  <c r="AT51" i="4" s="1"/>
  <c r="AN44" i="1"/>
  <c r="AS51" i="4" s="1"/>
  <c r="AM44" i="1"/>
  <c r="AR51" i="4" s="1"/>
  <c r="AL44" i="1"/>
  <c r="AQ51" i="4" s="1"/>
  <c r="AK44" i="1"/>
  <c r="AP51" i="4" s="1"/>
  <c r="AJ44" i="1"/>
  <c r="AO51" i="4" s="1"/>
  <c r="AI44" i="1"/>
  <c r="AN51" i="4" s="1"/>
  <c r="AH44" i="1"/>
  <c r="AM51" i="4" s="1"/>
  <c r="AG44" i="1"/>
  <c r="AL51" i="4" s="1"/>
  <c r="AF44" i="1"/>
  <c r="AK51" i="4" s="1"/>
  <c r="AE44" i="1"/>
  <c r="AJ51" i="4" s="1"/>
  <c r="AD44" i="1"/>
  <c r="AI51" i="4" s="1"/>
  <c r="AC44" i="1"/>
  <c r="AH51" i="4" s="1"/>
  <c r="AB44" i="1"/>
  <c r="AG51" i="4" s="1"/>
  <c r="AA44" i="1"/>
  <c r="AF51" i="4" s="1"/>
  <c r="Z44" i="1"/>
  <c r="AE51" i="4" s="1"/>
  <c r="Y44" i="1"/>
  <c r="AD51" i="4" s="1"/>
  <c r="X44" i="1"/>
  <c r="AC51" i="4" s="1"/>
  <c r="W44" i="1"/>
  <c r="AB51" i="4" s="1"/>
  <c r="V44" i="1"/>
  <c r="AA51" i="4" s="1"/>
  <c r="U44" i="1"/>
  <c r="Z51" i="4" s="1"/>
  <c r="T44" i="1"/>
  <c r="Y51" i="4" s="1"/>
  <c r="S44" i="1"/>
  <c r="X51" i="4" s="1"/>
  <c r="R44" i="1"/>
  <c r="W51" i="4" s="1"/>
  <c r="Q44" i="1"/>
  <c r="V51" i="4" s="1"/>
  <c r="P44" i="1"/>
  <c r="U51" i="4" s="1"/>
  <c r="O44" i="1"/>
  <c r="T51" i="4" s="1"/>
  <c r="N44" i="1"/>
  <c r="S51" i="4" s="1"/>
  <c r="M44" i="1"/>
  <c r="R51" i="4" s="1"/>
  <c r="L44" i="1"/>
  <c r="Q51" i="4" s="1"/>
  <c r="K44" i="1"/>
  <c r="P51" i="4" s="1"/>
  <c r="J44" i="1"/>
  <c r="O51" i="4" s="1"/>
  <c r="I44" i="1"/>
  <c r="N51" i="4" s="1"/>
  <c r="H44" i="1"/>
  <c r="M51" i="4" s="1"/>
  <c r="G44" i="1"/>
  <c r="L51" i="4" s="1"/>
  <c r="F44" i="1"/>
  <c r="K51" i="4" s="1"/>
  <c r="E44" i="1"/>
  <c r="J51" i="4" s="1"/>
  <c r="D44" i="1"/>
  <c r="I51" i="4" s="1"/>
  <c r="C44" i="1"/>
  <c r="H51" i="4" s="1"/>
  <c r="B44" i="1"/>
  <c r="G51" i="4" s="1"/>
  <c r="BN43" i="1"/>
  <c r="BM43" i="1"/>
  <c r="BL43" i="1"/>
  <c r="BK43" i="1"/>
  <c r="BP50" i="4" s="1"/>
  <c r="BJ43" i="1"/>
  <c r="BO50" i="4" s="1"/>
  <c r="BI43" i="1"/>
  <c r="BN50" i="4" s="1"/>
  <c r="BH43" i="1"/>
  <c r="BM50" i="4" s="1"/>
  <c r="BG43" i="1"/>
  <c r="BL50" i="4" s="1"/>
  <c r="BF43" i="1"/>
  <c r="BK50" i="4" s="1"/>
  <c r="BE43" i="1"/>
  <c r="BJ50" i="4" s="1"/>
  <c r="BD43" i="1"/>
  <c r="BI50" i="4" s="1"/>
  <c r="BC43" i="1"/>
  <c r="BH50" i="4" s="1"/>
  <c r="BB43" i="1"/>
  <c r="BG50" i="4" s="1"/>
  <c r="BA43" i="1"/>
  <c r="BF50" i="4" s="1"/>
  <c r="AZ43" i="1"/>
  <c r="BE50" i="4" s="1"/>
  <c r="AY43" i="1"/>
  <c r="BD50" i="4" s="1"/>
  <c r="AX43" i="1"/>
  <c r="BC50" i="4" s="1"/>
  <c r="AW43" i="1"/>
  <c r="BB50" i="4" s="1"/>
  <c r="AV43" i="1"/>
  <c r="BA50" i="4" s="1"/>
  <c r="AU43" i="1"/>
  <c r="AZ50" i="4" s="1"/>
  <c r="AT43" i="1"/>
  <c r="AY50" i="4" s="1"/>
  <c r="AS43" i="1"/>
  <c r="AX50" i="4" s="1"/>
  <c r="AR43" i="1"/>
  <c r="AW50" i="4" s="1"/>
  <c r="AQ43" i="1"/>
  <c r="AV50" i="4" s="1"/>
  <c r="AP43" i="1"/>
  <c r="AU50" i="4" s="1"/>
  <c r="AO43" i="1"/>
  <c r="AT50" i="4" s="1"/>
  <c r="AN43" i="1"/>
  <c r="AS50" i="4" s="1"/>
  <c r="AM43" i="1"/>
  <c r="AR50" i="4" s="1"/>
  <c r="AL43" i="1"/>
  <c r="AQ50" i="4" s="1"/>
  <c r="AK43" i="1"/>
  <c r="AP50" i="4" s="1"/>
  <c r="AJ43" i="1"/>
  <c r="AO50" i="4" s="1"/>
  <c r="AI43" i="1"/>
  <c r="AN50" i="4" s="1"/>
  <c r="AH43" i="1"/>
  <c r="AM50" i="4" s="1"/>
  <c r="AG43" i="1"/>
  <c r="AL50" i="4" s="1"/>
  <c r="AF43" i="1"/>
  <c r="AK50" i="4" s="1"/>
  <c r="AE43" i="1"/>
  <c r="AJ50" i="4" s="1"/>
  <c r="AD43" i="1"/>
  <c r="AI50" i="4" s="1"/>
  <c r="AC43" i="1"/>
  <c r="AH50" i="4" s="1"/>
  <c r="AB43" i="1"/>
  <c r="AG50" i="4" s="1"/>
  <c r="AA43" i="1"/>
  <c r="AF50" i="4" s="1"/>
  <c r="Z43" i="1"/>
  <c r="AE50" i="4" s="1"/>
  <c r="Y43" i="1"/>
  <c r="AD50" i="4" s="1"/>
  <c r="X43" i="1"/>
  <c r="AC50" i="4" s="1"/>
  <c r="W43" i="1"/>
  <c r="AB50" i="4" s="1"/>
  <c r="V43" i="1"/>
  <c r="AA50" i="4" s="1"/>
  <c r="U43" i="1"/>
  <c r="Z50" i="4" s="1"/>
  <c r="T43" i="1"/>
  <c r="Y50" i="4" s="1"/>
  <c r="S43" i="1"/>
  <c r="X50" i="4" s="1"/>
  <c r="R43" i="1"/>
  <c r="W50" i="4" s="1"/>
  <c r="Q43" i="1"/>
  <c r="V50" i="4" s="1"/>
  <c r="P43" i="1"/>
  <c r="U50" i="4" s="1"/>
  <c r="O43" i="1"/>
  <c r="T50" i="4" s="1"/>
  <c r="N43" i="1"/>
  <c r="S50" i="4" s="1"/>
  <c r="M43" i="1"/>
  <c r="R50" i="4" s="1"/>
  <c r="L43" i="1"/>
  <c r="Q50" i="4" s="1"/>
  <c r="K43" i="1"/>
  <c r="P50" i="4" s="1"/>
  <c r="J43" i="1"/>
  <c r="O50" i="4" s="1"/>
  <c r="I43" i="1"/>
  <c r="N50" i="4" s="1"/>
  <c r="H43" i="1"/>
  <c r="M50" i="4" s="1"/>
  <c r="G43" i="1"/>
  <c r="L50" i="4" s="1"/>
  <c r="F43" i="1"/>
  <c r="K50" i="4" s="1"/>
  <c r="E43" i="1"/>
  <c r="J50" i="4" s="1"/>
  <c r="D43" i="1"/>
  <c r="I50" i="4" s="1"/>
  <c r="C43" i="1"/>
  <c r="H50" i="4" s="1"/>
  <c r="B43" i="1"/>
  <c r="G50" i="4" s="1"/>
  <c r="BN42" i="1"/>
  <c r="BM42" i="1"/>
  <c r="BL42" i="1"/>
  <c r="BK42" i="1"/>
  <c r="BP49" i="4" s="1"/>
  <c r="BJ42" i="1"/>
  <c r="BO49" i="4" s="1"/>
  <c r="BI42" i="1"/>
  <c r="BN49" i="4" s="1"/>
  <c r="BH42" i="1"/>
  <c r="BM49" i="4" s="1"/>
  <c r="BG42" i="1"/>
  <c r="BL49" i="4" s="1"/>
  <c r="BF42" i="1"/>
  <c r="BK49" i="4" s="1"/>
  <c r="BE42" i="1"/>
  <c r="BJ49" i="4" s="1"/>
  <c r="BD42" i="1"/>
  <c r="BI49" i="4" s="1"/>
  <c r="BC42" i="1"/>
  <c r="BH49" i="4" s="1"/>
  <c r="BB42" i="1"/>
  <c r="BG49" i="4" s="1"/>
  <c r="BA42" i="1"/>
  <c r="BF49" i="4" s="1"/>
  <c r="AZ42" i="1"/>
  <c r="BE49" i="4" s="1"/>
  <c r="AY42" i="1"/>
  <c r="BD49" i="4" s="1"/>
  <c r="AX42" i="1"/>
  <c r="BC49" i="4" s="1"/>
  <c r="AW42" i="1"/>
  <c r="BB49" i="4" s="1"/>
  <c r="AV42" i="1"/>
  <c r="BA49" i="4" s="1"/>
  <c r="AU42" i="1"/>
  <c r="AZ49" i="4" s="1"/>
  <c r="AT42" i="1"/>
  <c r="AY49" i="4" s="1"/>
  <c r="AS42" i="1"/>
  <c r="AX49" i="4" s="1"/>
  <c r="AR42" i="1"/>
  <c r="AW49" i="4" s="1"/>
  <c r="AQ42" i="1"/>
  <c r="AV49" i="4" s="1"/>
  <c r="AP42" i="1"/>
  <c r="AU49" i="4" s="1"/>
  <c r="AO42" i="1"/>
  <c r="AT49" i="4" s="1"/>
  <c r="AN42" i="1"/>
  <c r="AS49" i="4" s="1"/>
  <c r="AM42" i="1"/>
  <c r="AR49" i="4" s="1"/>
  <c r="AL42" i="1"/>
  <c r="AQ49" i="4" s="1"/>
  <c r="AK42" i="1"/>
  <c r="AP49" i="4" s="1"/>
  <c r="AJ42" i="1"/>
  <c r="AO49" i="4" s="1"/>
  <c r="AI42" i="1"/>
  <c r="AN49" i="4" s="1"/>
  <c r="AH42" i="1"/>
  <c r="AM49" i="4" s="1"/>
  <c r="AG42" i="1"/>
  <c r="AL49" i="4" s="1"/>
  <c r="AF42" i="1"/>
  <c r="AK49" i="4" s="1"/>
  <c r="AE42" i="1"/>
  <c r="AJ49" i="4" s="1"/>
  <c r="AD42" i="1"/>
  <c r="AI49" i="4" s="1"/>
  <c r="AC42" i="1"/>
  <c r="AH49" i="4" s="1"/>
  <c r="AB42" i="1"/>
  <c r="AG49" i="4" s="1"/>
  <c r="AA42" i="1"/>
  <c r="AF49" i="4" s="1"/>
  <c r="Z42" i="1"/>
  <c r="AE49" i="4" s="1"/>
  <c r="Y42" i="1"/>
  <c r="AD49" i="4" s="1"/>
  <c r="X42" i="1"/>
  <c r="AC49" i="4" s="1"/>
  <c r="W42" i="1"/>
  <c r="AB49" i="4" s="1"/>
  <c r="V42" i="1"/>
  <c r="AA49" i="4" s="1"/>
  <c r="U42" i="1"/>
  <c r="Z49" i="4" s="1"/>
  <c r="T42" i="1"/>
  <c r="Y49" i="4" s="1"/>
  <c r="S42" i="1"/>
  <c r="X49" i="4" s="1"/>
  <c r="R42" i="1"/>
  <c r="W49" i="4" s="1"/>
  <c r="Q42" i="1"/>
  <c r="V49" i="4" s="1"/>
  <c r="P42" i="1"/>
  <c r="U49" i="4" s="1"/>
  <c r="O42" i="1"/>
  <c r="T49" i="4" s="1"/>
  <c r="N42" i="1"/>
  <c r="S49" i="4" s="1"/>
  <c r="M42" i="1"/>
  <c r="R49" i="4" s="1"/>
  <c r="L42" i="1"/>
  <c r="Q49" i="4" s="1"/>
  <c r="K42" i="1"/>
  <c r="P49" i="4" s="1"/>
  <c r="J42" i="1"/>
  <c r="O49" i="4" s="1"/>
  <c r="I42" i="1"/>
  <c r="N49" i="4" s="1"/>
  <c r="H42" i="1"/>
  <c r="M49" i="4" s="1"/>
  <c r="G42" i="1"/>
  <c r="L49" i="4" s="1"/>
  <c r="F42" i="1"/>
  <c r="K49" i="4" s="1"/>
  <c r="E42" i="1"/>
  <c r="J49" i="4" s="1"/>
  <c r="D42" i="1"/>
  <c r="I49" i="4" s="1"/>
  <c r="C42" i="1"/>
  <c r="H49" i="4" s="1"/>
  <c r="B42" i="1"/>
  <c r="G49" i="4" s="1"/>
  <c r="BN41" i="1"/>
  <c r="BM41" i="1"/>
  <c r="BL41" i="1"/>
  <c r="BK41" i="1"/>
  <c r="BP48" i="4" s="1"/>
  <c r="BJ41" i="1"/>
  <c r="BO48" i="4" s="1"/>
  <c r="BI41" i="1"/>
  <c r="BN48" i="4" s="1"/>
  <c r="BH41" i="1"/>
  <c r="BM48" i="4" s="1"/>
  <c r="BG41" i="1"/>
  <c r="BL48" i="4" s="1"/>
  <c r="BF41" i="1"/>
  <c r="BK48" i="4" s="1"/>
  <c r="BE41" i="1"/>
  <c r="BJ48" i="4" s="1"/>
  <c r="BD41" i="1"/>
  <c r="BI48" i="4" s="1"/>
  <c r="BC41" i="1"/>
  <c r="BH48" i="4" s="1"/>
  <c r="BB41" i="1"/>
  <c r="BG48" i="4" s="1"/>
  <c r="BA41" i="1"/>
  <c r="BF48" i="4" s="1"/>
  <c r="AZ41" i="1"/>
  <c r="BE48" i="4" s="1"/>
  <c r="AY41" i="1"/>
  <c r="BD48" i="4" s="1"/>
  <c r="AX41" i="1"/>
  <c r="BC48" i="4" s="1"/>
  <c r="AW41" i="1"/>
  <c r="BB48" i="4" s="1"/>
  <c r="AV41" i="1"/>
  <c r="BA48" i="4" s="1"/>
  <c r="AU41" i="1"/>
  <c r="AZ48" i="4" s="1"/>
  <c r="AT41" i="1"/>
  <c r="AY48" i="4" s="1"/>
  <c r="AS41" i="1"/>
  <c r="AX48" i="4" s="1"/>
  <c r="AR41" i="1"/>
  <c r="AW48" i="4" s="1"/>
  <c r="AQ41" i="1"/>
  <c r="AV48" i="4" s="1"/>
  <c r="AP41" i="1"/>
  <c r="AU48" i="4" s="1"/>
  <c r="AO41" i="1"/>
  <c r="AT48" i="4" s="1"/>
  <c r="AN41" i="1"/>
  <c r="AS48" i="4" s="1"/>
  <c r="AM41" i="1"/>
  <c r="AR48" i="4" s="1"/>
  <c r="AL41" i="1"/>
  <c r="AQ48" i="4" s="1"/>
  <c r="AK41" i="1"/>
  <c r="AP48" i="4" s="1"/>
  <c r="AJ41" i="1"/>
  <c r="AO48" i="4" s="1"/>
  <c r="AI41" i="1"/>
  <c r="AN48" i="4" s="1"/>
  <c r="AH41" i="1"/>
  <c r="AM48" i="4" s="1"/>
  <c r="AG41" i="1"/>
  <c r="AL48" i="4" s="1"/>
  <c r="AF41" i="1"/>
  <c r="AK48" i="4" s="1"/>
  <c r="AE41" i="1"/>
  <c r="AJ48" i="4" s="1"/>
  <c r="AD41" i="1"/>
  <c r="AI48" i="4" s="1"/>
  <c r="AC41" i="1"/>
  <c r="AH48" i="4" s="1"/>
  <c r="AB41" i="1"/>
  <c r="AG48" i="4" s="1"/>
  <c r="AA41" i="1"/>
  <c r="AF48" i="4" s="1"/>
  <c r="Z41" i="1"/>
  <c r="AE48" i="4" s="1"/>
  <c r="Y41" i="1"/>
  <c r="AD48" i="4" s="1"/>
  <c r="X41" i="1"/>
  <c r="AC48" i="4" s="1"/>
  <c r="W41" i="1"/>
  <c r="AB48" i="4" s="1"/>
  <c r="V41" i="1"/>
  <c r="AA48" i="4" s="1"/>
  <c r="U41" i="1"/>
  <c r="Z48" i="4" s="1"/>
  <c r="T41" i="1"/>
  <c r="Y48" i="4" s="1"/>
  <c r="S41" i="1"/>
  <c r="X48" i="4" s="1"/>
  <c r="R41" i="1"/>
  <c r="W48" i="4" s="1"/>
  <c r="Q41" i="1"/>
  <c r="V48" i="4" s="1"/>
  <c r="P41" i="1"/>
  <c r="U48" i="4" s="1"/>
  <c r="O41" i="1"/>
  <c r="T48" i="4" s="1"/>
  <c r="N41" i="1"/>
  <c r="S48" i="4" s="1"/>
  <c r="M41" i="1"/>
  <c r="R48" i="4" s="1"/>
  <c r="L41" i="1"/>
  <c r="Q48" i="4" s="1"/>
  <c r="K41" i="1"/>
  <c r="P48" i="4" s="1"/>
  <c r="J41" i="1"/>
  <c r="O48" i="4" s="1"/>
  <c r="I41" i="1"/>
  <c r="N48" i="4" s="1"/>
  <c r="H41" i="1"/>
  <c r="M48" i="4" s="1"/>
  <c r="G41" i="1"/>
  <c r="L48" i="4" s="1"/>
  <c r="F41" i="1"/>
  <c r="K48" i="4" s="1"/>
  <c r="E41" i="1"/>
  <c r="J48" i="4" s="1"/>
  <c r="D41" i="1"/>
  <c r="I48" i="4" s="1"/>
  <c r="C41" i="1"/>
  <c r="H48" i="4" s="1"/>
  <c r="B41" i="1"/>
  <c r="G48" i="4" s="1"/>
  <c r="BN40" i="1"/>
  <c r="BM40" i="1"/>
  <c r="BL40" i="1"/>
  <c r="BK40" i="1"/>
  <c r="BP47" i="4" s="1"/>
  <c r="BJ40" i="1"/>
  <c r="BO47" i="4" s="1"/>
  <c r="BI40" i="1"/>
  <c r="BN47" i="4" s="1"/>
  <c r="BH40" i="1"/>
  <c r="BM47" i="4" s="1"/>
  <c r="BG40" i="1"/>
  <c r="BL47" i="4" s="1"/>
  <c r="BF40" i="1"/>
  <c r="BK47" i="4" s="1"/>
  <c r="BE40" i="1"/>
  <c r="BJ47" i="4" s="1"/>
  <c r="BD40" i="1"/>
  <c r="BI47" i="4" s="1"/>
  <c r="BC40" i="1"/>
  <c r="BH47" i="4" s="1"/>
  <c r="BB40" i="1"/>
  <c r="BG47" i="4" s="1"/>
  <c r="BA40" i="1"/>
  <c r="BF47" i="4" s="1"/>
  <c r="AZ40" i="1"/>
  <c r="BE47" i="4" s="1"/>
  <c r="AY40" i="1"/>
  <c r="BD47" i="4" s="1"/>
  <c r="AX40" i="1"/>
  <c r="BC47" i="4" s="1"/>
  <c r="AW40" i="1"/>
  <c r="BB47" i="4" s="1"/>
  <c r="AV40" i="1"/>
  <c r="BA47" i="4" s="1"/>
  <c r="AU40" i="1"/>
  <c r="AZ47" i="4" s="1"/>
  <c r="AT40" i="1"/>
  <c r="AY47" i="4" s="1"/>
  <c r="AS40" i="1"/>
  <c r="AX47" i="4" s="1"/>
  <c r="AR40" i="1"/>
  <c r="AW47" i="4" s="1"/>
  <c r="AQ40" i="1"/>
  <c r="AV47" i="4" s="1"/>
  <c r="AP40" i="1"/>
  <c r="AU47" i="4" s="1"/>
  <c r="AO40" i="1"/>
  <c r="AT47" i="4" s="1"/>
  <c r="AN40" i="1"/>
  <c r="AS47" i="4" s="1"/>
  <c r="AM40" i="1"/>
  <c r="AR47" i="4" s="1"/>
  <c r="AL40" i="1"/>
  <c r="AQ47" i="4" s="1"/>
  <c r="AK40" i="1"/>
  <c r="AP47" i="4" s="1"/>
  <c r="AJ40" i="1"/>
  <c r="AO47" i="4" s="1"/>
  <c r="AI40" i="1"/>
  <c r="AN47" i="4" s="1"/>
  <c r="AH40" i="1"/>
  <c r="AM47" i="4" s="1"/>
  <c r="AG40" i="1"/>
  <c r="AL47" i="4" s="1"/>
  <c r="AF40" i="1"/>
  <c r="AK47" i="4" s="1"/>
  <c r="AE40" i="1"/>
  <c r="AJ47" i="4" s="1"/>
  <c r="AD40" i="1"/>
  <c r="AI47" i="4" s="1"/>
  <c r="AC40" i="1"/>
  <c r="AH47" i="4" s="1"/>
  <c r="AB40" i="1"/>
  <c r="AG47" i="4" s="1"/>
  <c r="AA40" i="1"/>
  <c r="AF47" i="4" s="1"/>
  <c r="Z40" i="1"/>
  <c r="AE47" i="4" s="1"/>
  <c r="Y40" i="1"/>
  <c r="AD47" i="4" s="1"/>
  <c r="X40" i="1"/>
  <c r="AC47" i="4" s="1"/>
  <c r="W40" i="1"/>
  <c r="AB47" i="4" s="1"/>
  <c r="V40" i="1"/>
  <c r="AA47" i="4" s="1"/>
  <c r="U40" i="1"/>
  <c r="Z47" i="4" s="1"/>
  <c r="T40" i="1"/>
  <c r="Y47" i="4" s="1"/>
  <c r="S40" i="1"/>
  <c r="X47" i="4" s="1"/>
  <c r="R40" i="1"/>
  <c r="W47" i="4" s="1"/>
  <c r="Q40" i="1"/>
  <c r="V47" i="4" s="1"/>
  <c r="P40" i="1"/>
  <c r="U47" i="4" s="1"/>
  <c r="O40" i="1"/>
  <c r="T47" i="4" s="1"/>
  <c r="N40" i="1"/>
  <c r="S47" i="4" s="1"/>
  <c r="M40" i="1"/>
  <c r="R47" i="4" s="1"/>
  <c r="L40" i="1"/>
  <c r="Q47" i="4" s="1"/>
  <c r="K40" i="1"/>
  <c r="P47" i="4" s="1"/>
  <c r="J40" i="1"/>
  <c r="O47" i="4" s="1"/>
  <c r="I40" i="1"/>
  <c r="N47" i="4" s="1"/>
  <c r="H40" i="1"/>
  <c r="M47" i="4" s="1"/>
  <c r="G40" i="1"/>
  <c r="L47" i="4" s="1"/>
  <c r="F40" i="1"/>
  <c r="K47" i="4" s="1"/>
  <c r="E40" i="1"/>
  <c r="J47" i="4" s="1"/>
  <c r="D40" i="1"/>
  <c r="I47" i="4" s="1"/>
  <c r="C40" i="1"/>
  <c r="H47" i="4" s="1"/>
  <c r="B40" i="1"/>
  <c r="G47" i="4" s="1"/>
  <c r="BN39" i="1"/>
  <c r="BM39" i="1"/>
  <c r="BL39" i="1"/>
  <c r="BK39" i="1"/>
  <c r="BP46" i="4" s="1"/>
  <c r="BJ39" i="1"/>
  <c r="BO46" i="4" s="1"/>
  <c r="BI39" i="1"/>
  <c r="BN46" i="4" s="1"/>
  <c r="BH39" i="1"/>
  <c r="BM46" i="4" s="1"/>
  <c r="BG39" i="1"/>
  <c r="BL46" i="4" s="1"/>
  <c r="BF39" i="1"/>
  <c r="BK46" i="4" s="1"/>
  <c r="BE39" i="1"/>
  <c r="BJ46" i="4" s="1"/>
  <c r="BD39" i="1"/>
  <c r="BI46" i="4" s="1"/>
  <c r="BC39" i="1"/>
  <c r="BH46" i="4" s="1"/>
  <c r="BB39" i="1"/>
  <c r="BG46" i="4" s="1"/>
  <c r="BA39" i="1"/>
  <c r="BF46" i="4" s="1"/>
  <c r="AZ39" i="1"/>
  <c r="BE46" i="4" s="1"/>
  <c r="AY39" i="1"/>
  <c r="BD46" i="4" s="1"/>
  <c r="AX39" i="1"/>
  <c r="BC46" i="4" s="1"/>
  <c r="AW39" i="1"/>
  <c r="BB46" i="4" s="1"/>
  <c r="AV39" i="1"/>
  <c r="BA46" i="4" s="1"/>
  <c r="AU39" i="1"/>
  <c r="AZ46" i="4" s="1"/>
  <c r="AT39" i="1"/>
  <c r="AY46" i="4" s="1"/>
  <c r="AS39" i="1"/>
  <c r="AX46" i="4" s="1"/>
  <c r="AR39" i="1"/>
  <c r="AW46" i="4" s="1"/>
  <c r="AQ39" i="1"/>
  <c r="AV46" i="4" s="1"/>
  <c r="AP39" i="1"/>
  <c r="AU46" i="4" s="1"/>
  <c r="AO39" i="1"/>
  <c r="AT46" i="4" s="1"/>
  <c r="AN39" i="1"/>
  <c r="AS46" i="4" s="1"/>
  <c r="AM39" i="1"/>
  <c r="AR46" i="4" s="1"/>
  <c r="AL39" i="1"/>
  <c r="AQ46" i="4" s="1"/>
  <c r="AK39" i="1"/>
  <c r="AP46" i="4" s="1"/>
  <c r="AJ39" i="1"/>
  <c r="AO46" i="4" s="1"/>
  <c r="AI39" i="1"/>
  <c r="AN46" i="4" s="1"/>
  <c r="AH39" i="1"/>
  <c r="AM46" i="4" s="1"/>
  <c r="AG39" i="1"/>
  <c r="AL46" i="4" s="1"/>
  <c r="AF39" i="1"/>
  <c r="AK46" i="4" s="1"/>
  <c r="AE39" i="1"/>
  <c r="AJ46" i="4" s="1"/>
  <c r="AD39" i="1"/>
  <c r="AI46" i="4" s="1"/>
  <c r="AC39" i="1"/>
  <c r="AH46" i="4" s="1"/>
  <c r="AB39" i="1"/>
  <c r="AG46" i="4" s="1"/>
  <c r="AA39" i="1"/>
  <c r="AF46" i="4" s="1"/>
  <c r="Z39" i="1"/>
  <c r="AE46" i="4" s="1"/>
  <c r="Y39" i="1"/>
  <c r="AD46" i="4" s="1"/>
  <c r="X39" i="1"/>
  <c r="AC46" i="4" s="1"/>
  <c r="W39" i="1"/>
  <c r="AB46" i="4" s="1"/>
  <c r="V39" i="1"/>
  <c r="AA46" i="4" s="1"/>
  <c r="U39" i="1"/>
  <c r="Z46" i="4" s="1"/>
  <c r="T39" i="1"/>
  <c r="Y46" i="4" s="1"/>
  <c r="S39" i="1"/>
  <c r="X46" i="4" s="1"/>
  <c r="R39" i="1"/>
  <c r="W46" i="4" s="1"/>
  <c r="Q39" i="1"/>
  <c r="V46" i="4" s="1"/>
  <c r="P39" i="1"/>
  <c r="U46" i="4" s="1"/>
  <c r="O39" i="1"/>
  <c r="T46" i="4" s="1"/>
  <c r="N39" i="1"/>
  <c r="S46" i="4" s="1"/>
  <c r="M39" i="1"/>
  <c r="R46" i="4" s="1"/>
  <c r="L39" i="1"/>
  <c r="Q46" i="4" s="1"/>
  <c r="K39" i="1"/>
  <c r="P46" i="4" s="1"/>
  <c r="J39" i="1"/>
  <c r="O46" i="4" s="1"/>
  <c r="I39" i="1"/>
  <c r="N46" i="4" s="1"/>
  <c r="H39" i="1"/>
  <c r="M46" i="4" s="1"/>
  <c r="G39" i="1"/>
  <c r="L46" i="4" s="1"/>
  <c r="F39" i="1"/>
  <c r="K46" i="4" s="1"/>
  <c r="E39" i="1"/>
  <c r="J46" i="4" s="1"/>
  <c r="D39" i="1"/>
  <c r="I46" i="4" s="1"/>
  <c r="C39" i="1"/>
  <c r="H46" i="4" s="1"/>
  <c r="B39" i="1"/>
  <c r="G46" i="4" s="1"/>
  <c r="BN38" i="1"/>
  <c r="BM38" i="1"/>
  <c r="BL38" i="1"/>
  <c r="BK38" i="1"/>
  <c r="BP45" i="4" s="1"/>
  <c r="BJ38" i="1"/>
  <c r="BO45" i="4" s="1"/>
  <c r="BI38" i="1"/>
  <c r="BN45" i="4" s="1"/>
  <c r="BH38" i="1"/>
  <c r="BM45" i="4" s="1"/>
  <c r="BG38" i="1"/>
  <c r="BL45" i="4" s="1"/>
  <c r="BF38" i="1"/>
  <c r="BK45" i="4" s="1"/>
  <c r="BE38" i="1"/>
  <c r="BJ45" i="4" s="1"/>
  <c r="BD38" i="1"/>
  <c r="BI45" i="4" s="1"/>
  <c r="BC38" i="1"/>
  <c r="BH45" i="4" s="1"/>
  <c r="BB38" i="1"/>
  <c r="BG45" i="4" s="1"/>
  <c r="BA38" i="1"/>
  <c r="BF45" i="4" s="1"/>
  <c r="AZ38" i="1"/>
  <c r="BE45" i="4" s="1"/>
  <c r="AY38" i="1"/>
  <c r="BD45" i="4" s="1"/>
  <c r="AX38" i="1"/>
  <c r="BC45" i="4" s="1"/>
  <c r="AW38" i="1"/>
  <c r="BB45" i="4" s="1"/>
  <c r="AV38" i="1"/>
  <c r="BA45" i="4" s="1"/>
  <c r="AU38" i="1"/>
  <c r="AZ45" i="4" s="1"/>
  <c r="AT38" i="1"/>
  <c r="AY45" i="4" s="1"/>
  <c r="AS38" i="1"/>
  <c r="AX45" i="4" s="1"/>
  <c r="AR38" i="1"/>
  <c r="AW45" i="4" s="1"/>
  <c r="AQ38" i="1"/>
  <c r="AV45" i="4" s="1"/>
  <c r="AP38" i="1"/>
  <c r="AU45" i="4" s="1"/>
  <c r="AO38" i="1"/>
  <c r="AT45" i="4" s="1"/>
  <c r="AN38" i="1"/>
  <c r="AS45" i="4" s="1"/>
  <c r="AM38" i="1"/>
  <c r="AR45" i="4" s="1"/>
  <c r="AL38" i="1"/>
  <c r="AQ45" i="4" s="1"/>
  <c r="AK38" i="1"/>
  <c r="AP45" i="4" s="1"/>
  <c r="AJ38" i="1"/>
  <c r="AO45" i="4" s="1"/>
  <c r="AI38" i="1"/>
  <c r="AN45" i="4" s="1"/>
  <c r="AH38" i="1"/>
  <c r="AM45" i="4" s="1"/>
  <c r="AG38" i="1"/>
  <c r="AL45" i="4" s="1"/>
  <c r="AF38" i="1"/>
  <c r="AK45" i="4" s="1"/>
  <c r="AE38" i="1"/>
  <c r="AJ45" i="4" s="1"/>
  <c r="AD38" i="1"/>
  <c r="AI45" i="4" s="1"/>
  <c r="AC38" i="1"/>
  <c r="AH45" i="4" s="1"/>
  <c r="AB38" i="1"/>
  <c r="AG45" i="4" s="1"/>
  <c r="AA38" i="1"/>
  <c r="AF45" i="4" s="1"/>
  <c r="Z38" i="1"/>
  <c r="AE45" i="4" s="1"/>
  <c r="Y38" i="1"/>
  <c r="AD45" i="4" s="1"/>
  <c r="X38" i="1"/>
  <c r="AC45" i="4" s="1"/>
  <c r="W38" i="1"/>
  <c r="AB45" i="4" s="1"/>
  <c r="V38" i="1"/>
  <c r="AA45" i="4" s="1"/>
  <c r="U38" i="1"/>
  <c r="Z45" i="4" s="1"/>
  <c r="T38" i="1"/>
  <c r="Y45" i="4" s="1"/>
  <c r="S38" i="1"/>
  <c r="X45" i="4" s="1"/>
  <c r="R38" i="1"/>
  <c r="W45" i="4" s="1"/>
  <c r="Q38" i="1"/>
  <c r="V45" i="4" s="1"/>
  <c r="P38" i="1"/>
  <c r="U45" i="4" s="1"/>
  <c r="O38" i="1"/>
  <c r="T45" i="4" s="1"/>
  <c r="N38" i="1"/>
  <c r="S45" i="4" s="1"/>
  <c r="M38" i="1"/>
  <c r="R45" i="4" s="1"/>
  <c r="L38" i="1"/>
  <c r="Q45" i="4" s="1"/>
  <c r="K38" i="1"/>
  <c r="P45" i="4" s="1"/>
  <c r="J38" i="1"/>
  <c r="O45" i="4" s="1"/>
  <c r="I38" i="1"/>
  <c r="N45" i="4" s="1"/>
  <c r="H38" i="1"/>
  <c r="M45" i="4" s="1"/>
  <c r="G38" i="1"/>
  <c r="L45" i="4" s="1"/>
  <c r="F38" i="1"/>
  <c r="K45" i="4" s="1"/>
  <c r="E38" i="1"/>
  <c r="J45" i="4" s="1"/>
  <c r="D38" i="1"/>
  <c r="I45" i="4" s="1"/>
  <c r="C38" i="1"/>
  <c r="H45" i="4" s="1"/>
  <c r="B38" i="1"/>
  <c r="G45" i="4" s="1"/>
  <c r="BN37" i="1"/>
  <c r="BM37" i="1"/>
  <c r="BL37" i="1"/>
  <c r="BK37" i="1"/>
  <c r="BP44" i="4" s="1"/>
  <c r="BJ37" i="1"/>
  <c r="BO44" i="4" s="1"/>
  <c r="BI37" i="1"/>
  <c r="BN44" i="4" s="1"/>
  <c r="BH37" i="1"/>
  <c r="BM44" i="4" s="1"/>
  <c r="BG37" i="1"/>
  <c r="BL44" i="4" s="1"/>
  <c r="BF37" i="1"/>
  <c r="BK44" i="4" s="1"/>
  <c r="BE37" i="1"/>
  <c r="BJ44" i="4" s="1"/>
  <c r="BD37" i="1"/>
  <c r="BI44" i="4" s="1"/>
  <c r="BC37" i="1"/>
  <c r="BH44" i="4" s="1"/>
  <c r="BB37" i="1"/>
  <c r="BG44" i="4" s="1"/>
  <c r="BA37" i="1"/>
  <c r="BF44" i="4" s="1"/>
  <c r="AZ37" i="1"/>
  <c r="BE44" i="4" s="1"/>
  <c r="AY37" i="1"/>
  <c r="BD44" i="4" s="1"/>
  <c r="AX37" i="1"/>
  <c r="BC44" i="4" s="1"/>
  <c r="AW37" i="1"/>
  <c r="BB44" i="4" s="1"/>
  <c r="AV37" i="1"/>
  <c r="BA44" i="4" s="1"/>
  <c r="AU37" i="1"/>
  <c r="AZ44" i="4" s="1"/>
  <c r="AT37" i="1"/>
  <c r="AY44" i="4" s="1"/>
  <c r="AS37" i="1"/>
  <c r="AX44" i="4" s="1"/>
  <c r="AR37" i="1"/>
  <c r="AW44" i="4" s="1"/>
  <c r="AQ37" i="1"/>
  <c r="AV44" i="4" s="1"/>
  <c r="AP37" i="1"/>
  <c r="AU44" i="4" s="1"/>
  <c r="AO37" i="1"/>
  <c r="AT44" i="4" s="1"/>
  <c r="AN37" i="1"/>
  <c r="AS44" i="4" s="1"/>
  <c r="AM37" i="1"/>
  <c r="AR44" i="4" s="1"/>
  <c r="AL37" i="1"/>
  <c r="AQ44" i="4" s="1"/>
  <c r="AK37" i="1"/>
  <c r="AP44" i="4" s="1"/>
  <c r="AJ37" i="1"/>
  <c r="AO44" i="4" s="1"/>
  <c r="AI37" i="1"/>
  <c r="AN44" i="4" s="1"/>
  <c r="AH37" i="1"/>
  <c r="AM44" i="4" s="1"/>
  <c r="AG37" i="1"/>
  <c r="AL44" i="4" s="1"/>
  <c r="AF37" i="1"/>
  <c r="AK44" i="4" s="1"/>
  <c r="AE37" i="1"/>
  <c r="AJ44" i="4" s="1"/>
  <c r="AD37" i="1"/>
  <c r="AI44" i="4" s="1"/>
  <c r="AC37" i="1"/>
  <c r="AH44" i="4" s="1"/>
  <c r="AB37" i="1"/>
  <c r="AG44" i="4" s="1"/>
  <c r="AA37" i="1"/>
  <c r="AF44" i="4" s="1"/>
  <c r="Z37" i="1"/>
  <c r="AE44" i="4" s="1"/>
  <c r="Y37" i="1"/>
  <c r="AD44" i="4" s="1"/>
  <c r="X37" i="1"/>
  <c r="AC44" i="4" s="1"/>
  <c r="W37" i="1"/>
  <c r="AB44" i="4" s="1"/>
  <c r="V37" i="1"/>
  <c r="AA44" i="4" s="1"/>
  <c r="U37" i="1"/>
  <c r="Z44" i="4" s="1"/>
  <c r="T37" i="1"/>
  <c r="Y44" i="4" s="1"/>
  <c r="S37" i="1"/>
  <c r="X44" i="4" s="1"/>
  <c r="R37" i="1"/>
  <c r="W44" i="4" s="1"/>
  <c r="Q37" i="1"/>
  <c r="V44" i="4" s="1"/>
  <c r="P37" i="1"/>
  <c r="U44" i="4" s="1"/>
  <c r="O37" i="1"/>
  <c r="T44" i="4" s="1"/>
  <c r="N37" i="1"/>
  <c r="S44" i="4" s="1"/>
  <c r="M37" i="1"/>
  <c r="R44" i="4" s="1"/>
  <c r="L37" i="1"/>
  <c r="Q44" i="4" s="1"/>
  <c r="K37" i="1"/>
  <c r="P44" i="4" s="1"/>
  <c r="J37" i="1"/>
  <c r="O44" i="4" s="1"/>
  <c r="I37" i="1"/>
  <c r="N44" i="4" s="1"/>
  <c r="H37" i="1"/>
  <c r="M44" i="4" s="1"/>
  <c r="G37" i="1"/>
  <c r="L44" i="4" s="1"/>
  <c r="F37" i="1"/>
  <c r="K44" i="4" s="1"/>
  <c r="E37" i="1"/>
  <c r="J44" i="4" s="1"/>
  <c r="D37" i="1"/>
  <c r="I44" i="4" s="1"/>
  <c r="C37" i="1"/>
  <c r="H44" i="4" s="1"/>
  <c r="B37" i="1"/>
  <c r="G44" i="4" s="1"/>
  <c r="BN36" i="1"/>
  <c r="BM36" i="1"/>
  <c r="BL36" i="1"/>
  <c r="BK36" i="1"/>
  <c r="BP43" i="4" s="1"/>
  <c r="BJ36" i="1"/>
  <c r="BO43" i="4" s="1"/>
  <c r="BI36" i="1"/>
  <c r="BN43" i="4" s="1"/>
  <c r="BH36" i="1"/>
  <c r="BM43" i="4" s="1"/>
  <c r="BG36" i="1"/>
  <c r="BL43" i="4" s="1"/>
  <c r="BF36" i="1"/>
  <c r="BK43" i="4" s="1"/>
  <c r="BE36" i="1"/>
  <c r="BJ43" i="4" s="1"/>
  <c r="BD36" i="1"/>
  <c r="BI43" i="4" s="1"/>
  <c r="BC36" i="1"/>
  <c r="BH43" i="4" s="1"/>
  <c r="BB36" i="1"/>
  <c r="BG43" i="4" s="1"/>
  <c r="BA36" i="1"/>
  <c r="BF43" i="4" s="1"/>
  <c r="AZ36" i="1"/>
  <c r="BE43" i="4" s="1"/>
  <c r="AY36" i="1"/>
  <c r="BD43" i="4" s="1"/>
  <c r="AX36" i="1"/>
  <c r="BC43" i="4" s="1"/>
  <c r="AW36" i="1"/>
  <c r="BB43" i="4" s="1"/>
  <c r="AV36" i="1"/>
  <c r="BA43" i="4" s="1"/>
  <c r="AU36" i="1"/>
  <c r="AZ43" i="4" s="1"/>
  <c r="AT36" i="1"/>
  <c r="AY43" i="4" s="1"/>
  <c r="AS36" i="1"/>
  <c r="AX43" i="4" s="1"/>
  <c r="AR36" i="1"/>
  <c r="AW43" i="4" s="1"/>
  <c r="AQ36" i="1"/>
  <c r="AV43" i="4" s="1"/>
  <c r="AP36" i="1"/>
  <c r="AU43" i="4" s="1"/>
  <c r="AO36" i="1"/>
  <c r="AT43" i="4" s="1"/>
  <c r="AN36" i="1"/>
  <c r="AS43" i="4" s="1"/>
  <c r="AM36" i="1"/>
  <c r="AR43" i="4" s="1"/>
  <c r="AL36" i="1"/>
  <c r="AQ43" i="4" s="1"/>
  <c r="AK36" i="1"/>
  <c r="AP43" i="4" s="1"/>
  <c r="AJ36" i="1"/>
  <c r="AO43" i="4" s="1"/>
  <c r="AI36" i="1"/>
  <c r="AN43" i="4" s="1"/>
  <c r="AH36" i="1"/>
  <c r="AM43" i="4" s="1"/>
  <c r="AG36" i="1"/>
  <c r="AL43" i="4" s="1"/>
  <c r="AF36" i="1"/>
  <c r="AK43" i="4" s="1"/>
  <c r="AE36" i="1"/>
  <c r="AJ43" i="4" s="1"/>
  <c r="AD36" i="1"/>
  <c r="AI43" i="4" s="1"/>
  <c r="AC36" i="1"/>
  <c r="AH43" i="4" s="1"/>
  <c r="AB36" i="1"/>
  <c r="AG43" i="4" s="1"/>
  <c r="AA36" i="1"/>
  <c r="AF43" i="4" s="1"/>
  <c r="Z36" i="1"/>
  <c r="AE43" i="4" s="1"/>
  <c r="Y36" i="1"/>
  <c r="AD43" i="4" s="1"/>
  <c r="X36" i="1"/>
  <c r="AC43" i="4" s="1"/>
  <c r="W36" i="1"/>
  <c r="AB43" i="4" s="1"/>
  <c r="V36" i="1"/>
  <c r="AA43" i="4" s="1"/>
  <c r="U36" i="1"/>
  <c r="Z43" i="4" s="1"/>
  <c r="T36" i="1"/>
  <c r="Y43" i="4" s="1"/>
  <c r="S36" i="1"/>
  <c r="X43" i="4" s="1"/>
  <c r="R36" i="1"/>
  <c r="W43" i="4" s="1"/>
  <c r="Q36" i="1"/>
  <c r="V43" i="4" s="1"/>
  <c r="P36" i="1"/>
  <c r="U43" i="4" s="1"/>
  <c r="O36" i="1"/>
  <c r="T43" i="4" s="1"/>
  <c r="N36" i="1"/>
  <c r="S43" i="4" s="1"/>
  <c r="M36" i="1"/>
  <c r="R43" i="4" s="1"/>
  <c r="L36" i="1"/>
  <c r="Q43" i="4" s="1"/>
  <c r="K36" i="1"/>
  <c r="P43" i="4" s="1"/>
  <c r="J36" i="1"/>
  <c r="O43" i="4" s="1"/>
  <c r="I36" i="1"/>
  <c r="N43" i="4" s="1"/>
  <c r="H36" i="1"/>
  <c r="M43" i="4" s="1"/>
  <c r="G36" i="1"/>
  <c r="L43" i="4" s="1"/>
  <c r="F36" i="1"/>
  <c r="K43" i="4" s="1"/>
  <c r="E36" i="1"/>
  <c r="J43" i="4" s="1"/>
  <c r="D36" i="1"/>
  <c r="I43" i="4" s="1"/>
  <c r="C36" i="1"/>
  <c r="H43" i="4" s="1"/>
  <c r="B36" i="1"/>
  <c r="G43" i="4" s="1"/>
  <c r="BN35" i="1"/>
  <c r="BM35" i="1"/>
  <c r="BL35" i="1"/>
  <c r="BK35" i="1"/>
  <c r="BP42" i="4" s="1"/>
  <c r="BJ35" i="1"/>
  <c r="BO42" i="4" s="1"/>
  <c r="BI35" i="1"/>
  <c r="BN42" i="4" s="1"/>
  <c r="BH35" i="1"/>
  <c r="BM42" i="4" s="1"/>
  <c r="BG35" i="1"/>
  <c r="BL42" i="4" s="1"/>
  <c r="BF35" i="1"/>
  <c r="BK42" i="4" s="1"/>
  <c r="BE35" i="1"/>
  <c r="BJ42" i="4" s="1"/>
  <c r="BD35" i="1"/>
  <c r="BI42" i="4" s="1"/>
  <c r="BC35" i="1"/>
  <c r="BH42" i="4" s="1"/>
  <c r="BB35" i="1"/>
  <c r="BG42" i="4" s="1"/>
  <c r="BA35" i="1"/>
  <c r="BF42" i="4" s="1"/>
  <c r="AZ35" i="1"/>
  <c r="BE42" i="4" s="1"/>
  <c r="AY35" i="1"/>
  <c r="BD42" i="4" s="1"/>
  <c r="AX35" i="1"/>
  <c r="BC42" i="4" s="1"/>
  <c r="AW35" i="1"/>
  <c r="BB42" i="4" s="1"/>
  <c r="AV35" i="1"/>
  <c r="BA42" i="4" s="1"/>
  <c r="AU35" i="1"/>
  <c r="AZ42" i="4" s="1"/>
  <c r="AT35" i="1"/>
  <c r="AY42" i="4" s="1"/>
  <c r="AS35" i="1"/>
  <c r="AX42" i="4" s="1"/>
  <c r="AR35" i="1"/>
  <c r="AW42" i="4" s="1"/>
  <c r="AQ35" i="1"/>
  <c r="AV42" i="4" s="1"/>
  <c r="AP35" i="1"/>
  <c r="AU42" i="4" s="1"/>
  <c r="AO35" i="1"/>
  <c r="AT42" i="4" s="1"/>
  <c r="AN35" i="1"/>
  <c r="AS42" i="4" s="1"/>
  <c r="AM35" i="1"/>
  <c r="AR42" i="4" s="1"/>
  <c r="AL35" i="1"/>
  <c r="AQ42" i="4" s="1"/>
  <c r="AK35" i="1"/>
  <c r="AP42" i="4" s="1"/>
  <c r="AJ35" i="1"/>
  <c r="AO42" i="4" s="1"/>
  <c r="AI35" i="1"/>
  <c r="AN42" i="4" s="1"/>
  <c r="AH35" i="1"/>
  <c r="AM42" i="4" s="1"/>
  <c r="AG35" i="1"/>
  <c r="AL42" i="4" s="1"/>
  <c r="AF35" i="1"/>
  <c r="AK42" i="4" s="1"/>
  <c r="AE35" i="1"/>
  <c r="AJ42" i="4" s="1"/>
  <c r="AD35" i="1"/>
  <c r="AI42" i="4" s="1"/>
  <c r="AC35" i="1"/>
  <c r="AH42" i="4" s="1"/>
  <c r="AB35" i="1"/>
  <c r="AG42" i="4" s="1"/>
  <c r="AA35" i="1"/>
  <c r="AF42" i="4" s="1"/>
  <c r="Z35" i="1"/>
  <c r="AE42" i="4" s="1"/>
  <c r="Y35" i="1"/>
  <c r="AD42" i="4" s="1"/>
  <c r="X35" i="1"/>
  <c r="AC42" i="4" s="1"/>
  <c r="W35" i="1"/>
  <c r="AB42" i="4" s="1"/>
  <c r="V35" i="1"/>
  <c r="AA42" i="4" s="1"/>
  <c r="U35" i="1"/>
  <c r="Z42" i="4" s="1"/>
  <c r="T35" i="1"/>
  <c r="Y42" i="4" s="1"/>
  <c r="S35" i="1"/>
  <c r="X42" i="4" s="1"/>
  <c r="R35" i="1"/>
  <c r="W42" i="4" s="1"/>
  <c r="Q35" i="1"/>
  <c r="V42" i="4" s="1"/>
  <c r="P35" i="1"/>
  <c r="U42" i="4" s="1"/>
  <c r="O35" i="1"/>
  <c r="T42" i="4" s="1"/>
  <c r="N35" i="1"/>
  <c r="S42" i="4" s="1"/>
  <c r="M35" i="1"/>
  <c r="R42" i="4" s="1"/>
  <c r="L35" i="1"/>
  <c r="Q42" i="4" s="1"/>
  <c r="K35" i="1"/>
  <c r="P42" i="4" s="1"/>
  <c r="J35" i="1"/>
  <c r="O42" i="4" s="1"/>
  <c r="I35" i="1"/>
  <c r="N42" i="4" s="1"/>
  <c r="H35" i="1"/>
  <c r="M42" i="4" s="1"/>
  <c r="G35" i="1"/>
  <c r="L42" i="4" s="1"/>
  <c r="F35" i="1"/>
  <c r="K42" i="4" s="1"/>
  <c r="E35" i="1"/>
  <c r="J42" i="4" s="1"/>
  <c r="D35" i="1"/>
  <c r="I42" i="4" s="1"/>
  <c r="C35" i="1"/>
  <c r="H42" i="4" s="1"/>
  <c r="B35" i="1"/>
  <c r="G42" i="4" s="1"/>
  <c r="BN34" i="1"/>
  <c r="BM34" i="1"/>
  <c r="BL34" i="1"/>
  <c r="BK34" i="1"/>
  <c r="BP41" i="4" s="1"/>
  <c r="BJ34" i="1"/>
  <c r="BO41" i="4" s="1"/>
  <c r="BI34" i="1"/>
  <c r="BN41" i="4" s="1"/>
  <c r="BH34" i="1"/>
  <c r="BM41" i="4" s="1"/>
  <c r="BG34" i="1"/>
  <c r="BL41" i="4" s="1"/>
  <c r="BF34" i="1"/>
  <c r="BK41" i="4" s="1"/>
  <c r="BE34" i="1"/>
  <c r="BJ41" i="4" s="1"/>
  <c r="BD34" i="1"/>
  <c r="BI41" i="4" s="1"/>
  <c r="BC34" i="1"/>
  <c r="BH41" i="4" s="1"/>
  <c r="BB34" i="1"/>
  <c r="BG41" i="4" s="1"/>
  <c r="BA34" i="1"/>
  <c r="BF41" i="4" s="1"/>
  <c r="AZ34" i="1"/>
  <c r="BE41" i="4" s="1"/>
  <c r="AY34" i="1"/>
  <c r="BD41" i="4" s="1"/>
  <c r="AX34" i="1"/>
  <c r="BC41" i="4" s="1"/>
  <c r="AW34" i="1"/>
  <c r="BB41" i="4" s="1"/>
  <c r="AV34" i="1"/>
  <c r="BA41" i="4" s="1"/>
  <c r="AU34" i="1"/>
  <c r="AZ41" i="4" s="1"/>
  <c r="AT34" i="1"/>
  <c r="AY41" i="4" s="1"/>
  <c r="AS34" i="1"/>
  <c r="AX41" i="4" s="1"/>
  <c r="AR34" i="1"/>
  <c r="AW41" i="4" s="1"/>
  <c r="AQ34" i="1"/>
  <c r="AV41" i="4" s="1"/>
  <c r="AP34" i="1"/>
  <c r="AU41" i="4" s="1"/>
  <c r="AO34" i="1"/>
  <c r="AT41" i="4" s="1"/>
  <c r="AN34" i="1"/>
  <c r="AS41" i="4" s="1"/>
  <c r="AM34" i="1"/>
  <c r="AR41" i="4" s="1"/>
  <c r="AL34" i="1"/>
  <c r="AQ41" i="4" s="1"/>
  <c r="AK34" i="1"/>
  <c r="AP41" i="4" s="1"/>
  <c r="AJ34" i="1"/>
  <c r="AO41" i="4" s="1"/>
  <c r="AI34" i="1"/>
  <c r="AN41" i="4" s="1"/>
  <c r="AH34" i="1"/>
  <c r="AM41" i="4" s="1"/>
  <c r="AG34" i="1"/>
  <c r="AL41" i="4" s="1"/>
  <c r="AF34" i="1"/>
  <c r="AK41" i="4" s="1"/>
  <c r="AE34" i="1"/>
  <c r="AJ41" i="4" s="1"/>
  <c r="AD34" i="1"/>
  <c r="AI41" i="4" s="1"/>
  <c r="AC34" i="1"/>
  <c r="AH41" i="4" s="1"/>
  <c r="AB34" i="1"/>
  <c r="AG41" i="4" s="1"/>
  <c r="AA34" i="1"/>
  <c r="AF41" i="4" s="1"/>
  <c r="Z34" i="1"/>
  <c r="AE41" i="4" s="1"/>
  <c r="Y34" i="1"/>
  <c r="AD41" i="4" s="1"/>
  <c r="X34" i="1"/>
  <c r="AC41" i="4" s="1"/>
  <c r="W34" i="1"/>
  <c r="AB41" i="4" s="1"/>
  <c r="V34" i="1"/>
  <c r="AA41" i="4" s="1"/>
  <c r="U34" i="1"/>
  <c r="Z41" i="4" s="1"/>
  <c r="T34" i="1"/>
  <c r="Y41" i="4" s="1"/>
  <c r="S34" i="1"/>
  <c r="X41" i="4" s="1"/>
  <c r="R34" i="1"/>
  <c r="W41" i="4" s="1"/>
  <c r="Q34" i="1"/>
  <c r="V41" i="4" s="1"/>
  <c r="P34" i="1"/>
  <c r="U41" i="4" s="1"/>
  <c r="O34" i="1"/>
  <c r="T41" i="4" s="1"/>
  <c r="N34" i="1"/>
  <c r="S41" i="4" s="1"/>
  <c r="M34" i="1"/>
  <c r="R41" i="4" s="1"/>
  <c r="L34" i="1"/>
  <c r="Q41" i="4" s="1"/>
  <c r="K34" i="1"/>
  <c r="P41" i="4" s="1"/>
  <c r="J34" i="1"/>
  <c r="O41" i="4" s="1"/>
  <c r="I34" i="1"/>
  <c r="N41" i="4" s="1"/>
  <c r="H34" i="1"/>
  <c r="M41" i="4" s="1"/>
  <c r="G34" i="1"/>
  <c r="L41" i="4" s="1"/>
  <c r="F34" i="1"/>
  <c r="K41" i="4" s="1"/>
  <c r="E34" i="1"/>
  <c r="J41" i="4" s="1"/>
  <c r="D34" i="1"/>
  <c r="I41" i="4" s="1"/>
  <c r="C34" i="1"/>
  <c r="H41" i="4" s="1"/>
  <c r="B34" i="1"/>
  <c r="G41" i="4" s="1"/>
  <c r="BN33" i="1"/>
  <c r="BM33" i="1"/>
  <c r="BL33" i="1"/>
  <c r="BK33" i="1"/>
  <c r="BP40" i="4" s="1"/>
  <c r="BJ33" i="1"/>
  <c r="BO40" i="4" s="1"/>
  <c r="BI33" i="1"/>
  <c r="BN40" i="4" s="1"/>
  <c r="BH33" i="1"/>
  <c r="BM40" i="4" s="1"/>
  <c r="BG33" i="1"/>
  <c r="BL40" i="4" s="1"/>
  <c r="BF33" i="1"/>
  <c r="BK40" i="4" s="1"/>
  <c r="BE33" i="1"/>
  <c r="BJ40" i="4" s="1"/>
  <c r="BD33" i="1"/>
  <c r="BI40" i="4" s="1"/>
  <c r="BC33" i="1"/>
  <c r="BH40" i="4" s="1"/>
  <c r="BB33" i="1"/>
  <c r="BG40" i="4" s="1"/>
  <c r="BA33" i="1"/>
  <c r="BF40" i="4" s="1"/>
  <c r="AZ33" i="1"/>
  <c r="BE40" i="4" s="1"/>
  <c r="AY33" i="1"/>
  <c r="BD40" i="4" s="1"/>
  <c r="AX33" i="1"/>
  <c r="BC40" i="4" s="1"/>
  <c r="AW33" i="1"/>
  <c r="BB40" i="4" s="1"/>
  <c r="AV33" i="1"/>
  <c r="BA40" i="4" s="1"/>
  <c r="AU33" i="1"/>
  <c r="AZ40" i="4" s="1"/>
  <c r="AT33" i="1"/>
  <c r="AY40" i="4" s="1"/>
  <c r="AS33" i="1"/>
  <c r="AX40" i="4" s="1"/>
  <c r="AR33" i="1"/>
  <c r="AW40" i="4" s="1"/>
  <c r="AQ33" i="1"/>
  <c r="AV40" i="4" s="1"/>
  <c r="AP33" i="1"/>
  <c r="AU40" i="4" s="1"/>
  <c r="AO33" i="1"/>
  <c r="AT40" i="4" s="1"/>
  <c r="AN33" i="1"/>
  <c r="AS40" i="4" s="1"/>
  <c r="AM33" i="1"/>
  <c r="AR40" i="4" s="1"/>
  <c r="AL33" i="1"/>
  <c r="AQ40" i="4" s="1"/>
  <c r="AK33" i="1"/>
  <c r="AP40" i="4" s="1"/>
  <c r="AJ33" i="1"/>
  <c r="AO40" i="4" s="1"/>
  <c r="AI33" i="1"/>
  <c r="AN40" i="4" s="1"/>
  <c r="AH33" i="1"/>
  <c r="AM40" i="4" s="1"/>
  <c r="AG33" i="1"/>
  <c r="AL40" i="4" s="1"/>
  <c r="AF33" i="1"/>
  <c r="AK40" i="4" s="1"/>
  <c r="AE33" i="1"/>
  <c r="AJ40" i="4" s="1"/>
  <c r="AD33" i="1"/>
  <c r="AI40" i="4" s="1"/>
  <c r="AC33" i="1"/>
  <c r="AH40" i="4" s="1"/>
  <c r="AB33" i="1"/>
  <c r="AG40" i="4" s="1"/>
  <c r="AA33" i="1"/>
  <c r="AF40" i="4" s="1"/>
  <c r="Z33" i="1"/>
  <c r="AE40" i="4" s="1"/>
  <c r="Y33" i="1"/>
  <c r="AD40" i="4" s="1"/>
  <c r="X33" i="1"/>
  <c r="AC40" i="4" s="1"/>
  <c r="W33" i="1"/>
  <c r="AB40" i="4" s="1"/>
  <c r="V33" i="1"/>
  <c r="AA40" i="4" s="1"/>
  <c r="U33" i="1"/>
  <c r="Z40" i="4" s="1"/>
  <c r="T33" i="1"/>
  <c r="Y40" i="4" s="1"/>
  <c r="S33" i="1"/>
  <c r="X40" i="4" s="1"/>
  <c r="R33" i="1"/>
  <c r="W40" i="4" s="1"/>
  <c r="Q33" i="1"/>
  <c r="V40" i="4" s="1"/>
  <c r="P33" i="1"/>
  <c r="U40" i="4" s="1"/>
  <c r="O33" i="1"/>
  <c r="T40" i="4" s="1"/>
  <c r="N33" i="1"/>
  <c r="S40" i="4" s="1"/>
  <c r="M33" i="1"/>
  <c r="R40" i="4" s="1"/>
  <c r="L33" i="1"/>
  <c r="Q40" i="4" s="1"/>
  <c r="K33" i="1"/>
  <c r="P40" i="4" s="1"/>
  <c r="J33" i="1"/>
  <c r="O40" i="4" s="1"/>
  <c r="I33" i="1"/>
  <c r="N40" i="4" s="1"/>
  <c r="H33" i="1"/>
  <c r="M40" i="4" s="1"/>
  <c r="G33" i="1"/>
  <c r="L40" i="4" s="1"/>
  <c r="F33" i="1"/>
  <c r="K40" i="4" s="1"/>
  <c r="E33" i="1"/>
  <c r="J40" i="4" s="1"/>
  <c r="D33" i="1"/>
  <c r="I40" i="4" s="1"/>
  <c r="C33" i="1"/>
  <c r="H40" i="4" s="1"/>
  <c r="B33" i="1"/>
  <c r="G40" i="4" s="1"/>
  <c r="BN32" i="1"/>
  <c r="BM32" i="1"/>
  <c r="BL32" i="1"/>
  <c r="BK32" i="1"/>
  <c r="BP39" i="4" s="1"/>
  <c r="BJ32" i="1"/>
  <c r="BO39" i="4" s="1"/>
  <c r="BI32" i="1"/>
  <c r="BN39" i="4" s="1"/>
  <c r="BH32" i="1"/>
  <c r="BM39" i="4" s="1"/>
  <c r="BG32" i="1"/>
  <c r="BL39" i="4" s="1"/>
  <c r="BF32" i="1"/>
  <c r="BK39" i="4" s="1"/>
  <c r="BE32" i="1"/>
  <c r="BJ39" i="4" s="1"/>
  <c r="BD32" i="1"/>
  <c r="BI39" i="4" s="1"/>
  <c r="BC32" i="1"/>
  <c r="BH39" i="4" s="1"/>
  <c r="BB32" i="1"/>
  <c r="BG39" i="4" s="1"/>
  <c r="BA32" i="1"/>
  <c r="BF39" i="4" s="1"/>
  <c r="AZ32" i="1"/>
  <c r="BE39" i="4" s="1"/>
  <c r="AY32" i="1"/>
  <c r="BD39" i="4" s="1"/>
  <c r="AX32" i="1"/>
  <c r="BC39" i="4" s="1"/>
  <c r="AW32" i="1"/>
  <c r="BB39" i="4" s="1"/>
  <c r="AV32" i="1"/>
  <c r="BA39" i="4" s="1"/>
  <c r="AU32" i="1"/>
  <c r="AZ39" i="4" s="1"/>
  <c r="AT32" i="1"/>
  <c r="AY39" i="4" s="1"/>
  <c r="AS32" i="1"/>
  <c r="AX39" i="4" s="1"/>
  <c r="AR32" i="1"/>
  <c r="AW39" i="4" s="1"/>
  <c r="AQ32" i="1"/>
  <c r="AV39" i="4" s="1"/>
  <c r="AP32" i="1"/>
  <c r="AU39" i="4" s="1"/>
  <c r="AO32" i="1"/>
  <c r="AT39" i="4" s="1"/>
  <c r="AN32" i="1"/>
  <c r="AS39" i="4" s="1"/>
  <c r="AM32" i="1"/>
  <c r="AR39" i="4" s="1"/>
  <c r="AL32" i="1"/>
  <c r="AQ39" i="4" s="1"/>
  <c r="AK32" i="1"/>
  <c r="AP39" i="4" s="1"/>
  <c r="AJ32" i="1"/>
  <c r="AO39" i="4" s="1"/>
  <c r="AI32" i="1"/>
  <c r="AN39" i="4" s="1"/>
  <c r="AH32" i="1"/>
  <c r="AM39" i="4" s="1"/>
  <c r="AG32" i="1"/>
  <c r="AL39" i="4" s="1"/>
  <c r="AF32" i="1"/>
  <c r="AK39" i="4" s="1"/>
  <c r="AE32" i="1"/>
  <c r="AJ39" i="4" s="1"/>
  <c r="AD32" i="1"/>
  <c r="AI39" i="4" s="1"/>
  <c r="AC32" i="1"/>
  <c r="AH39" i="4" s="1"/>
  <c r="AB32" i="1"/>
  <c r="AG39" i="4" s="1"/>
  <c r="AA32" i="1"/>
  <c r="AF39" i="4" s="1"/>
  <c r="Z32" i="1"/>
  <c r="AE39" i="4" s="1"/>
  <c r="Y32" i="1"/>
  <c r="AD39" i="4" s="1"/>
  <c r="X32" i="1"/>
  <c r="AC39" i="4" s="1"/>
  <c r="W32" i="1"/>
  <c r="AB39" i="4" s="1"/>
  <c r="V32" i="1"/>
  <c r="AA39" i="4" s="1"/>
  <c r="U32" i="1"/>
  <c r="Z39" i="4" s="1"/>
  <c r="T32" i="1"/>
  <c r="Y39" i="4" s="1"/>
  <c r="S32" i="1"/>
  <c r="X39" i="4" s="1"/>
  <c r="R32" i="1"/>
  <c r="W39" i="4" s="1"/>
  <c r="Q32" i="1"/>
  <c r="V39" i="4" s="1"/>
  <c r="P32" i="1"/>
  <c r="U39" i="4" s="1"/>
  <c r="O32" i="1"/>
  <c r="T39" i="4" s="1"/>
  <c r="N32" i="1"/>
  <c r="S39" i="4" s="1"/>
  <c r="M32" i="1"/>
  <c r="R39" i="4" s="1"/>
  <c r="L32" i="1"/>
  <c r="Q39" i="4" s="1"/>
  <c r="K32" i="1"/>
  <c r="P39" i="4" s="1"/>
  <c r="J32" i="1"/>
  <c r="O39" i="4" s="1"/>
  <c r="I32" i="1"/>
  <c r="N39" i="4" s="1"/>
  <c r="H32" i="1"/>
  <c r="M39" i="4" s="1"/>
  <c r="G32" i="1"/>
  <c r="L39" i="4" s="1"/>
  <c r="F32" i="1"/>
  <c r="K39" i="4" s="1"/>
  <c r="E32" i="1"/>
  <c r="J39" i="4" s="1"/>
  <c r="D32" i="1"/>
  <c r="I39" i="4" s="1"/>
  <c r="C32" i="1"/>
  <c r="H39" i="4" s="1"/>
  <c r="B32" i="1"/>
  <c r="G39" i="4" s="1"/>
  <c r="BN31" i="1"/>
  <c r="BM31" i="1"/>
  <c r="BL31" i="1"/>
  <c r="BK31" i="1"/>
  <c r="BP38" i="4" s="1"/>
  <c r="BJ31" i="1"/>
  <c r="BO38" i="4" s="1"/>
  <c r="BI31" i="1"/>
  <c r="BN38" i="4" s="1"/>
  <c r="BH31" i="1"/>
  <c r="BM38" i="4" s="1"/>
  <c r="BG31" i="1"/>
  <c r="BL38" i="4" s="1"/>
  <c r="BF31" i="1"/>
  <c r="BK38" i="4" s="1"/>
  <c r="BE31" i="1"/>
  <c r="BJ38" i="4" s="1"/>
  <c r="BD31" i="1"/>
  <c r="BI38" i="4" s="1"/>
  <c r="BC31" i="1"/>
  <c r="BH38" i="4" s="1"/>
  <c r="BB31" i="1"/>
  <c r="BG38" i="4" s="1"/>
  <c r="BA31" i="1"/>
  <c r="BF38" i="4" s="1"/>
  <c r="AZ31" i="1"/>
  <c r="BE38" i="4" s="1"/>
  <c r="AY31" i="1"/>
  <c r="BD38" i="4" s="1"/>
  <c r="AX31" i="1"/>
  <c r="BC38" i="4" s="1"/>
  <c r="AW31" i="1"/>
  <c r="BB38" i="4" s="1"/>
  <c r="AV31" i="1"/>
  <c r="BA38" i="4" s="1"/>
  <c r="AU31" i="1"/>
  <c r="AZ38" i="4" s="1"/>
  <c r="AT31" i="1"/>
  <c r="AY38" i="4" s="1"/>
  <c r="AS31" i="1"/>
  <c r="AX38" i="4" s="1"/>
  <c r="AR31" i="1"/>
  <c r="AW38" i="4" s="1"/>
  <c r="AQ31" i="1"/>
  <c r="AV38" i="4" s="1"/>
  <c r="AP31" i="1"/>
  <c r="AU38" i="4" s="1"/>
  <c r="AO31" i="1"/>
  <c r="AT38" i="4" s="1"/>
  <c r="AN31" i="1"/>
  <c r="AS38" i="4" s="1"/>
  <c r="AM31" i="1"/>
  <c r="AR38" i="4" s="1"/>
  <c r="AL31" i="1"/>
  <c r="AQ38" i="4" s="1"/>
  <c r="AK31" i="1"/>
  <c r="AP38" i="4" s="1"/>
  <c r="AJ31" i="1"/>
  <c r="AO38" i="4" s="1"/>
  <c r="AI31" i="1"/>
  <c r="AN38" i="4" s="1"/>
  <c r="AH31" i="1"/>
  <c r="AM38" i="4" s="1"/>
  <c r="AG31" i="1"/>
  <c r="AL38" i="4" s="1"/>
  <c r="AF31" i="1"/>
  <c r="AK38" i="4" s="1"/>
  <c r="AE31" i="1"/>
  <c r="AJ38" i="4" s="1"/>
  <c r="AD31" i="1"/>
  <c r="AI38" i="4" s="1"/>
  <c r="AC31" i="1"/>
  <c r="AH38" i="4" s="1"/>
  <c r="AB31" i="1"/>
  <c r="AG38" i="4" s="1"/>
  <c r="AA31" i="1"/>
  <c r="AF38" i="4" s="1"/>
  <c r="Z31" i="1"/>
  <c r="AE38" i="4" s="1"/>
  <c r="Y31" i="1"/>
  <c r="AD38" i="4" s="1"/>
  <c r="X31" i="1"/>
  <c r="AC38" i="4" s="1"/>
  <c r="W31" i="1"/>
  <c r="AB38" i="4" s="1"/>
  <c r="V31" i="1"/>
  <c r="AA38" i="4" s="1"/>
  <c r="U31" i="1"/>
  <c r="Z38" i="4" s="1"/>
  <c r="T31" i="1"/>
  <c r="Y38" i="4" s="1"/>
  <c r="S31" i="1"/>
  <c r="X38" i="4" s="1"/>
  <c r="R31" i="1"/>
  <c r="W38" i="4" s="1"/>
  <c r="Q31" i="1"/>
  <c r="V38" i="4" s="1"/>
  <c r="P31" i="1"/>
  <c r="U38" i="4" s="1"/>
  <c r="O31" i="1"/>
  <c r="T38" i="4" s="1"/>
  <c r="N31" i="1"/>
  <c r="S38" i="4" s="1"/>
  <c r="M31" i="1"/>
  <c r="R38" i="4" s="1"/>
  <c r="L31" i="1"/>
  <c r="Q38" i="4" s="1"/>
  <c r="K31" i="1"/>
  <c r="P38" i="4" s="1"/>
  <c r="J31" i="1"/>
  <c r="O38" i="4" s="1"/>
  <c r="I31" i="1"/>
  <c r="N38" i="4" s="1"/>
  <c r="H31" i="1"/>
  <c r="M38" i="4" s="1"/>
  <c r="G31" i="1"/>
  <c r="L38" i="4" s="1"/>
  <c r="F31" i="1"/>
  <c r="K38" i="4" s="1"/>
  <c r="E31" i="1"/>
  <c r="J38" i="4" s="1"/>
  <c r="D31" i="1"/>
  <c r="I38" i="4" s="1"/>
  <c r="C31" i="1"/>
  <c r="H38" i="4" s="1"/>
  <c r="B31" i="1"/>
  <c r="G38" i="4" s="1"/>
  <c r="BN30" i="1"/>
  <c r="BM30" i="1"/>
  <c r="BL30" i="1"/>
  <c r="BK30" i="1"/>
  <c r="BP37" i="4" s="1"/>
  <c r="BJ30" i="1"/>
  <c r="BO37" i="4" s="1"/>
  <c r="BI30" i="1"/>
  <c r="BN37" i="4" s="1"/>
  <c r="BH30" i="1"/>
  <c r="BM37" i="4" s="1"/>
  <c r="BG30" i="1"/>
  <c r="BL37" i="4" s="1"/>
  <c r="BF30" i="1"/>
  <c r="BK37" i="4" s="1"/>
  <c r="BE30" i="1"/>
  <c r="BJ37" i="4" s="1"/>
  <c r="BD30" i="1"/>
  <c r="BI37" i="4" s="1"/>
  <c r="BC30" i="1"/>
  <c r="BH37" i="4" s="1"/>
  <c r="BB30" i="1"/>
  <c r="BG37" i="4" s="1"/>
  <c r="BA30" i="1"/>
  <c r="BF37" i="4" s="1"/>
  <c r="AZ30" i="1"/>
  <c r="BE37" i="4" s="1"/>
  <c r="AY30" i="1"/>
  <c r="BD37" i="4" s="1"/>
  <c r="AX30" i="1"/>
  <c r="BC37" i="4" s="1"/>
  <c r="AW30" i="1"/>
  <c r="BB37" i="4" s="1"/>
  <c r="AV30" i="1"/>
  <c r="BA37" i="4" s="1"/>
  <c r="AU30" i="1"/>
  <c r="AZ37" i="4" s="1"/>
  <c r="AT30" i="1"/>
  <c r="AY37" i="4" s="1"/>
  <c r="AS30" i="1"/>
  <c r="AX37" i="4" s="1"/>
  <c r="AR30" i="1"/>
  <c r="AW37" i="4" s="1"/>
  <c r="AQ30" i="1"/>
  <c r="AV37" i="4" s="1"/>
  <c r="AP30" i="1"/>
  <c r="AU37" i="4" s="1"/>
  <c r="AO30" i="1"/>
  <c r="AT37" i="4" s="1"/>
  <c r="AN30" i="1"/>
  <c r="AS37" i="4" s="1"/>
  <c r="AM30" i="1"/>
  <c r="AR37" i="4" s="1"/>
  <c r="AL30" i="1"/>
  <c r="AQ37" i="4" s="1"/>
  <c r="AK30" i="1"/>
  <c r="AP37" i="4" s="1"/>
  <c r="AJ30" i="1"/>
  <c r="AO37" i="4" s="1"/>
  <c r="AI30" i="1"/>
  <c r="AN37" i="4" s="1"/>
  <c r="AH30" i="1"/>
  <c r="AM37" i="4" s="1"/>
  <c r="AG30" i="1"/>
  <c r="AL37" i="4" s="1"/>
  <c r="AF30" i="1"/>
  <c r="AK37" i="4" s="1"/>
  <c r="AE30" i="1"/>
  <c r="AJ37" i="4" s="1"/>
  <c r="AD30" i="1"/>
  <c r="AI37" i="4" s="1"/>
  <c r="AC30" i="1"/>
  <c r="AH37" i="4" s="1"/>
  <c r="AB30" i="1"/>
  <c r="AG37" i="4" s="1"/>
  <c r="AA30" i="1"/>
  <c r="AF37" i="4" s="1"/>
  <c r="Z30" i="1"/>
  <c r="AE37" i="4" s="1"/>
  <c r="Y30" i="1"/>
  <c r="AD37" i="4" s="1"/>
  <c r="X30" i="1"/>
  <c r="AC37" i="4" s="1"/>
  <c r="W30" i="1"/>
  <c r="AB37" i="4" s="1"/>
  <c r="V30" i="1"/>
  <c r="AA37" i="4" s="1"/>
  <c r="U30" i="1"/>
  <c r="Z37" i="4" s="1"/>
  <c r="T30" i="1"/>
  <c r="Y37" i="4" s="1"/>
  <c r="S30" i="1"/>
  <c r="X37" i="4" s="1"/>
  <c r="R30" i="1"/>
  <c r="W37" i="4" s="1"/>
  <c r="Q30" i="1"/>
  <c r="V37" i="4" s="1"/>
  <c r="P30" i="1"/>
  <c r="U37" i="4" s="1"/>
  <c r="O30" i="1"/>
  <c r="T37" i="4" s="1"/>
  <c r="N30" i="1"/>
  <c r="S37" i="4" s="1"/>
  <c r="M30" i="1"/>
  <c r="R37" i="4" s="1"/>
  <c r="L30" i="1"/>
  <c r="Q37" i="4" s="1"/>
  <c r="K30" i="1"/>
  <c r="P37" i="4" s="1"/>
  <c r="J30" i="1"/>
  <c r="O37" i="4" s="1"/>
  <c r="I30" i="1"/>
  <c r="N37" i="4" s="1"/>
  <c r="H30" i="1"/>
  <c r="M37" i="4" s="1"/>
  <c r="G30" i="1"/>
  <c r="L37" i="4" s="1"/>
  <c r="F30" i="1"/>
  <c r="K37" i="4" s="1"/>
  <c r="E30" i="1"/>
  <c r="J37" i="4" s="1"/>
  <c r="D30" i="1"/>
  <c r="I37" i="4" s="1"/>
  <c r="C30" i="1"/>
  <c r="H37" i="4" s="1"/>
  <c r="B30" i="1"/>
  <c r="G37" i="4" s="1"/>
  <c r="BN29" i="1"/>
  <c r="BM29" i="1"/>
  <c r="BL29" i="1"/>
  <c r="BK29" i="1"/>
  <c r="BP36" i="4" s="1"/>
  <c r="BJ29" i="1"/>
  <c r="BO36" i="4" s="1"/>
  <c r="BI29" i="1"/>
  <c r="BN36" i="4" s="1"/>
  <c r="BH29" i="1"/>
  <c r="BM36" i="4" s="1"/>
  <c r="BG29" i="1"/>
  <c r="BL36" i="4" s="1"/>
  <c r="BF29" i="1"/>
  <c r="BK36" i="4" s="1"/>
  <c r="BE29" i="1"/>
  <c r="BJ36" i="4" s="1"/>
  <c r="BD29" i="1"/>
  <c r="BI36" i="4" s="1"/>
  <c r="BC29" i="1"/>
  <c r="BH36" i="4" s="1"/>
  <c r="BB29" i="1"/>
  <c r="BG36" i="4" s="1"/>
  <c r="BA29" i="1"/>
  <c r="BF36" i="4" s="1"/>
  <c r="AZ29" i="1"/>
  <c r="BE36" i="4" s="1"/>
  <c r="AY29" i="1"/>
  <c r="BD36" i="4" s="1"/>
  <c r="AX29" i="1"/>
  <c r="BC36" i="4" s="1"/>
  <c r="AW29" i="1"/>
  <c r="BB36" i="4" s="1"/>
  <c r="AV29" i="1"/>
  <c r="BA36" i="4" s="1"/>
  <c r="AU29" i="1"/>
  <c r="AZ36" i="4" s="1"/>
  <c r="AT29" i="1"/>
  <c r="AY36" i="4" s="1"/>
  <c r="AS29" i="1"/>
  <c r="AX36" i="4" s="1"/>
  <c r="AR29" i="1"/>
  <c r="AW36" i="4" s="1"/>
  <c r="AQ29" i="1"/>
  <c r="AV36" i="4" s="1"/>
  <c r="AP29" i="1"/>
  <c r="AU36" i="4" s="1"/>
  <c r="AO29" i="1"/>
  <c r="AT36" i="4" s="1"/>
  <c r="AN29" i="1"/>
  <c r="AS36" i="4" s="1"/>
  <c r="AM29" i="1"/>
  <c r="AR36" i="4" s="1"/>
  <c r="AL29" i="1"/>
  <c r="AQ36" i="4" s="1"/>
  <c r="AK29" i="1"/>
  <c r="AP36" i="4" s="1"/>
  <c r="AJ29" i="1"/>
  <c r="AO36" i="4" s="1"/>
  <c r="AI29" i="1"/>
  <c r="AN36" i="4" s="1"/>
  <c r="AH29" i="1"/>
  <c r="AM36" i="4" s="1"/>
  <c r="AG29" i="1"/>
  <c r="AL36" i="4" s="1"/>
  <c r="AF29" i="1"/>
  <c r="AK36" i="4" s="1"/>
  <c r="AE29" i="1"/>
  <c r="AJ36" i="4" s="1"/>
  <c r="AD29" i="1"/>
  <c r="AI36" i="4" s="1"/>
  <c r="AC29" i="1"/>
  <c r="AH36" i="4" s="1"/>
  <c r="AB29" i="1"/>
  <c r="AG36" i="4" s="1"/>
  <c r="AA29" i="1"/>
  <c r="AF36" i="4" s="1"/>
  <c r="Z29" i="1"/>
  <c r="AE36" i="4" s="1"/>
  <c r="Y29" i="1"/>
  <c r="AD36" i="4" s="1"/>
  <c r="X29" i="1"/>
  <c r="AC36" i="4" s="1"/>
  <c r="W29" i="1"/>
  <c r="AB36" i="4" s="1"/>
  <c r="V29" i="1"/>
  <c r="AA36" i="4" s="1"/>
  <c r="U29" i="1"/>
  <c r="Z36" i="4" s="1"/>
  <c r="T29" i="1"/>
  <c r="Y36" i="4" s="1"/>
  <c r="S29" i="1"/>
  <c r="X36" i="4" s="1"/>
  <c r="R29" i="1"/>
  <c r="W36" i="4" s="1"/>
  <c r="Q29" i="1"/>
  <c r="V36" i="4" s="1"/>
  <c r="P29" i="1"/>
  <c r="U36" i="4" s="1"/>
  <c r="O29" i="1"/>
  <c r="T36" i="4" s="1"/>
  <c r="N29" i="1"/>
  <c r="S36" i="4" s="1"/>
  <c r="M29" i="1"/>
  <c r="R36" i="4" s="1"/>
  <c r="L29" i="1"/>
  <c r="Q36" i="4" s="1"/>
  <c r="K29" i="1"/>
  <c r="P36" i="4" s="1"/>
  <c r="J29" i="1"/>
  <c r="O36" i="4" s="1"/>
  <c r="I29" i="1"/>
  <c r="N36" i="4" s="1"/>
  <c r="H29" i="1"/>
  <c r="M36" i="4" s="1"/>
  <c r="G29" i="1"/>
  <c r="L36" i="4" s="1"/>
  <c r="F29" i="1"/>
  <c r="K36" i="4" s="1"/>
  <c r="E29" i="1"/>
  <c r="J36" i="4" s="1"/>
  <c r="D29" i="1"/>
  <c r="I36" i="4" s="1"/>
  <c r="C29" i="1"/>
  <c r="H36" i="4" s="1"/>
  <c r="B29" i="1"/>
  <c r="G36" i="4" s="1"/>
  <c r="BN28" i="1"/>
  <c r="BM28" i="1"/>
  <c r="BL28" i="1"/>
  <c r="BK28" i="1"/>
  <c r="BP35" i="4" s="1"/>
  <c r="BJ28" i="1"/>
  <c r="BO35" i="4" s="1"/>
  <c r="BI28" i="1"/>
  <c r="BN35" i="4" s="1"/>
  <c r="BH28" i="1"/>
  <c r="BM35" i="4" s="1"/>
  <c r="BG28" i="1"/>
  <c r="BL35" i="4" s="1"/>
  <c r="BF28" i="1"/>
  <c r="BK35" i="4" s="1"/>
  <c r="BE28" i="1"/>
  <c r="BJ35" i="4" s="1"/>
  <c r="BD28" i="1"/>
  <c r="BI35" i="4" s="1"/>
  <c r="BC28" i="1"/>
  <c r="BH35" i="4" s="1"/>
  <c r="BB28" i="1"/>
  <c r="BG35" i="4" s="1"/>
  <c r="BA28" i="1"/>
  <c r="BF35" i="4" s="1"/>
  <c r="AZ28" i="1"/>
  <c r="BE35" i="4" s="1"/>
  <c r="AY28" i="1"/>
  <c r="BD35" i="4" s="1"/>
  <c r="AX28" i="1"/>
  <c r="BC35" i="4" s="1"/>
  <c r="AW28" i="1"/>
  <c r="BB35" i="4" s="1"/>
  <c r="AV28" i="1"/>
  <c r="BA35" i="4" s="1"/>
  <c r="AU28" i="1"/>
  <c r="AZ35" i="4" s="1"/>
  <c r="AT28" i="1"/>
  <c r="AY35" i="4" s="1"/>
  <c r="AS28" i="1"/>
  <c r="AX35" i="4" s="1"/>
  <c r="AR28" i="1"/>
  <c r="AW35" i="4" s="1"/>
  <c r="AQ28" i="1"/>
  <c r="AV35" i="4" s="1"/>
  <c r="AP28" i="1"/>
  <c r="AU35" i="4" s="1"/>
  <c r="AO28" i="1"/>
  <c r="AT35" i="4" s="1"/>
  <c r="AN28" i="1"/>
  <c r="AS35" i="4" s="1"/>
  <c r="AM28" i="1"/>
  <c r="AR35" i="4" s="1"/>
  <c r="AL28" i="1"/>
  <c r="AQ35" i="4" s="1"/>
  <c r="AK28" i="1"/>
  <c r="AP35" i="4" s="1"/>
  <c r="AJ28" i="1"/>
  <c r="AO35" i="4" s="1"/>
  <c r="AI28" i="1"/>
  <c r="AN35" i="4" s="1"/>
  <c r="AH28" i="1"/>
  <c r="AM35" i="4" s="1"/>
  <c r="AG28" i="1"/>
  <c r="AL35" i="4" s="1"/>
  <c r="AF28" i="1"/>
  <c r="AK35" i="4" s="1"/>
  <c r="AE28" i="1"/>
  <c r="AJ35" i="4" s="1"/>
  <c r="AD28" i="1"/>
  <c r="AI35" i="4" s="1"/>
  <c r="AC28" i="1"/>
  <c r="AH35" i="4" s="1"/>
  <c r="AB28" i="1"/>
  <c r="AG35" i="4" s="1"/>
  <c r="AA28" i="1"/>
  <c r="AF35" i="4" s="1"/>
  <c r="Z28" i="1"/>
  <c r="AE35" i="4" s="1"/>
  <c r="Y28" i="1"/>
  <c r="AD35" i="4" s="1"/>
  <c r="X28" i="1"/>
  <c r="AC35" i="4" s="1"/>
  <c r="W28" i="1"/>
  <c r="AB35" i="4" s="1"/>
  <c r="V28" i="1"/>
  <c r="AA35" i="4" s="1"/>
  <c r="U28" i="1"/>
  <c r="Z35" i="4" s="1"/>
  <c r="T28" i="1"/>
  <c r="Y35" i="4" s="1"/>
  <c r="S28" i="1"/>
  <c r="X35" i="4" s="1"/>
  <c r="R28" i="1"/>
  <c r="W35" i="4" s="1"/>
  <c r="Q28" i="1"/>
  <c r="V35" i="4" s="1"/>
  <c r="P28" i="1"/>
  <c r="U35" i="4" s="1"/>
  <c r="O28" i="1"/>
  <c r="T35" i="4" s="1"/>
  <c r="N28" i="1"/>
  <c r="S35" i="4" s="1"/>
  <c r="M28" i="1"/>
  <c r="R35" i="4" s="1"/>
  <c r="L28" i="1"/>
  <c r="Q35" i="4" s="1"/>
  <c r="K28" i="1"/>
  <c r="P35" i="4" s="1"/>
  <c r="J28" i="1"/>
  <c r="O35" i="4" s="1"/>
  <c r="I28" i="1"/>
  <c r="N35" i="4" s="1"/>
  <c r="H28" i="1"/>
  <c r="M35" i="4" s="1"/>
  <c r="G28" i="1"/>
  <c r="L35" i="4" s="1"/>
  <c r="F28" i="1"/>
  <c r="K35" i="4" s="1"/>
  <c r="E28" i="1"/>
  <c r="J35" i="4" s="1"/>
  <c r="D28" i="1"/>
  <c r="I35" i="4" s="1"/>
  <c r="C28" i="1"/>
  <c r="H35" i="4" s="1"/>
  <c r="B28" i="1"/>
  <c r="G35" i="4" s="1"/>
  <c r="BN27" i="1"/>
  <c r="BM27" i="1"/>
  <c r="BL27" i="1"/>
  <c r="BK27" i="1"/>
  <c r="BP34" i="4" s="1"/>
  <c r="BJ27" i="1"/>
  <c r="BO34" i="4" s="1"/>
  <c r="BI27" i="1"/>
  <c r="BN34" i="4" s="1"/>
  <c r="BH27" i="1"/>
  <c r="BM34" i="4" s="1"/>
  <c r="BG27" i="1"/>
  <c r="BL34" i="4" s="1"/>
  <c r="BF27" i="1"/>
  <c r="BK34" i="4" s="1"/>
  <c r="BE27" i="1"/>
  <c r="BJ34" i="4" s="1"/>
  <c r="BD27" i="1"/>
  <c r="BI34" i="4" s="1"/>
  <c r="BC27" i="1"/>
  <c r="BH34" i="4" s="1"/>
  <c r="BB27" i="1"/>
  <c r="BG34" i="4" s="1"/>
  <c r="BA27" i="1"/>
  <c r="BF34" i="4" s="1"/>
  <c r="AZ27" i="1"/>
  <c r="BE34" i="4" s="1"/>
  <c r="AY27" i="1"/>
  <c r="BD34" i="4" s="1"/>
  <c r="AX27" i="1"/>
  <c r="BC34" i="4" s="1"/>
  <c r="AW27" i="1"/>
  <c r="BB34" i="4" s="1"/>
  <c r="AV27" i="1"/>
  <c r="BA34" i="4" s="1"/>
  <c r="AU27" i="1"/>
  <c r="AZ34" i="4" s="1"/>
  <c r="AT27" i="1"/>
  <c r="AY34" i="4" s="1"/>
  <c r="AS27" i="1"/>
  <c r="AX34" i="4" s="1"/>
  <c r="AR27" i="1"/>
  <c r="AW34" i="4" s="1"/>
  <c r="AQ27" i="1"/>
  <c r="AV34" i="4" s="1"/>
  <c r="AP27" i="1"/>
  <c r="AU34" i="4" s="1"/>
  <c r="AO27" i="1"/>
  <c r="AT34" i="4" s="1"/>
  <c r="AN27" i="1"/>
  <c r="AS34" i="4" s="1"/>
  <c r="AM27" i="1"/>
  <c r="AR34" i="4" s="1"/>
  <c r="AL27" i="1"/>
  <c r="AQ34" i="4" s="1"/>
  <c r="AK27" i="1"/>
  <c r="AP34" i="4" s="1"/>
  <c r="AJ27" i="1"/>
  <c r="AO34" i="4" s="1"/>
  <c r="AI27" i="1"/>
  <c r="AN34" i="4" s="1"/>
  <c r="AH27" i="1"/>
  <c r="AM34" i="4" s="1"/>
  <c r="AG27" i="1"/>
  <c r="AL34" i="4" s="1"/>
  <c r="AF27" i="1"/>
  <c r="AK34" i="4" s="1"/>
  <c r="AE27" i="1"/>
  <c r="AJ34" i="4" s="1"/>
  <c r="AD27" i="1"/>
  <c r="AI34" i="4" s="1"/>
  <c r="AC27" i="1"/>
  <c r="AH34" i="4" s="1"/>
  <c r="AB27" i="1"/>
  <c r="AG34" i="4" s="1"/>
  <c r="AA27" i="1"/>
  <c r="AF34" i="4" s="1"/>
  <c r="Z27" i="1"/>
  <c r="AE34" i="4" s="1"/>
  <c r="Y27" i="1"/>
  <c r="AD34" i="4" s="1"/>
  <c r="X27" i="1"/>
  <c r="AC34" i="4" s="1"/>
  <c r="W27" i="1"/>
  <c r="AB34" i="4" s="1"/>
  <c r="V27" i="1"/>
  <c r="AA34" i="4" s="1"/>
  <c r="U27" i="1"/>
  <c r="Z34" i="4" s="1"/>
  <c r="T27" i="1"/>
  <c r="Y34" i="4" s="1"/>
  <c r="S27" i="1"/>
  <c r="X34" i="4" s="1"/>
  <c r="R27" i="1"/>
  <c r="W34" i="4" s="1"/>
  <c r="Q27" i="1"/>
  <c r="V34" i="4" s="1"/>
  <c r="P27" i="1"/>
  <c r="U34" i="4" s="1"/>
  <c r="O27" i="1"/>
  <c r="T34" i="4" s="1"/>
  <c r="N27" i="1"/>
  <c r="S34" i="4" s="1"/>
  <c r="M27" i="1"/>
  <c r="R34" i="4" s="1"/>
  <c r="L27" i="1"/>
  <c r="Q34" i="4" s="1"/>
  <c r="K27" i="1"/>
  <c r="P34" i="4" s="1"/>
  <c r="J27" i="1"/>
  <c r="O34" i="4" s="1"/>
  <c r="I27" i="1"/>
  <c r="N34" i="4" s="1"/>
  <c r="H27" i="1"/>
  <c r="M34" i="4" s="1"/>
  <c r="G27" i="1"/>
  <c r="L34" i="4" s="1"/>
  <c r="F27" i="1"/>
  <c r="K34" i="4" s="1"/>
  <c r="E27" i="1"/>
  <c r="J34" i="4" s="1"/>
  <c r="D27" i="1"/>
  <c r="I34" i="4" s="1"/>
  <c r="C27" i="1"/>
  <c r="H34" i="4" s="1"/>
  <c r="B27" i="1"/>
  <c r="G34" i="4" s="1"/>
  <c r="BN26" i="1"/>
  <c r="BM26" i="1"/>
  <c r="BL26" i="1"/>
  <c r="BK26" i="1"/>
  <c r="BP33" i="4" s="1"/>
  <c r="BJ26" i="1"/>
  <c r="BO33" i="4" s="1"/>
  <c r="BI26" i="1"/>
  <c r="BN33" i="4" s="1"/>
  <c r="BH26" i="1"/>
  <c r="BM33" i="4" s="1"/>
  <c r="BG26" i="1"/>
  <c r="BL33" i="4" s="1"/>
  <c r="BF26" i="1"/>
  <c r="BK33" i="4" s="1"/>
  <c r="BE26" i="1"/>
  <c r="BJ33" i="4" s="1"/>
  <c r="BD26" i="1"/>
  <c r="BI33" i="4" s="1"/>
  <c r="BC26" i="1"/>
  <c r="BH33" i="4" s="1"/>
  <c r="BB26" i="1"/>
  <c r="BG33" i="4" s="1"/>
  <c r="BA26" i="1"/>
  <c r="BF33" i="4" s="1"/>
  <c r="AZ26" i="1"/>
  <c r="BE33" i="4" s="1"/>
  <c r="AY26" i="1"/>
  <c r="BD33" i="4" s="1"/>
  <c r="AX26" i="1"/>
  <c r="BC33" i="4" s="1"/>
  <c r="AW26" i="1"/>
  <c r="BB33" i="4" s="1"/>
  <c r="AV26" i="1"/>
  <c r="BA33" i="4" s="1"/>
  <c r="AU26" i="1"/>
  <c r="AZ33" i="4" s="1"/>
  <c r="AT26" i="1"/>
  <c r="AY33" i="4" s="1"/>
  <c r="AS26" i="1"/>
  <c r="AX33" i="4" s="1"/>
  <c r="AR26" i="1"/>
  <c r="AW33" i="4" s="1"/>
  <c r="AQ26" i="1"/>
  <c r="AV33" i="4" s="1"/>
  <c r="AP26" i="1"/>
  <c r="AU33" i="4" s="1"/>
  <c r="AO26" i="1"/>
  <c r="AT33" i="4" s="1"/>
  <c r="AN26" i="1"/>
  <c r="AS33" i="4" s="1"/>
  <c r="AM26" i="1"/>
  <c r="AR33" i="4" s="1"/>
  <c r="AL26" i="1"/>
  <c r="AQ33" i="4" s="1"/>
  <c r="AK26" i="1"/>
  <c r="AP33" i="4" s="1"/>
  <c r="AJ26" i="1"/>
  <c r="AO33" i="4" s="1"/>
  <c r="AI26" i="1"/>
  <c r="AN33" i="4" s="1"/>
  <c r="AH26" i="1"/>
  <c r="AM33" i="4" s="1"/>
  <c r="AG26" i="1"/>
  <c r="AL33" i="4" s="1"/>
  <c r="AF26" i="1"/>
  <c r="AK33" i="4" s="1"/>
  <c r="AE26" i="1"/>
  <c r="AJ33" i="4" s="1"/>
  <c r="AD26" i="1"/>
  <c r="AI33" i="4" s="1"/>
  <c r="AC26" i="1"/>
  <c r="AH33" i="4" s="1"/>
  <c r="AB26" i="1"/>
  <c r="AG33" i="4" s="1"/>
  <c r="AA26" i="1"/>
  <c r="AF33" i="4" s="1"/>
  <c r="Z26" i="1"/>
  <c r="AE33" i="4" s="1"/>
  <c r="Y26" i="1"/>
  <c r="AD33" i="4" s="1"/>
  <c r="X26" i="1"/>
  <c r="AC33" i="4" s="1"/>
  <c r="W26" i="1"/>
  <c r="AB33" i="4" s="1"/>
  <c r="V26" i="1"/>
  <c r="AA33" i="4" s="1"/>
  <c r="U26" i="1"/>
  <c r="Z33" i="4" s="1"/>
  <c r="T26" i="1"/>
  <c r="Y33" i="4" s="1"/>
  <c r="S26" i="1"/>
  <c r="X33" i="4" s="1"/>
  <c r="R26" i="1"/>
  <c r="W33" i="4" s="1"/>
  <c r="Q26" i="1"/>
  <c r="V33" i="4" s="1"/>
  <c r="P26" i="1"/>
  <c r="U33" i="4" s="1"/>
  <c r="O26" i="1"/>
  <c r="T33" i="4" s="1"/>
  <c r="N26" i="1"/>
  <c r="S33" i="4" s="1"/>
  <c r="M26" i="1"/>
  <c r="R33" i="4" s="1"/>
  <c r="L26" i="1"/>
  <c r="Q33" i="4" s="1"/>
  <c r="K26" i="1"/>
  <c r="P33" i="4" s="1"/>
  <c r="J26" i="1"/>
  <c r="O33" i="4" s="1"/>
  <c r="I26" i="1"/>
  <c r="N33" i="4" s="1"/>
  <c r="H26" i="1"/>
  <c r="M33" i="4" s="1"/>
  <c r="G26" i="1"/>
  <c r="L33" i="4" s="1"/>
  <c r="F26" i="1"/>
  <c r="K33" i="4" s="1"/>
  <c r="E26" i="1"/>
  <c r="J33" i="4" s="1"/>
  <c r="D26" i="1"/>
  <c r="I33" i="4" s="1"/>
  <c r="C26" i="1"/>
  <c r="H33" i="4" s="1"/>
  <c r="B26" i="1"/>
  <c r="G33" i="4" s="1"/>
  <c r="BN25" i="1"/>
  <c r="BM25" i="1"/>
  <c r="BL25" i="1"/>
  <c r="BK25" i="1"/>
  <c r="BP32" i="4" s="1"/>
  <c r="BJ25" i="1"/>
  <c r="BO32" i="4" s="1"/>
  <c r="BI25" i="1"/>
  <c r="BN32" i="4" s="1"/>
  <c r="BH25" i="1"/>
  <c r="BM32" i="4" s="1"/>
  <c r="BG25" i="1"/>
  <c r="BL32" i="4" s="1"/>
  <c r="BF25" i="1"/>
  <c r="BK32" i="4" s="1"/>
  <c r="BE25" i="1"/>
  <c r="BJ32" i="4" s="1"/>
  <c r="BD25" i="1"/>
  <c r="BI32" i="4" s="1"/>
  <c r="BC25" i="1"/>
  <c r="BH32" i="4" s="1"/>
  <c r="BB25" i="1"/>
  <c r="BG32" i="4" s="1"/>
  <c r="BA25" i="1"/>
  <c r="BF32" i="4" s="1"/>
  <c r="AZ25" i="1"/>
  <c r="BE32" i="4" s="1"/>
  <c r="AY25" i="1"/>
  <c r="BD32" i="4" s="1"/>
  <c r="AX25" i="1"/>
  <c r="BC32" i="4" s="1"/>
  <c r="AW25" i="1"/>
  <c r="BB32" i="4" s="1"/>
  <c r="AV25" i="1"/>
  <c r="BA32" i="4" s="1"/>
  <c r="AU25" i="1"/>
  <c r="AZ32" i="4" s="1"/>
  <c r="AT25" i="1"/>
  <c r="AY32" i="4" s="1"/>
  <c r="AS25" i="1"/>
  <c r="AX32" i="4" s="1"/>
  <c r="AR25" i="1"/>
  <c r="AW32" i="4" s="1"/>
  <c r="AQ25" i="1"/>
  <c r="AV32" i="4" s="1"/>
  <c r="AP25" i="1"/>
  <c r="AU32" i="4" s="1"/>
  <c r="AO25" i="1"/>
  <c r="AT32" i="4" s="1"/>
  <c r="AN25" i="1"/>
  <c r="AS32" i="4" s="1"/>
  <c r="AM25" i="1"/>
  <c r="AR32" i="4" s="1"/>
  <c r="AL25" i="1"/>
  <c r="AQ32" i="4" s="1"/>
  <c r="AK25" i="1"/>
  <c r="AP32" i="4" s="1"/>
  <c r="AJ25" i="1"/>
  <c r="AO32" i="4" s="1"/>
  <c r="AI25" i="1"/>
  <c r="AN32" i="4" s="1"/>
  <c r="AH25" i="1"/>
  <c r="AM32" i="4" s="1"/>
  <c r="AG25" i="1"/>
  <c r="AL32" i="4" s="1"/>
  <c r="AF25" i="1"/>
  <c r="AK32" i="4" s="1"/>
  <c r="AE25" i="1"/>
  <c r="AJ32" i="4" s="1"/>
  <c r="AD25" i="1"/>
  <c r="AI32" i="4" s="1"/>
  <c r="AC25" i="1"/>
  <c r="AH32" i="4" s="1"/>
  <c r="AB25" i="1"/>
  <c r="AG32" i="4" s="1"/>
  <c r="AA25" i="1"/>
  <c r="AF32" i="4" s="1"/>
  <c r="Z25" i="1"/>
  <c r="AE32" i="4" s="1"/>
  <c r="Y25" i="1"/>
  <c r="AD32" i="4" s="1"/>
  <c r="X25" i="1"/>
  <c r="AC32" i="4" s="1"/>
  <c r="W25" i="1"/>
  <c r="AB32" i="4" s="1"/>
  <c r="V25" i="1"/>
  <c r="AA32" i="4" s="1"/>
  <c r="U25" i="1"/>
  <c r="Z32" i="4" s="1"/>
  <c r="T25" i="1"/>
  <c r="Y32" i="4" s="1"/>
  <c r="S25" i="1"/>
  <c r="X32" i="4" s="1"/>
  <c r="R25" i="1"/>
  <c r="W32" i="4" s="1"/>
  <c r="Q25" i="1"/>
  <c r="V32" i="4" s="1"/>
  <c r="P25" i="1"/>
  <c r="U32" i="4" s="1"/>
  <c r="O25" i="1"/>
  <c r="T32" i="4" s="1"/>
  <c r="N25" i="1"/>
  <c r="S32" i="4" s="1"/>
  <c r="M25" i="1"/>
  <c r="R32" i="4" s="1"/>
  <c r="L25" i="1"/>
  <c r="Q32" i="4" s="1"/>
  <c r="K25" i="1"/>
  <c r="P32" i="4" s="1"/>
  <c r="J25" i="1"/>
  <c r="O32" i="4" s="1"/>
  <c r="I25" i="1"/>
  <c r="N32" i="4" s="1"/>
  <c r="H25" i="1"/>
  <c r="M32" i="4" s="1"/>
  <c r="G25" i="1"/>
  <c r="L32" i="4" s="1"/>
  <c r="F25" i="1"/>
  <c r="K32" i="4" s="1"/>
  <c r="E25" i="1"/>
  <c r="J32" i="4" s="1"/>
  <c r="D25" i="1"/>
  <c r="I32" i="4" s="1"/>
  <c r="C25" i="1"/>
  <c r="H32" i="4" s="1"/>
  <c r="B25" i="1"/>
  <c r="G32" i="4" s="1"/>
  <c r="BN24" i="1"/>
  <c r="BM24" i="1"/>
  <c r="BL24" i="1"/>
  <c r="BK24" i="1"/>
  <c r="BP31" i="4" s="1"/>
  <c r="BJ24" i="1"/>
  <c r="BO31" i="4" s="1"/>
  <c r="BI24" i="1"/>
  <c r="BN31" i="4" s="1"/>
  <c r="BH24" i="1"/>
  <c r="BM31" i="4" s="1"/>
  <c r="BG24" i="1"/>
  <c r="BL31" i="4" s="1"/>
  <c r="BF24" i="1"/>
  <c r="BK31" i="4" s="1"/>
  <c r="BE24" i="1"/>
  <c r="BJ31" i="4" s="1"/>
  <c r="BD24" i="1"/>
  <c r="BI31" i="4" s="1"/>
  <c r="BC24" i="1"/>
  <c r="BH31" i="4" s="1"/>
  <c r="BB24" i="1"/>
  <c r="BG31" i="4" s="1"/>
  <c r="BA24" i="1"/>
  <c r="BF31" i="4" s="1"/>
  <c r="AZ24" i="1"/>
  <c r="BE31" i="4" s="1"/>
  <c r="AY24" i="1"/>
  <c r="BD31" i="4" s="1"/>
  <c r="AX24" i="1"/>
  <c r="BC31" i="4" s="1"/>
  <c r="AW24" i="1"/>
  <c r="BB31" i="4" s="1"/>
  <c r="AV24" i="1"/>
  <c r="BA31" i="4" s="1"/>
  <c r="AU24" i="1"/>
  <c r="AZ31" i="4" s="1"/>
  <c r="AT24" i="1"/>
  <c r="AY31" i="4" s="1"/>
  <c r="AS24" i="1"/>
  <c r="AX31" i="4" s="1"/>
  <c r="AR24" i="1"/>
  <c r="AW31" i="4" s="1"/>
  <c r="AQ24" i="1"/>
  <c r="AV31" i="4" s="1"/>
  <c r="AP24" i="1"/>
  <c r="AU31" i="4" s="1"/>
  <c r="AO24" i="1"/>
  <c r="AT31" i="4" s="1"/>
  <c r="AN24" i="1"/>
  <c r="AS31" i="4" s="1"/>
  <c r="AM24" i="1"/>
  <c r="AR31" i="4" s="1"/>
  <c r="AL24" i="1"/>
  <c r="AQ31" i="4" s="1"/>
  <c r="AK24" i="1"/>
  <c r="AP31" i="4" s="1"/>
  <c r="AJ24" i="1"/>
  <c r="AO31" i="4" s="1"/>
  <c r="AI24" i="1"/>
  <c r="AN31" i="4" s="1"/>
  <c r="AH24" i="1"/>
  <c r="AM31" i="4" s="1"/>
  <c r="AG24" i="1"/>
  <c r="AL31" i="4" s="1"/>
  <c r="AF24" i="1"/>
  <c r="AK31" i="4" s="1"/>
  <c r="AE24" i="1"/>
  <c r="AJ31" i="4" s="1"/>
  <c r="AD24" i="1"/>
  <c r="AI31" i="4" s="1"/>
  <c r="AC24" i="1"/>
  <c r="AH31" i="4" s="1"/>
  <c r="AB24" i="1"/>
  <c r="AG31" i="4" s="1"/>
  <c r="AA24" i="1"/>
  <c r="AF31" i="4" s="1"/>
  <c r="Z24" i="1"/>
  <c r="AE31" i="4" s="1"/>
  <c r="Y24" i="1"/>
  <c r="AD31" i="4" s="1"/>
  <c r="X24" i="1"/>
  <c r="AC31" i="4" s="1"/>
  <c r="W24" i="1"/>
  <c r="AB31" i="4" s="1"/>
  <c r="V24" i="1"/>
  <c r="AA31" i="4" s="1"/>
  <c r="U24" i="1"/>
  <c r="Z31" i="4" s="1"/>
  <c r="T24" i="1"/>
  <c r="Y31" i="4" s="1"/>
  <c r="S24" i="1"/>
  <c r="X31" i="4" s="1"/>
  <c r="R24" i="1"/>
  <c r="W31" i="4" s="1"/>
  <c r="Q24" i="1"/>
  <c r="V31" i="4" s="1"/>
  <c r="P24" i="1"/>
  <c r="U31" i="4" s="1"/>
  <c r="O24" i="1"/>
  <c r="T31" i="4" s="1"/>
  <c r="N24" i="1"/>
  <c r="S31" i="4" s="1"/>
  <c r="M24" i="1"/>
  <c r="R31" i="4" s="1"/>
  <c r="L24" i="1"/>
  <c r="Q31" i="4" s="1"/>
  <c r="K24" i="1"/>
  <c r="P31" i="4" s="1"/>
  <c r="J24" i="1"/>
  <c r="O31" i="4" s="1"/>
  <c r="I24" i="1"/>
  <c r="N31" i="4" s="1"/>
  <c r="H24" i="1"/>
  <c r="M31" i="4" s="1"/>
  <c r="G24" i="1"/>
  <c r="L31" i="4" s="1"/>
  <c r="F24" i="1"/>
  <c r="K31" i="4" s="1"/>
  <c r="E24" i="1"/>
  <c r="J31" i="4" s="1"/>
  <c r="D24" i="1"/>
  <c r="I31" i="4" s="1"/>
  <c r="C24" i="1"/>
  <c r="H31" i="4" s="1"/>
  <c r="B24" i="1"/>
  <c r="G31" i="4" s="1"/>
  <c r="BN23" i="1"/>
  <c r="BM23" i="1"/>
  <c r="BL23" i="1"/>
  <c r="BK23" i="1"/>
  <c r="BP30" i="4" s="1"/>
  <c r="BJ23" i="1"/>
  <c r="BO30" i="4" s="1"/>
  <c r="BI23" i="1"/>
  <c r="BN30" i="4" s="1"/>
  <c r="BH23" i="1"/>
  <c r="BM30" i="4" s="1"/>
  <c r="BG23" i="1"/>
  <c r="BL30" i="4" s="1"/>
  <c r="BF23" i="1"/>
  <c r="BK30" i="4" s="1"/>
  <c r="BE23" i="1"/>
  <c r="BJ30" i="4" s="1"/>
  <c r="BD23" i="1"/>
  <c r="BI30" i="4" s="1"/>
  <c r="BC23" i="1"/>
  <c r="BH30" i="4" s="1"/>
  <c r="BB23" i="1"/>
  <c r="BG30" i="4" s="1"/>
  <c r="BA23" i="1"/>
  <c r="BF30" i="4" s="1"/>
  <c r="AZ23" i="1"/>
  <c r="BE30" i="4" s="1"/>
  <c r="AY23" i="1"/>
  <c r="BD30" i="4" s="1"/>
  <c r="AX23" i="1"/>
  <c r="BC30" i="4" s="1"/>
  <c r="AW23" i="1"/>
  <c r="BB30" i="4" s="1"/>
  <c r="AV23" i="1"/>
  <c r="BA30" i="4" s="1"/>
  <c r="AU23" i="1"/>
  <c r="AZ30" i="4" s="1"/>
  <c r="AT23" i="1"/>
  <c r="AY30" i="4" s="1"/>
  <c r="AS23" i="1"/>
  <c r="AX30" i="4" s="1"/>
  <c r="AR23" i="1"/>
  <c r="AW30" i="4" s="1"/>
  <c r="AQ23" i="1"/>
  <c r="AV30" i="4" s="1"/>
  <c r="AP23" i="1"/>
  <c r="AU30" i="4" s="1"/>
  <c r="AO23" i="1"/>
  <c r="AT30" i="4" s="1"/>
  <c r="AN23" i="1"/>
  <c r="AS30" i="4" s="1"/>
  <c r="AM23" i="1"/>
  <c r="AR30" i="4" s="1"/>
  <c r="AL23" i="1"/>
  <c r="AQ30" i="4" s="1"/>
  <c r="AK23" i="1"/>
  <c r="AP30" i="4" s="1"/>
  <c r="AJ23" i="1"/>
  <c r="AO30" i="4" s="1"/>
  <c r="AI23" i="1"/>
  <c r="AN30" i="4" s="1"/>
  <c r="AH23" i="1"/>
  <c r="AM30" i="4" s="1"/>
  <c r="AG23" i="1"/>
  <c r="AL30" i="4" s="1"/>
  <c r="AF23" i="1"/>
  <c r="AK30" i="4" s="1"/>
  <c r="AE23" i="1"/>
  <c r="AJ30" i="4" s="1"/>
  <c r="AD23" i="1"/>
  <c r="AI30" i="4" s="1"/>
  <c r="AC23" i="1"/>
  <c r="AH30" i="4" s="1"/>
  <c r="AB23" i="1"/>
  <c r="AG30" i="4" s="1"/>
  <c r="AA23" i="1"/>
  <c r="AF30" i="4" s="1"/>
  <c r="Z23" i="1"/>
  <c r="AE30" i="4" s="1"/>
  <c r="Y23" i="1"/>
  <c r="AD30" i="4" s="1"/>
  <c r="X23" i="1"/>
  <c r="AC30" i="4" s="1"/>
  <c r="W23" i="1"/>
  <c r="AB30" i="4" s="1"/>
  <c r="V23" i="1"/>
  <c r="AA30" i="4" s="1"/>
  <c r="U23" i="1"/>
  <c r="Z30" i="4" s="1"/>
  <c r="T23" i="1"/>
  <c r="Y30" i="4" s="1"/>
  <c r="S23" i="1"/>
  <c r="X30" i="4" s="1"/>
  <c r="R23" i="1"/>
  <c r="W30" i="4" s="1"/>
  <c r="Q23" i="1"/>
  <c r="V30" i="4" s="1"/>
  <c r="P23" i="1"/>
  <c r="U30" i="4" s="1"/>
  <c r="O23" i="1"/>
  <c r="T30" i="4" s="1"/>
  <c r="N23" i="1"/>
  <c r="S30" i="4" s="1"/>
  <c r="M23" i="1"/>
  <c r="R30" i="4" s="1"/>
  <c r="L23" i="1"/>
  <c r="Q30" i="4" s="1"/>
  <c r="K23" i="1"/>
  <c r="P30" i="4" s="1"/>
  <c r="J23" i="1"/>
  <c r="O30" i="4" s="1"/>
  <c r="I23" i="1"/>
  <c r="N30" i="4" s="1"/>
  <c r="H23" i="1"/>
  <c r="M30" i="4" s="1"/>
  <c r="G23" i="1"/>
  <c r="L30" i="4" s="1"/>
  <c r="F23" i="1"/>
  <c r="K30" i="4" s="1"/>
  <c r="E23" i="1"/>
  <c r="J30" i="4" s="1"/>
  <c r="D23" i="1"/>
  <c r="I30" i="4" s="1"/>
  <c r="C23" i="1"/>
  <c r="H30" i="4" s="1"/>
  <c r="B23" i="1"/>
  <c r="G30" i="4" s="1"/>
  <c r="BN22" i="1"/>
  <c r="BM22" i="1"/>
  <c r="BL22" i="1"/>
  <c r="BK22" i="1"/>
  <c r="BP29" i="4" s="1"/>
  <c r="BJ22" i="1"/>
  <c r="BO29" i="4" s="1"/>
  <c r="BI22" i="1"/>
  <c r="BN29" i="4" s="1"/>
  <c r="BH22" i="1"/>
  <c r="BM29" i="4" s="1"/>
  <c r="BG22" i="1"/>
  <c r="BL29" i="4" s="1"/>
  <c r="BF22" i="1"/>
  <c r="BK29" i="4" s="1"/>
  <c r="BE22" i="1"/>
  <c r="BJ29" i="4" s="1"/>
  <c r="BD22" i="1"/>
  <c r="BI29" i="4" s="1"/>
  <c r="BC22" i="1"/>
  <c r="BH29" i="4" s="1"/>
  <c r="BB22" i="1"/>
  <c r="BG29" i="4" s="1"/>
  <c r="BA22" i="1"/>
  <c r="BF29" i="4" s="1"/>
  <c r="AZ22" i="1"/>
  <c r="BE29" i="4" s="1"/>
  <c r="AY22" i="1"/>
  <c r="BD29" i="4" s="1"/>
  <c r="AX22" i="1"/>
  <c r="BC29" i="4" s="1"/>
  <c r="AW22" i="1"/>
  <c r="BB29" i="4" s="1"/>
  <c r="AV22" i="1"/>
  <c r="BA29" i="4" s="1"/>
  <c r="AU22" i="1"/>
  <c r="AZ29" i="4" s="1"/>
  <c r="AT22" i="1"/>
  <c r="AY29" i="4" s="1"/>
  <c r="AS22" i="1"/>
  <c r="AX29" i="4" s="1"/>
  <c r="AR22" i="1"/>
  <c r="AW29" i="4" s="1"/>
  <c r="AQ22" i="1"/>
  <c r="AV29" i="4" s="1"/>
  <c r="AP22" i="1"/>
  <c r="AU29" i="4" s="1"/>
  <c r="AO22" i="1"/>
  <c r="AT29" i="4" s="1"/>
  <c r="AN22" i="1"/>
  <c r="AS29" i="4" s="1"/>
  <c r="AM22" i="1"/>
  <c r="AR29" i="4" s="1"/>
  <c r="AL22" i="1"/>
  <c r="AQ29" i="4" s="1"/>
  <c r="AK22" i="1"/>
  <c r="AP29" i="4" s="1"/>
  <c r="AJ22" i="1"/>
  <c r="AO29" i="4" s="1"/>
  <c r="AI22" i="1"/>
  <c r="AN29" i="4" s="1"/>
  <c r="AH22" i="1"/>
  <c r="AM29" i="4" s="1"/>
  <c r="AG22" i="1"/>
  <c r="AL29" i="4" s="1"/>
  <c r="AF22" i="1"/>
  <c r="AK29" i="4" s="1"/>
  <c r="AE22" i="1"/>
  <c r="AJ29" i="4" s="1"/>
  <c r="AD22" i="1"/>
  <c r="AI29" i="4" s="1"/>
  <c r="AC22" i="1"/>
  <c r="AH29" i="4" s="1"/>
  <c r="AB22" i="1"/>
  <c r="AG29" i="4" s="1"/>
  <c r="AA22" i="1"/>
  <c r="AF29" i="4" s="1"/>
  <c r="Z22" i="1"/>
  <c r="AE29" i="4" s="1"/>
  <c r="Y22" i="1"/>
  <c r="AD29" i="4" s="1"/>
  <c r="X22" i="1"/>
  <c r="AC29" i="4" s="1"/>
  <c r="W22" i="1"/>
  <c r="AB29" i="4" s="1"/>
  <c r="V22" i="1"/>
  <c r="AA29" i="4" s="1"/>
  <c r="U22" i="1"/>
  <c r="Z29" i="4" s="1"/>
  <c r="T22" i="1"/>
  <c r="Y29" i="4" s="1"/>
  <c r="S22" i="1"/>
  <c r="X29" i="4" s="1"/>
  <c r="R22" i="1"/>
  <c r="W29" i="4" s="1"/>
  <c r="Q22" i="1"/>
  <c r="V29" i="4" s="1"/>
  <c r="P22" i="1"/>
  <c r="U29" i="4" s="1"/>
  <c r="O22" i="1"/>
  <c r="T29" i="4" s="1"/>
  <c r="N22" i="1"/>
  <c r="S29" i="4" s="1"/>
  <c r="M22" i="1"/>
  <c r="R29" i="4" s="1"/>
  <c r="L22" i="1"/>
  <c r="Q29" i="4" s="1"/>
  <c r="K22" i="1"/>
  <c r="P29" i="4" s="1"/>
  <c r="J22" i="1"/>
  <c r="O29" i="4" s="1"/>
  <c r="I22" i="1"/>
  <c r="N29" i="4" s="1"/>
  <c r="H22" i="1"/>
  <c r="M29" i="4" s="1"/>
  <c r="G22" i="1"/>
  <c r="L29" i="4" s="1"/>
  <c r="F22" i="1"/>
  <c r="K29" i="4" s="1"/>
  <c r="E22" i="1"/>
  <c r="J29" i="4" s="1"/>
  <c r="D22" i="1"/>
  <c r="I29" i="4" s="1"/>
  <c r="C22" i="1"/>
  <c r="H29" i="4" s="1"/>
  <c r="B22" i="1"/>
  <c r="G29" i="4" s="1"/>
  <c r="BN21" i="1"/>
  <c r="BM21" i="1"/>
  <c r="BL21" i="1"/>
  <c r="BK21" i="1"/>
  <c r="BP28" i="4" s="1"/>
  <c r="BJ21" i="1"/>
  <c r="BO28" i="4" s="1"/>
  <c r="BI21" i="1"/>
  <c r="BN28" i="4" s="1"/>
  <c r="BH21" i="1"/>
  <c r="BM28" i="4" s="1"/>
  <c r="BG21" i="1"/>
  <c r="BL28" i="4" s="1"/>
  <c r="BF21" i="1"/>
  <c r="BK28" i="4" s="1"/>
  <c r="BE21" i="1"/>
  <c r="BJ28" i="4" s="1"/>
  <c r="BD21" i="1"/>
  <c r="BI28" i="4" s="1"/>
  <c r="BC21" i="1"/>
  <c r="BH28" i="4" s="1"/>
  <c r="BB21" i="1"/>
  <c r="BG28" i="4" s="1"/>
  <c r="BA21" i="1"/>
  <c r="BF28" i="4" s="1"/>
  <c r="AZ21" i="1"/>
  <c r="BE28" i="4" s="1"/>
  <c r="AY21" i="1"/>
  <c r="BD28" i="4" s="1"/>
  <c r="AX21" i="1"/>
  <c r="BC28" i="4" s="1"/>
  <c r="AW21" i="1"/>
  <c r="BB28" i="4" s="1"/>
  <c r="AV21" i="1"/>
  <c r="BA28" i="4" s="1"/>
  <c r="AU21" i="1"/>
  <c r="AZ28" i="4" s="1"/>
  <c r="AT21" i="1"/>
  <c r="AY28" i="4" s="1"/>
  <c r="AS21" i="1"/>
  <c r="AX28" i="4" s="1"/>
  <c r="AR21" i="1"/>
  <c r="AW28" i="4" s="1"/>
  <c r="AQ21" i="1"/>
  <c r="AV28" i="4" s="1"/>
  <c r="AP21" i="1"/>
  <c r="AU28" i="4" s="1"/>
  <c r="AO21" i="1"/>
  <c r="AT28" i="4" s="1"/>
  <c r="AN21" i="1"/>
  <c r="AS28" i="4" s="1"/>
  <c r="AM21" i="1"/>
  <c r="AR28" i="4" s="1"/>
  <c r="AL21" i="1"/>
  <c r="AQ28" i="4" s="1"/>
  <c r="AK21" i="1"/>
  <c r="AP28" i="4" s="1"/>
  <c r="AJ21" i="1"/>
  <c r="AO28" i="4" s="1"/>
  <c r="AI21" i="1"/>
  <c r="AN28" i="4" s="1"/>
  <c r="AH21" i="1"/>
  <c r="AM28" i="4" s="1"/>
  <c r="AG21" i="1"/>
  <c r="AL28" i="4" s="1"/>
  <c r="AF21" i="1"/>
  <c r="AK28" i="4" s="1"/>
  <c r="AE21" i="1"/>
  <c r="AJ28" i="4" s="1"/>
  <c r="AD21" i="1"/>
  <c r="AI28" i="4" s="1"/>
  <c r="AC21" i="1"/>
  <c r="AH28" i="4" s="1"/>
  <c r="AB21" i="1"/>
  <c r="AG28" i="4" s="1"/>
  <c r="AA21" i="1"/>
  <c r="AF28" i="4" s="1"/>
  <c r="Z21" i="1"/>
  <c r="AE28" i="4" s="1"/>
  <c r="Y21" i="1"/>
  <c r="AD28" i="4" s="1"/>
  <c r="X21" i="1"/>
  <c r="AC28" i="4" s="1"/>
  <c r="W21" i="1"/>
  <c r="AB28" i="4" s="1"/>
  <c r="V21" i="1"/>
  <c r="AA28" i="4" s="1"/>
  <c r="U21" i="1"/>
  <c r="Z28" i="4" s="1"/>
  <c r="T21" i="1"/>
  <c r="Y28" i="4" s="1"/>
  <c r="S21" i="1"/>
  <c r="X28" i="4" s="1"/>
  <c r="R21" i="1"/>
  <c r="W28" i="4" s="1"/>
  <c r="Q21" i="1"/>
  <c r="V28" i="4" s="1"/>
  <c r="P21" i="1"/>
  <c r="U28" i="4" s="1"/>
  <c r="O21" i="1"/>
  <c r="T28" i="4" s="1"/>
  <c r="N21" i="1"/>
  <c r="S28" i="4" s="1"/>
  <c r="M21" i="1"/>
  <c r="R28" i="4" s="1"/>
  <c r="L21" i="1"/>
  <c r="Q28" i="4" s="1"/>
  <c r="K21" i="1"/>
  <c r="P28" i="4" s="1"/>
  <c r="J21" i="1"/>
  <c r="O28" i="4" s="1"/>
  <c r="I21" i="1"/>
  <c r="N28" i="4" s="1"/>
  <c r="H21" i="1"/>
  <c r="M28" i="4" s="1"/>
  <c r="G21" i="1"/>
  <c r="L28" i="4" s="1"/>
  <c r="F21" i="1"/>
  <c r="K28" i="4" s="1"/>
  <c r="E21" i="1"/>
  <c r="J28" i="4" s="1"/>
  <c r="D21" i="1"/>
  <c r="I28" i="4" s="1"/>
  <c r="C21" i="1"/>
  <c r="H28" i="4" s="1"/>
  <c r="B21" i="1"/>
  <c r="G28" i="4" s="1"/>
  <c r="BN20" i="1"/>
  <c r="BM20" i="1"/>
  <c r="BL20" i="1"/>
  <c r="BK20" i="1"/>
  <c r="BP27" i="4" s="1"/>
  <c r="BJ20" i="1"/>
  <c r="BO27" i="4" s="1"/>
  <c r="BI20" i="1"/>
  <c r="BN27" i="4" s="1"/>
  <c r="BH20" i="1"/>
  <c r="BM27" i="4" s="1"/>
  <c r="BG20" i="1"/>
  <c r="BL27" i="4" s="1"/>
  <c r="BF20" i="1"/>
  <c r="BK27" i="4" s="1"/>
  <c r="BE20" i="1"/>
  <c r="BJ27" i="4" s="1"/>
  <c r="BD20" i="1"/>
  <c r="BI27" i="4" s="1"/>
  <c r="BC20" i="1"/>
  <c r="BH27" i="4" s="1"/>
  <c r="BB20" i="1"/>
  <c r="BG27" i="4" s="1"/>
  <c r="BA20" i="1"/>
  <c r="BF27" i="4" s="1"/>
  <c r="AZ20" i="1"/>
  <c r="BE27" i="4" s="1"/>
  <c r="AY20" i="1"/>
  <c r="BD27" i="4" s="1"/>
  <c r="AX20" i="1"/>
  <c r="BC27" i="4" s="1"/>
  <c r="AW20" i="1"/>
  <c r="BB27" i="4" s="1"/>
  <c r="AV20" i="1"/>
  <c r="BA27" i="4" s="1"/>
  <c r="AU20" i="1"/>
  <c r="AZ27" i="4" s="1"/>
  <c r="AT20" i="1"/>
  <c r="AY27" i="4" s="1"/>
  <c r="AS20" i="1"/>
  <c r="AX27" i="4" s="1"/>
  <c r="AR20" i="1"/>
  <c r="AW27" i="4" s="1"/>
  <c r="AQ20" i="1"/>
  <c r="AV27" i="4" s="1"/>
  <c r="AP20" i="1"/>
  <c r="AU27" i="4" s="1"/>
  <c r="AO20" i="1"/>
  <c r="AT27" i="4" s="1"/>
  <c r="AN20" i="1"/>
  <c r="AS27" i="4" s="1"/>
  <c r="AM20" i="1"/>
  <c r="AR27" i="4" s="1"/>
  <c r="AL20" i="1"/>
  <c r="AQ27" i="4" s="1"/>
  <c r="AK20" i="1"/>
  <c r="AP27" i="4" s="1"/>
  <c r="AJ20" i="1"/>
  <c r="AO27" i="4" s="1"/>
  <c r="AI20" i="1"/>
  <c r="AN27" i="4" s="1"/>
  <c r="AH20" i="1"/>
  <c r="AM27" i="4" s="1"/>
  <c r="AG20" i="1"/>
  <c r="AL27" i="4" s="1"/>
  <c r="AF20" i="1"/>
  <c r="AK27" i="4" s="1"/>
  <c r="AE20" i="1"/>
  <c r="AJ27" i="4" s="1"/>
  <c r="AD20" i="1"/>
  <c r="AI27" i="4" s="1"/>
  <c r="AC20" i="1"/>
  <c r="AH27" i="4" s="1"/>
  <c r="AB20" i="1"/>
  <c r="AG27" i="4" s="1"/>
  <c r="AA20" i="1"/>
  <c r="AF27" i="4" s="1"/>
  <c r="Z20" i="1"/>
  <c r="AE27" i="4" s="1"/>
  <c r="Y20" i="1"/>
  <c r="AD27" i="4" s="1"/>
  <c r="X20" i="1"/>
  <c r="AC27" i="4" s="1"/>
  <c r="W20" i="1"/>
  <c r="AB27" i="4" s="1"/>
  <c r="V20" i="1"/>
  <c r="AA27" i="4" s="1"/>
  <c r="U20" i="1"/>
  <c r="Z27" i="4" s="1"/>
  <c r="T20" i="1"/>
  <c r="Y27" i="4" s="1"/>
  <c r="S20" i="1"/>
  <c r="X27" i="4" s="1"/>
  <c r="R20" i="1"/>
  <c r="W27" i="4" s="1"/>
  <c r="Q20" i="1"/>
  <c r="V27" i="4" s="1"/>
  <c r="P20" i="1"/>
  <c r="U27" i="4" s="1"/>
  <c r="O20" i="1"/>
  <c r="T27" i="4" s="1"/>
  <c r="N20" i="1"/>
  <c r="S27" i="4" s="1"/>
  <c r="M20" i="1"/>
  <c r="R27" i="4" s="1"/>
  <c r="L20" i="1"/>
  <c r="Q27" i="4" s="1"/>
  <c r="K20" i="1"/>
  <c r="P27" i="4" s="1"/>
  <c r="J20" i="1"/>
  <c r="O27" i="4" s="1"/>
  <c r="I20" i="1"/>
  <c r="N27" i="4" s="1"/>
  <c r="H20" i="1"/>
  <c r="M27" i="4" s="1"/>
  <c r="G20" i="1"/>
  <c r="L27" i="4" s="1"/>
  <c r="F20" i="1"/>
  <c r="K27" i="4" s="1"/>
  <c r="E20" i="1"/>
  <c r="J27" i="4" s="1"/>
  <c r="D20" i="1"/>
  <c r="I27" i="4" s="1"/>
  <c r="C20" i="1"/>
  <c r="H27" i="4" s="1"/>
  <c r="B20" i="1"/>
  <c r="G27" i="4" s="1"/>
  <c r="BN19" i="1"/>
  <c r="BM19" i="1"/>
  <c r="BL19" i="1"/>
  <c r="BK19" i="1"/>
  <c r="BP26" i="4" s="1"/>
  <c r="BJ19" i="1"/>
  <c r="BO26" i="4" s="1"/>
  <c r="BI19" i="1"/>
  <c r="BN26" i="4" s="1"/>
  <c r="BH19" i="1"/>
  <c r="BM26" i="4" s="1"/>
  <c r="BG19" i="1"/>
  <c r="BL26" i="4" s="1"/>
  <c r="BF19" i="1"/>
  <c r="BK26" i="4" s="1"/>
  <c r="BE19" i="1"/>
  <c r="BJ26" i="4" s="1"/>
  <c r="BD19" i="1"/>
  <c r="BI26" i="4" s="1"/>
  <c r="BC19" i="1"/>
  <c r="BH26" i="4" s="1"/>
  <c r="BB19" i="1"/>
  <c r="BG26" i="4" s="1"/>
  <c r="BA19" i="1"/>
  <c r="BF26" i="4" s="1"/>
  <c r="AZ19" i="1"/>
  <c r="BE26" i="4" s="1"/>
  <c r="AY19" i="1"/>
  <c r="BD26" i="4" s="1"/>
  <c r="AX19" i="1"/>
  <c r="BC26" i="4" s="1"/>
  <c r="AW19" i="1"/>
  <c r="BB26" i="4" s="1"/>
  <c r="AV19" i="1"/>
  <c r="BA26" i="4" s="1"/>
  <c r="AU19" i="1"/>
  <c r="AZ26" i="4" s="1"/>
  <c r="AT19" i="1"/>
  <c r="AY26" i="4" s="1"/>
  <c r="AS19" i="1"/>
  <c r="AX26" i="4" s="1"/>
  <c r="AR19" i="1"/>
  <c r="AW26" i="4" s="1"/>
  <c r="AQ19" i="1"/>
  <c r="AV26" i="4" s="1"/>
  <c r="AP19" i="1"/>
  <c r="AU26" i="4" s="1"/>
  <c r="AO19" i="1"/>
  <c r="AT26" i="4" s="1"/>
  <c r="AN19" i="1"/>
  <c r="AS26" i="4" s="1"/>
  <c r="AM19" i="1"/>
  <c r="AR26" i="4" s="1"/>
  <c r="AL19" i="1"/>
  <c r="AQ26" i="4" s="1"/>
  <c r="AK19" i="1"/>
  <c r="AP26" i="4" s="1"/>
  <c r="AJ19" i="1"/>
  <c r="AO26" i="4" s="1"/>
  <c r="AI19" i="1"/>
  <c r="AN26" i="4" s="1"/>
  <c r="AH19" i="1"/>
  <c r="AM26" i="4" s="1"/>
  <c r="AG19" i="1"/>
  <c r="AL26" i="4" s="1"/>
  <c r="AF19" i="1"/>
  <c r="AK26" i="4" s="1"/>
  <c r="AE19" i="1"/>
  <c r="AJ26" i="4" s="1"/>
  <c r="AD19" i="1"/>
  <c r="AI26" i="4" s="1"/>
  <c r="AC19" i="1"/>
  <c r="AH26" i="4" s="1"/>
  <c r="AB19" i="1"/>
  <c r="AG26" i="4" s="1"/>
  <c r="AA19" i="1"/>
  <c r="AF26" i="4" s="1"/>
  <c r="Z19" i="1"/>
  <c r="AE26" i="4" s="1"/>
  <c r="Y19" i="1"/>
  <c r="AD26" i="4" s="1"/>
  <c r="X19" i="1"/>
  <c r="AC26" i="4" s="1"/>
  <c r="W19" i="1"/>
  <c r="AB26" i="4" s="1"/>
  <c r="V19" i="1"/>
  <c r="AA26" i="4" s="1"/>
  <c r="U19" i="1"/>
  <c r="Z26" i="4" s="1"/>
  <c r="T19" i="1"/>
  <c r="Y26" i="4" s="1"/>
  <c r="S19" i="1"/>
  <c r="X26" i="4" s="1"/>
  <c r="R19" i="1"/>
  <c r="W26" i="4" s="1"/>
  <c r="Q19" i="1"/>
  <c r="V26" i="4" s="1"/>
  <c r="P19" i="1"/>
  <c r="U26" i="4" s="1"/>
  <c r="O19" i="1"/>
  <c r="T26" i="4" s="1"/>
  <c r="N19" i="1"/>
  <c r="S26" i="4" s="1"/>
  <c r="M19" i="1"/>
  <c r="R26" i="4" s="1"/>
  <c r="L19" i="1"/>
  <c r="Q26" i="4" s="1"/>
  <c r="K19" i="1"/>
  <c r="P26" i="4" s="1"/>
  <c r="J19" i="1"/>
  <c r="O26" i="4" s="1"/>
  <c r="I19" i="1"/>
  <c r="N26" i="4" s="1"/>
  <c r="H19" i="1"/>
  <c r="M26" i="4" s="1"/>
  <c r="G19" i="1"/>
  <c r="L26" i="4" s="1"/>
  <c r="F19" i="1"/>
  <c r="K26" i="4" s="1"/>
  <c r="E19" i="1"/>
  <c r="J26" i="4" s="1"/>
  <c r="D19" i="1"/>
  <c r="I26" i="4" s="1"/>
  <c r="C19" i="1"/>
  <c r="H26" i="4" s="1"/>
  <c r="B19" i="1"/>
  <c r="G26" i="4" s="1"/>
  <c r="BN18" i="1"/>
  <c r="BM18" i="1"/>
  <c r="BL18" i="1"/>
  <c r="CG118" i="30" s="1"/>
  <c r="BK18" i="1"/>
  <c r="BJ18" i="1"/>
  <c r="BO25" i="4" s="1"/>
  <c r="BI18" i="1"/>
  <c r="BN25" i="4" s="1"/>
  <c r="BH18" i="1"/>
  <c r="BM25" i="4" s="1"/>
  <c r="BG18" i="1"/>
  <c r="BL25" i="4" s="1"/>
  <c r="BF18" i="1"/>
  <c r="BK25" i="4" s="1"/>
  <c r="BE18" i="1"/>
  <c r="BJ25" i="4" s="1"/>
  <c r="BD18" i="1"/>
  <c r="BI25" i="4" s="1"/>
  <c r="BC18" i="1"/>
  <c r="BH25" i="4" s="1"/>
  <c r="BB18" i="1"/>
  <c r="BG25" i="4" s="1"/>
  <c r="BA18" i="1"/>
  <c r="BF25" i="4" s="1"/>
  <c r="AZ18" i="1"/>
  <c r="BE25" i="4" s="1"/>
  <c r="AY18" i="1"/>
  <c r="BD25" i="4" s="1"/>
  <c r="AX18" i="1"/>
  <c r="BC25" i="4" s="1"/>
  <c r="AW18" i="1"/>
  <c r="BB25" i="4" s="1"/>
  <c r="AV18" i="1"/>
  <c r="BA25" i="4" s="1"/>
  <c r="AU18" i="1"/>
  <c r="AZ25" i="4" s="1"/>
  <c r="AT18" i="1"/>
  <c r="AY25" i="4" s="1"/>
  <c r="AS18" i="1"/>
  <c r="AX25" i="4" s="1"/>
  <c r="AR18" i="1"/>
  <c r="AW25" i="4" s="1"/>
  <c r="AQ18" i="1"/>
  <c r="AV25" i="4" s="1"/>
  <c r="AP18" i="1"/>
  <c r="AU25" i="4" s="1"/>
  <c r="AO18" i="1"/>
  <c r="AT25" i="4" s="1"/>
  <c r="AN18" i="1"/>
  <c r="AS25" i="4" s="1"/>
  <c r="AM18" i="1"/>
  <c r="AR25" i="4" s="1"/>
  <c r="AL18" i="1"/>
  <c r="AQ25" i="4" s="1"/>
  <c r="AK18" i="1"/>
  <c r="AP25" i="4" s="1"/>
  <c r="AJ18" i="1"/>
  <c r="AO25" i="4" s="1"/>
  <c r="AI18" i="1"/>
  <c r="AN25" i="4" s="1"/>
  <c r="AH18" i="1"/>
  <c r="AM25" i="4" s="1"/>
  <c r="AG18" i="1"/>
  <c r="AL25" i="4" s="1"/>
  <c r="AF18" i="1"/>
  <c r="AK25" i="4" s="1"/>
  <c r="AE18" i="1"/>
  <c r="AJ25" i="4" s="1"/>
  <c r="AD18" i="1"/>
  <c r="AI25" i="4" s="1"/>
  <c r="AC18" i="1"/>
  <c r="AH25" i="4" s="1"/>
  <c r="AB18" i="1"/>
  <c r="AG25" i="4" s="1"/>
  <c r="AA18" i="1"/>
  <c r="AF25" i="4" s="1"/>
  <c r="Z18" i="1"/>
  <c r="AE25" i="4" s="1"/>
  <c r="Y18" i="1"/>
  <c r="AD25" i="4" s="1"/>
  <c r="X18" i="1"/>
  <c r="AC25" i="4" s="1"/>
  <c r="W18" i="1"/>
  <c r="AB25" i="4" s="1"/>
  <c r="V18" i="1"/>
  <c r="AA25" i="4" s="1"/>
  <c r="U18" i="1"/>
  <c r="Z25" i="4" s="1"/>
  <c r="T18" i="1"/>
  <c r="Y25" i="4" s="1"/>
  <c r="S18" i="1"/>
  <c r="X25" i="4" s="1"/>
  <c r="R18" i="1"/>
  <c r="W25" i="4" s="1"/>
  <c r="Q18" i="1"/>
  <c r="V25" i="4" s="1"/>
  <c r="P18" i="1"/>
  <c r="U25" i="4" s="1"/>
  <c r="O18" i="1"/>
  <c r="T25" i="4" s="1"/>
  <c r="N18" i="1"/>
  <c r="S25" i="4" s="1"/>
  <c r="M18" i="1"/>
  <c r="R25" i="4" s="1"/>
  <c r="L18" i="1"/>
  <c r="Q25" i="4" s="1"/>
  <c r="K18" i="1"/>
  <c r="P25" i="4" s="1"/>
  <c r="J18" i="1"/>
  <c r="O25" i="4" s="1"/>
  <c r="I18" i="1"/>
  <c r="N25" i="4" s="1"/>
  <c r="H18" i="1"/>
  <c r="M25" i="4" s="1"/>
  <c r="G18" i="1"/>
  <c r="L25" i="4" s="1"/>
  <c r="F18" i="1"/>
  <c r="K25" i="4" s="1"/>
  <c r="E18" i="1"/>
  <c r="J25" i="4" s="1"/>
  <c r="D18" i="1"/>
  <c r="I25" i="4" s="1"/>
  <c r="C18" i="1"/>
  <c r="H25" i="4" s="1"/>
  <c r="B18" i="1"/>
  <c r="G25" i="4" s="1"/>
  <c r="BN17" i="1"/>
  <c r="BM17" i="1"/>
  <c r="BL17" i="1"/>
  <c r="CG30" i="30" s="1"/>
  <c r="BK17" i="1"/>
  <c r="BJ17" i="1"/>
  <c r="BO24" i="4" s="1"/>
  <c r="BI17" i="1"/>
  <c r="BN24" i="4" s="1"/>
  <c r="BH17" i="1"/>
  <c r="BM24" i="4" s="1"/>
  <c r="BG17" i="1"/>
  <c r="BL24" i="4" s="1"/>
  <c r="BF17" i="1"/>
  <c r="BK24" i="4" s="1"/>
  <c r="BE17" i="1"/>
  <c r="BJ24" i="4" s="1"/>
  <c r="BD17" i="1"/>
  <c r="BI24" i="4" s="1"/>
  <c r="BC17" i="1"/>
  <c r="BH24" i="4" s="1"/>
  <c r="BB17" i="1"/>
  <c r="BG24" i="4" s="1"/>
  <c r="BA17" i="1"/>
  <c r="BF24" i="4" s="1"/>
  <c r="AZ17" i="1"/>
  <c r="BE24" i="4" s="1"/>
  <c r="AY17" i="1"/>
  <c r="BD24" i="4" s="1"/>
  <c r="AX17" i="1"/>
  <c r="BC24" i="4" s="1"/>
  <c r="AW17" i="1"/>
  <c r="BB24" i="4" s="1"/>
  <c r="AV17" i="1"/>
  <c r="BA24" i="4" s="1"/>
  <c r="AU17" i="1"/>
  <c r="AZ24" i="4" s="1"/>
  <c r="AT17" i="1"/>
  <c r="AY24" i="4" s="1"/>
  <c r="AS17" i="1"/>
  <c r="AX24" i="4" s="1"/>
  <c r="AR17" i="1"/>
  <c r="AW24" i="4" s="1"/>
  <c r="AQ17" i="1"/>
  <c r="AV24" i="4" s="1"/>
  <c r="AP17" i="1"/>
  <c r="AU24" i="4" s="1"/>
  <c r="AO17" i="1"/>
  <c r="AT24" i="4" s="1"/>
  <c r="AN17" i="1"/>
  <c r="AS24" i="4" s="1"/>
  <c r="AM17" i="1"/>
  <c r="AR24" i="4" s="1"/>
  <c r="AL17" i="1"/>
  <c r="AQ24" i="4" s="1"/>
  <c r="AK17" i="1"/>
  <c r="AP24" i="4" s="1"/>
  <c r="AJ17" i="1"/>
  <c r="AO24" i="4" s="1"/>
  <c r="AI17" i="1"/>
  <c r="AN24" i="4" s="1"/>
  <c r="AH17" i="1"/>
  <c r="AM24" i="4" s="1"/>
  <c r="AG17" i="1"/>
  <c r="AL24" i="4" s="1"/>
  <c r="AF17" i="1"/>
  <c r="AK24" i="4" s="1"/>
  <c r="AE17" i="1"/>
  <c r="AJ24" i="4" s="1"/>
  <c r="AD17" i="1"/>
  <c r="AI24" i="4" s="1"/>
  <c r="AC17" i="1"/>
  <c r="AH24" i="4" s="1"/>
  <c r="AB17" i="1"/>
  <c r="AG24" i="4" s="1"/>
  <c r="AA17" i="1"/>
  <c r="AF24" i="4" s="1"/>
  <c r="Z17" i="1"/>
  <c r="AE24" i="4" s="1"/>
  <c r="Y17" i="1"/>
  <c r="AD24" i="4" s="1"/>
  <c r="X17" i="1"/>
  <c r="AC24" i="4" s="1"/>
  <c r="W17" i="1"/>
  <c r="AB24" i="4" s="1"/>
  <c r="V17" i="1"/>
  <c r="AA24" i="4" s="1"/>
  <c r="U17" i="1"/>
  <c r="Z24" i="4" s="1"/>
  <c r="T17" i="1"/>
  <c r="Y24" i="4" s="1"/>
  <c r="S17" i="1"/>
  <c r="X24" i="4" s="1"/>
  <c r="R17" i="1"/>
  <c r="W24" i="4" s="1"/>
  <c r="Q17" i="1"/>
  <c r="V24" i="4" s="1"/>
  <c r="P17" i="1"/>
  <c r="U24" i="4" s="1"/>
  <c r="O17" i="1"/>
  <c r="T24" i="4" s="1"/>
  <c r="N17" i="1"/>
  <c r="S24" i="4" s="1"/>
  <c r="M17" i="1"/>
  <c r="R24" i="4" s="1"/>
  <c r="L17" i="1"/>
  <c r="Q24" i="4" s="1"/>
  <c r="K17" i="1"/>
  <c r="P24" i="4" s="1"/>
  <c r="J17" i="1"/>
  <c r="O24" i="4" s="1"/>
  <c r="I17" i="1"/>
  <c r="N24" i="4" s="1"/>
  <c r="H17" i="1"/>
  <c r="M24" i="4" s="1"/>
  <c r="G17" i="1"/>
  <c r="L24" i="4" s="1"/>
  <c r="F17" i="1"/>
  <c r="K24" i="4" s="1"/>
  <c r="E17" i="1"/>
  <c r="J24" i="4" s="1"/>
  <c r="D17" i="1"/>
  <c r="I24" i="4" s="1"/>
  <c r="C17" i="1"/>
  <c r="H24" i="4" s="1"/>
  <c r="B17" i="1"/>
  <c r="G24" i="4" s="1"/>
  <c r="BN16" i="1"/>
  <c r="BM16" i="1"/>
  <c r="BL16" i="1"/>
  <c r="CG74" i="30" s="1"/>
  <c r="BK16" i="1"/>
  <c r="BJ16" i="1"/>
  <c r="BO23" i="4" s="1"/>
  <c r="BI16" i="1"/>
  <c r="BN23" i="4" s="1"/>
  <c r="BH16" i="1"/>
  <c r="BM23" i="4" s="1"/>
  <c r="BG16" i="1"/>
  <c r="BL23" i="4" s="1"/>
  <c r="BF16" i="1"/>
  <c r="BK23" i="4" s="1"/>
  <c r="BE16" i="1"/>
  <c r="BJ23" i="4" s="1"/>
  <c r="BD16" i="1"/>
  <c r="BI23" i="4" s="1"/>
  <c r="BC16" i="1"/>
  <c r="BH23" i="4" s="1"/>
  <c r="BB16" i="1"/>
  <c r="BG23" i="4" s="1"/>
  <c r="BA16" i="1"/>
  <c r="BF23" i="4" s="1"/>
  <c r="AZ16" i="1"/>
  <c r="BE23" i="4" s="1"/>
  <c r="AY16" i="1"/>
  <c r="BD23" i="4" s="1"/>
  <c r="AX16" i="1"/>
  <c r="BC23" i="4" s="1"/>
  <c r="AW16" i="1"/>
  <c r="BB23" i="4" s="1"/>
  <c r="AV16" i="1"/>
  <c r="BA23" i="4" s="1"/>
  <c r="AU16" i="1"/>
  <c r="AZ23" i="4" s="1"/>
  <c r="AT16" i="1"/>
  <c r="AY23" i="4" s="1"/>
  <c r="AS16" i="1"/>
  <c r="AX23" i="4" s="1"/>
  <c r="AR16" i="1"/>
  <c r="AW23" i="4" s="1"/>
  <c r="AQ16" i="1"/>
  <c r="AV23" i="4" s="1"/>
  <c r="AP16" i="1"/>
  <c r="AU23" i="4" s="1"/>
  <c r="AO16" i="1"/>
  <c r="AT23" i="4" s="1"/>
  <c r="AN16" i="1"/>
  <c r="AS23" i="4" s="1"/>
  <c r="AM16" i="1"/>
  <c r="AR23" i="4" s="1"/>
  <c r="AL16" i="1"/>
  <c r="AQ23" i="4" s="1"/>
  <c r="AK16" i="1"/>
  <c r="AP23" i="4" s="1"/>
  <c r="AJ16" i="1"/>
  <c r="AO23" i="4" s="1"/>
  <c r="AI16" i="1"/>
  <c r="AN23" i="4" s="1"/>
  <c r="AH16" i="1"/>
  <c r="AM23" i="4" s="1"/>
  <c r="AG16" i="1"/>
  <c r="AL23" i="4" s="1"/>
  <c r="AF16" i="1"/>
  <c r="AK23" i="4" s="1"/>
  <c r="AE16" i="1"/>
  <c r="AJ23" i="4" s="1"/>
  <c r="AD16" i="1"/>
  <c r="AI23" i="4" s="1"/>
  <c r="AC16" i="1"/>
  <c r="AH23" i="4" s="1"/>
  <c r="AB16" i="1"/>
  <c r="AG23" i="4" s="1"/>
  <c r="AA16" i="1"/>
  <c r="AF23" i="4" s="1"/>
  <c r="Z16" i="1"/>
  <c r="AE23" i="4" s="1"/>
  <c r="Y16" i="1"/>
  <c r="AD23" i="4" s="1"/>
  <c r="X16" i="1"/>
  <c r="AC23" i="4" s="1"/>
  <c r="W16" i="1"/>
  <c r="AB23" i="4" s="1"/>
  <c r="V16" i="1"/>
  <c r="AA23" i="4" s="1"/>
  <c r="U16" i="1"/>
  <c r="Z23" i="4" s="1"/>
  <c r="T16" i="1"/>
  <c r="Y23" i="4" s="1"/>
  <c r="S16" i="1"/>
  <c r="X23" i="4" s="1"/>
  <c r="R16" i="1"/>
  <c r="W23" i="4" s="1"/>
  <c r="Q16" i="1"/>
  <c r="V23" i="4" s="1"/>
  <c r="P16" i="1"/>
  <c r="U23" i="4" s="1"/>
  <c r="O16" i="1"/>
  <c r="T23" i="4" s="1"/>
  <c r="N16" i="1"/>
  <c r="S23" i="4" s="1"/>
  <c r="M16" i="1"/>
  <c r="R23" i="4" s="1"/>
  <c r="L16" i="1"/>
  <c r="Q23" i="4" s="1"/>
  <c r="K16" i="1"/>
  <c r="P23" i="4" s="1"/>
  <c r="J16" i="1"/>
  <c r="O23" i="4" s="1"/>
  <c r="I16" i="1"/>
  <c r="N23" i="4" s="1"/>
  <c r="H16" i="1"/>
  <c r="M23" i="4" s="1"/>
  <c r="G16" i="1"/>
  <c r="L23" i="4" s="1"/>
  <c r="F16" i="1"/>
  <c r="K23" i="4" s="1"/>
  <c r="E16" i="1"/>
  <c r="J23" i="4" s="1"/>
  <c r="D16" i="1"/>
  <c r="I23" i="4" s="1"/>
  <c r="C16" i="1"/>
  <c r="H23" i="4" s="1"/>
  <c r="B16" i="1"/>
  <c r="G23" i="4" s="1"/>
  <c r="BN15" i="1"/>
  <c r="BM15" i="1"/>
  <c r="BL15" i="1"/>
  <c r="CG21" i="30" s="1"/>
  <c r="BK15" i="1"/>
  <c r="BJ15" i="1"/>
  <c r="BO22" i="4" s="1"/>
  <c r="BI15" i="1"/>
  <c r="BN22" i="4" s="1"/>
  <c r="BH15" i="1"/>
  <c r="BM22" i="4" s="1"/>
  <c r="BG15" i="1"/>
  <c r="BL22" i="4" s="1"/>
  <c r="BF15" i="1"/>
  <c r="BK22" i="4" s="1"/>
  <c r="BE15" i="1"/>
  <c r="BJ22" i="4" s="1"/>
  <c r="BD15" i="1"/>
  <c r="BI22" i="4" s="1"/>
  <c r="BC15" i="1"/>
  <c r="BH22" i="4" s="1"/>
  <c r="BB15" i="1"/>
  <c r="BG22" i="4" s="1"/>
  <c r="BA15" i="1"/>
  <c r="BF22" i="4" s="1"/>
  <c r="AZ15" i="1"/>
  <c r="BE22" i="4" s="1"/>
  <c r="AY15" i="1"/>
  <c r="BD22" i="4" s="1"/>
  <c r="AX15" i="1"/>
  <c r="BC22" i="4" s="1"/>
  <c r="AW15" i="1"/>
  <c r="BB22" i="4" s="1"/>
  <c r="AV15" i="1"/>
  <c r="BA22" i="4" s="1"/>
  <c r="AU15" i="1"/>
  <c r="AZ22" i="4" s="1"/>
  <c r="AT15" i="1"/>
  <c r="AY22" i="4" s="1"/>
  <c r="AS15" i="1"/>
  <c r="AX22" i="4" s="1"/>
  <c r="AR15" i="1"/>
  <c r="AW22" i="4" s="1"/>
  <c r="AQ15" i="1"/>
  <c r="AV22" i="4" s="1"/>
  <c r="AP15" i="1"/>
  <c r="AU22" i="4" s="1"/>
  <c r="AO15" i="1"/>
  <c r="AT22" i="4" s="1"/>
  <c r="AN15" i="1"/>
  <c r="AS22" i="4" s="1"/>
  <c r="AM15" i="1"/>
  <c r="AR22" i="4" s="1"/>
  <c r="AL15" i="1"/>
  <c r="AQ22" i="4" s="1"/>
  <c r="AK15" i="1"/>
  <c r="AP22" i="4" s="1"/>
  <c r="AJ15" i="1"/>
  <c r="AO22" i="4" s="1"/>
  <c r="AI15" i="1"/>
  <c r="AN22" i="4" s="1"/>
  <c r="AH15" i="1"/>
  <c r="AM22" i="4" s="1"/>
  <c r="AG15" i="1"/>
  <c r="AL22" i="4" s="1"/>
  <c r="AF15" i="1"/>
  <c r="AK22" i="4" s="1"/>
  <c r="AE15" i="1"/>
  <c r="AJ22" i="4" s="1"/>
  <c r="AD15" i="1"/>
  <c r="AI22" i="4" s="1"/>
  <c r="AC15" i="1"/>
  <c r="AH22" i="4" s="1"/>
  <c r="AB15" i="1"/>
  <c r="AG22" i="4" s="1"/>
  <c r="AA15" i="1"/>
  <c r="AF22" i="4" s="1"/>
  <c r="Z15" i="1"/>
  <c r="AE22" i="4" s="1"/>
  <c r="Y15" i="1"/>
  <c r="AD22" i="4" s="1"/>
  <c r="X15" i="1"/>
  <c r="AC22" i="4" s="1"/>
  <c r="W15" i="1"/>
  <c r="AB22" i="4" s="1"/>
  <c r="V15" i="1"/>
  <c r="AA22" i="4" s="1"/>
  <c r="U15" i="1"/>
  <c r="Z22" i="4" s="1"/>
  <c r="T15" i="1"/>
  <c r="Y22" i="4" s="1"/>
  <c r="S15" i="1"/>
  <c r="X22" i="4" s="1"/>
  <c r="R15" i="1"/>
  <c r="W22" i="4" s="1"/>
  <c r="Q15" i="1"/>
  <c r="V22" i="4" s="1"/>
  <c r="P15" i="1"/>
  <c r="U22" i="4" s="1"/>
  <c r="O15" i="1"/>
  <c r="T22" i="4" s="1"/>
  <c r="N15" i="1"/>
  <c r="S22" i="4" s="1"/>
  <c r="M15" i="1"/>
  <c r="R22" i="4" s="1"/>
  <c r="L15" i="1"/>
  <c r="Q22" i="4" s="1"/>
  <c r="K15" i="1"/>
  <c r="P22" i="4" s="1"/>
  <c r="J15" i="1"/>
  <c r="O22" i="4" s="1"/>
  <c r="I15" i="1"/>
  <c r="N22" i="4" s="1"/>
  <c r="H15" i="1"/>
  <c r="M22" i="4" s="1"/>
  <c r="G15" i="1"/>
  <c r="L22" i="4" s="1"/>
  <c r="F15" i="1"/>
  <c r="K22" i="4" s="1"/>
  <c r="E15" i="1"/>
  <c r="J22" i="4" s="1"/>
  <c r="D15" i="1"/>
  <c r="I22" i="4" s="1"/>
  <c r="C15" i="1"/>
  <c r="H22" i="4" s="1"/>
  <c r="B15" i="1"/>
  <c r="G22" i="4" s="1"/>
  <c r="BN14" i="1"/>
  <c r="BM14" i="1"/>
  <c r="BL14" i="1"/>
  <c r="CG38" i="30" s="1"/>
  <c r="CG40" i="30" s="1"/>
  <c r="BK14" i="1"/>
  <c r="BJ14" i="1"/>
  <c r="BO21" i="4" s="1"/>
  <c r="BI14" i="1"/>
  <c r="BN21" i="4" s="1"/>
  <c r="BH14" i="1"/>
  <c r="BM21" i="4" s="1"/>
  <c r="BG14" i="1"/>
  <c r="BL21" i="4" s="1"/>
  <c r="BF14" i="1"/>
  <c r="BK21" i="4" s="1"/>
  <c r="BE14" i="1"/>
  <c r="BJ21" i="4" s="1"/>
  <c r="BD14" i="1"/>
  <c r="BI21" i="4" s="1"/>
  <c r="BC14" i="1"/>
  <c r="BH21" i="4" s="1"/>
  <c r="BB14" i="1"/>
  <c r="BG21" i="4" s="1"/>
  <c r="BA14" i="1"/>
  <c r="BF21" i="4" s="1"/>
  <c r="AZ14" i="1"/>
  <c r="BE21" i="4" s="1"/>
  <c r="AY14" i="1"/>
  <c r="BD21" i="4" s="1"/>
  <c r="AX14" i="1"/>
  <c r="BC21" i="4" s="1"/>
  <c r="AW14" i="1"/>
  <c r="BB21" i="4" s="1"/>
  <c r="AV14" i="1"/>
  <c r="BA21" i="4" s="1"/>
  <c r="AU14" i="1"/>
  <c r="AZ21" i="4" s="1"/>
  <c r="AT14" i="1"/>
  <c r="AY21" i="4" s="1"/>
  <c r="AS14" i="1"/>
  <c r="AX21" i="4" s="1"/>
  <c r="AR14" i="1"/>
  <c r="AW21" i="4" s="1"/>
  <c r="AQ14" i="1"/>
  <c r="AV21" i="4" s="1"/>
  <c r="AP14" i="1"/>
  <c r="AU21" i="4" s="1"/>
  <c r="AO14" i="1"/>
  <c r="AT21" i="4" s="1"/>
  <c r="AN14" i="1"/>
  <c r="AS21" i="4" s="1"/>
  <c r="AM14" i="1"/>
  <c r="AR21" i="4" s="1"/>
  <c r="AL14" i="1"/>
  <c r="AQ21" i="4" s="1"/>
  <c r="AK14" i="1"/>
  <c r="AP21" i="4" s="1"/>
  <c r="AJ14" i="1"/>
  <c r="AO21" i="4" s="1"/>
  <c r="AI14" i="1"/>
  <c r="AN21" i="4" s="1"/>
  <c r="AH14" i="1"/>
  <c r="AM21" i="4" s="1"/>
  <c r="AG14" i="1"/>
  <c r="AL21" i="4" s="1"/>
  <c r="AF14" i="1"/>
  <c r="AK21" i="4" s="1"/>
  <c r="AE14" i="1"/>
  <c r="AJ21" i="4" s="1"/>
  <c r="AD14" i="1"/>
  <c r="AI21" i="4" s="1"/>
  <c r="AC14" i="1"/>
  <c r="AH21" i="4" s="1"/>
  <c r="AB14" i="1"/>
  <c r="AG21" i="4" s="1"/>
  <c r="AA14" i="1"/>
  <c r="AF21" i="4" s="1"/>
  <c r="Z14" i="1"/>
  <c r="AE21" i="4" s="1"/>
  <c r="Y14" i="1"/>
  <c r="AD21" i="4" s="1"/>
  <c r="X14" i="1"/>
  <c r="AC21" i="4" s="1"/>
  <c r="W14" i="1"/>
  <c r="AB21" i="4" s="1"/>
  <c r="V14" i="1"/>
  <c r="AA21" i="4" s="1"/>
  <c r="U14" i="1"/>
  <c r="Z21" i="4" s="1"/>
  <c r="T14" i="1"/>
  <c r="Y21" i="4" s="1"/>
  <c r="S14" i="1"/>
  <c r="X21" i="4" s="1"/>
  <c r="R14" i="1"/>
  <c r="W21" i="4" s="1"/>
  <c r="Q14" i="1"/>
  <c r="V21" i="4" s="1"/>
  <c r="P14" i="1"/>
  <c r="U21" i="4" s="1"/>
  <c r="O14" i="1"/>
  <c r="T21" i="4" s="1"/>
  <c r="N14" i="1"/>
  <c r="S21" i="4" s="1"/>
  <c r="M14" i="1"/>
  <c r="R21" i="4" s="1"/>
  <c r="L14" i="1"/>
  <c r="Q21" i="4" s="1"/>
  <c r="K14" i="1"/>
  <c r="P21" i="4" s="1"/>
  <c r="J14" i="1"/>
  <c r="O21" i="4" s="1"/>
  <c r="I14" i="1"/>
  <c r="N21" i="4" s="1"/>
  <c r="H14" i="1"/>
  <c r="M21" i="4" s="1"/>
  <c r="G14" i="1"/>
  <c r="L21" i="4" s="1"/>
  <c r="F14" i="1"/>
  <c r="K21" i="4" s="1"/>
  <c r="E14" i="1"/>
  <c r="J21" i="4" s="1"/>
  <c r="D14" i="1"/>
  <c r="I21" i="4" s="1"/>
  <c r="C14" i="1"/>
  <c r="H21" i="4" s="1"/>
  <c r="B14" i="1"/>
  <c r="G21" i="4" s="1"/>
  <c r="BN13" i="1"/>
  <c r="BM13" i="1"/>
  <c r="BL13" i="1"/>
  <c r="CG13" i="30" s="1"/>
  <c r="CG15" i="30" s="1"/>
  <c r="BK13" i="1"/>
  <c r="BJ13" i="1"/>
  <c r="BO20" i="4" s="1"/>
  <c r="BI13" i="1"/>
  <c r="BN20" i="4" s="1"/>
  <c r="BH13" i="1"/>
  <c r="BM20" i="4" s="1"/>
  <c r="BG13" i="1"/>
  <c r="BL20" i="4" s="1"/>
  <c r="BF13" i="1"/>
  <c r="BK20" i="4" s="1"/>
  <c r="BE13" i="1"/>
  <c r="BJ20" i="4" s="1"/>
  <c r="BD13" i="1"/>
  <c r="BI20" i="4" s="1"/>
  <c r="BC13" i="1"/>
  <c r="BH20" i="4" s="1"/>
  <c r="BB13" i="1"/>
  <c r="BG20" i="4" s="1"/>
  <c r="BA13" i="1"/>
  <c r="BF20" i="4" s="1"/>
  <c r="AZ13" i="1"/>
  <c r="BE20" i="4" s="1"/>
  <c r="AY13" i="1"/>
  <c r="BD20" i="4" s="1"/>
  <c r="AX13" i="1"/>
  <c r="BC20" i="4" s="1"/>
  <c r="AW13" i="1"/>
  <c r="BB20" i="4" s="1"/>
  <c r="AV13" i="1"/>
  <c r="BA20" i="4" s="1"/>
  <c r="AU13" i="1"/>
  <c r="AZ20" i="4" s="1"/>
  <c r="AT13" i="1"/>
  <c r="AY20" i="4" s="1"/>
  <c r="AS13" i="1"/>
  <c r="AX20" i="4" s="1"/>
  <c r="AR13" i="1"/>
  <c r="AW20" i="4" s="1"/>
  <c r="AQ13" i="1"/>
  <c r="AV20" i="4" s="1"/>
  <c r="AP13" i="1"/>
  <c r="AU20" i="4" s="1"/>
  <c r="AO13" i="1"/>
  <c r="AT20" i="4" s="1"/>
  <c r="AN13" i="1"/>
  <c r="AS20" i="4" s="1"/>
  <c r="AM13" i="1"/>
  <c r="AR20" i="4" s="1"/>
  <c r="AL13" i="1"/>
  <c r="AQ20" i="4" s="1"/>
  <c r="AK13" i="1"/>
  <c r="AP20" i="4" s="1"/>
  <c r="AJ13" i="1"/>
  <c r="AO20" i="4" s="1"/>
  <c r="AI13" i="1"/>
  <c r="AN20" i="4" s="1"/>
  <c r="AH13" i="1"/>
  <c r="AM20" i="4" s="1"/>
  <c r="AG13" i="1"/>
  <c r="AL20" i="4" s="1"/>
  <c r="AF13" i="1"/>
  <c r="AK20" i="4" s="1"/>
  <c r="AE13" i="1"/>
  <c r="AJ20" i="4" s="1"/>
  <c r="AD13" i="1"/>
  <c r="AI20" i="4" s="1"/>
  <c r="AC13" i="1"/>
  <c r="AH20" i="4" s="1"/>
  <c r="AB13" i="1"/>
  <c r="AG20" i="4" s="1"/>
  <c r="AA13" i="1"/>
  <c r="AF20" i="4" s="1"/>
  <c r="Z13" i="1"/>
  <c r="AE20" i="4" s="1"/>
  <c r="Y13" i="1"/>
  <c r="AD20" i="4" s="1"/>
  <c r="X13" i="1"/>
  <c r="AC20" i="4" s="1"/>
  <c r="W13" i="1"/>
  <c r="AB20" i="4" s="1"/>
  <c r="V13" i="1"/>
  <c r="AA20" i="4" s="1"/>
  <c r="U13" i="1"/>
  <c r="Z20" i="4" s="1"/>
  <c r="T13" i="1"/>
  <c r="Y20" i="4" s="1"/>
  <c r="S13" i="1"/>
  <c r="X20" i="4" s="1"/>
  <c r="R13" i="1"/>
  <c r="W20" i="4" s="1"/>
  <c r="Q13" i="1"/>
  <c r="V20" i="4" s="1"/>
  <c r="P13" i="1"/>
  <c r="U20" i="4" s="1"/>
  <c r="O13" i="1"/>
  <c r="T20" i="4" s="1"/>
  <c r="N13" i="1"/>
  <c r="S20" i="4" s="1"/>
  <c r="M13" i="1"/>
  <c r="R20" i="4" s="1"/>
  <c r="L13" i="1"/>
  <c r="Q20" i="4" s="1"/>
  <c r="K13" i="1"/>
  <c r="P20" i="4" s="1"/>
  <c r="J13" i="1"/>
  <c r="O20" i="4" s="1"/>
  <c r="I13" i="1"/>
  <c r="N20" i="4" s="1"/>
  <c r="H13" i="1"/>
  <c r="M20" i="4" s="1"/>
  <c r="G13" i="1"/>
  <c r="L20" i="4" s="1"/>
  <c r="F13" i="1"/>
  <c r="K20" i="4" s="1"/>
  <c r="E13" i="1"/>
  <c r="J20" i="4" s="1"/>
  <c r="D13" i="1"/>
  <c r="I20" i="4" s="1"/>
  <c r="C13" i="1"/>
  <c r="H20" i="4" s="1"/>
  <c r="B13" i="1"/>
  <c r="G20" i="4" s="1"/>
  <c r="BN12" i="1"/>
  <c r="BM12" i="1"/>
  <c r="BL12" i="1"/>
  <c r="BK12" i="1"/>
  <c r="BP19" i="4" s="1"/>
  <c r="BJ12" i="1"/>
  <c r="BO19" i="4" s="1"/>
  <c r="BI12" i="1"/>
  <c r="BN19" i="4" s="1"/>
  <c r="BH12" i="1"/>
  <c r="BM19" i="4" s="1"/>
  <c r="BG12" i="1"/>
  <c r="BL19" i="4" s="1"/>
  <c r="BF12" i="1"/>
  <c r="BK19" i="4" s="1"/>
  <c r="BE12" i="1"/>
  <c r="BJ19" i="4" s="1"/>
  <c r="BD12" i="1"/>
  <c r="BI19" i="4" s="1"/>
  <c r="BC12" i="1"/>
  <c r="BH19" i="4" s="1"/>
  <c r="BB12" i="1"/>
  <c r="BG19" i="4" s="1"/>
  <c r="BA12" i="1"/>
  <c r="BF19" i="4" s="1"/>
  <c r="AZ12" i="1"/>
  <c r="BE19" i="4" s="1"/>
  <c r="AY12" i="1"/>
  <c r="BD19" i="4" s="1"/>
  <c r="AX12" i="1"/>
  <c r="BC19" i="4" s="1"/>
  <c r="AW12" i="1"/>
  <c r="BB19" i="4" s="1"/>
  <c r="AV12" i="1"/>
  <c r="BA19" i="4" s="1"/>
  <c r="AU12" i="1"/>
  <c r="AZ19" i="4" s="1"/>
  <c r="AT12" i="1"/>
  <c r="AY19" i="4" s="1"/>
  <c r="AS12" i="1"/>
  <c r="AX19" i="4" s="1"/>
  <c r="AR12" i="1"/>
  <c r="AW19" i="4" s="1"/>
  <c r="AQ12" i="1"/>
  <c r="AV19" i="4" s="1"/>
  <c r="AP12" i="1"/>
  <c r="AU19" i="4" s="1"/>
  <c r="AO12" i="1"/>
  <c r="AT19" i="4" s="1"/>
  <c r="AN12" i="1"/>
  <c r="AS19" i="4" s="1"/>
  <c r="AM12" i="1"/>
  <c r="AR19" i="4" s="1"/>
  <c r="AL12" i="1"/>
  <c r="AQ19" i="4" s="1"/>
  <c r="AK12" i="1"/>
  <c r="AP19" i="4" s="1"/>
  <c r="AJ12" i="1"/>
  <c r="AO19" i="4" s="1"/>
  <c r="AI12" i="1"/>
  <c r="AN19" i="4" s="1"/>
  <c r="AH12" i="1"/>
  <c r="AM19" i="4" s="1"/>
  <c r="AG12" i="1"/>
  <c r="AL19" i="4" s="1"/>
  <c r="AF12" i="1"/>
  <c r="AK19" i="4" s="1"/>
  <c r="AE12" i="1"/>
  <c r="AJ19" i="4" s="1"/>
  <c r="AD12" i="1"/>
  <c r="AI19" i="4" s="1"/>
  <c r="AC12" i="1"/>
  <c r="AH19" i="4" s="1"/>
  <c r="AB12" i="1"/>
  <c r="AG19" i="4" s="1"/>
  <c r="AA12" i="1"/>
  <c r="AF19" i="4" s="1"/>
  <c r="Z12" i="1"/>
  <c r="AE19" i="4" s="1"/>
  <c r="Y12" i="1"/>
  <c r="AD19" i="4" s="1"/>
  <c r="X12" i="1"/>
  <c r="AC19" i="4" s="1"/>
  <c r="W12" i="1"/>
  <c r="AB19" i="4" s="1"/>
  <c r="V12" i="1"/>
  <c r="AA19" i="4" s="1"/>
  <c r="U12" i="1"/>
  <c r="Z19" i="4" s="1"/>
  <c r="T12" i="1"/>
  <c r="Y19" i="4" s="1"/>
  <c r="S12" i="1"/>
  <c r="X19" i="4" s="1"/>
  <c r="R12" i="1"/>
  <c r="W19" i="4" s="1"/>
  <c r="Q12" i="1"/>
  <c r="V19" i="4" s="1"/>
  <c r="P12" i="1"/>
  <c r="U19" i="4" s="1"/>
  <c r="O12" i="1"/>
  <c r="T19" i="4" s="1"/>
  <c r="N12" i="1"/>
  <c r="S19" i="4" s="1"/>
  <c r="M12" i="1"/>
  <c r="R19" i="4" s="1"/>
  <c r="L12" i="1"/>
  <c r="Q19" i="4" s="1"/>
  <c r="K12" i="1"/>
  <c r="P19" i="4" s="1"/>
  <c r="J12" i="1"/>
  <c r="O19" i="4" s="1"/>
  <c r="I12" i="1"/>
  <c r="N19" i="4" s="1"/>
  <c r="H12" i="1"/>
  <c r="M19" i="4" s="1"/>
  <c r="G12" i="1"/>
  <c r="L19" i="4" s="1"/>
  <c r="F12" i="1"/>
  <c r="K19" i="4" s="1"/>
  <c r="E12" i="1"/>
  <c r="J19" i="4" s="1"/>
  <c r="D12" i="1"/>
  <c r="I19" i="4" s="1"/>
  <c r="C12" i="1"/>
  <c r="H19" i="4" s="1"/>
  <c r="B12" i="1"/>
  <c r="G19" i="4" s="1"/>
  <c r="BN11" i="1"/>
  <c r="BM11" i="1"/>
  <c r="BL11" i="1"/>
  <c r="BK11" i="1"/>
  <c r="BP18" i="4" s="1"/>
  <c r="BJ11" i="1"/>
  <c r="BO18" i="4" s="1"/>
  <c r="BI11" i="1"/>
  <c r="BN18" i="4" s="1"/>
  <c r="BH11" i="1"/>
  <c r="BM18" i="4" s="1"/>
  <c r="BG11" i="1"/>
  <c r="BL18" i="4" s="1"/>
  <c r="BF11" i="1"/>
  <c r="BK18" i="4" s="1"/>
  <c r="BE11" i="1"/>
  <c r="BJ18" i="4" s="1"/>
  <c r="BD11" i="1"/>
  <c r="BI18" i="4" s="1"/>
  <c r="BC11" i="1"/>
  <c r="BH18" i="4" s="1"/>
  <c r="BB11" i="1"/>
  <c r="BG18" i="4" s="1"/>
  <c r="BA11" i="1"/>
  <c r="BF18" i="4" s="1"/>
  <c r="AZ11" i="1"/>
  <c r="BE18" i="4" s="1"/>
  <c r="AY11" i="1"/>
  <c r="BD18" i="4" s="1"/>
  <c r="AX11" i="1"/>
  <c r="BC18" i="4" s="1"/>
  <c r="AW11" i="1"/>
  <c r="BB18" i="4" s="1"/>
  <c r="AV11" i="1"/>
  <c r="BA18" i="4" s="1"/>
  <c r="AU11" i="1"/>
  <c r="AZ18" i="4" s="1"/>
  <c r="AT11" i="1"/>
  <c r="AY18" i="4" s="1"/>
  <c r="AS11" i="1"/>
  <c r="AX18" i="4" s="1"/>
  <c r="AR11" i="1"/>
  <c r="AW18" i="4" s="1"/>
  <c r="AQ11" i="1"/>
  <c r="AV18" i="4" s="1"/>
  <c r="AP11" i="1"/>
  <c r="AU18" i="4" s="1"/>
  <c r="AO11" i="1"/>
  <c r="AT18" i="4" s="1"/>
  <c r="AN11" i="1"/>
  <c r="AS18" i="4" s="1"/>
  <c r="AM11" i="1"/>
  <c r="AR18" i="4" s="1"/>
  <c r="AL11" i="1"/>
  <c r="AQ18" i="4" s="1"/>
  <c r="AK11" i="1"/>
  <c r="AP18" i="4" s="1"/>
  <c r="AJ11" i="1"/>
  <c r="AO18" i="4" s="1"/>
  <c r="AI11" i="1"/>
  <c r="AN18" i="4" s="1"/>
  <c r="AH11" i="1"/>
  <c r="AM18" i="4" s="1"/>
  <c r="AG11" i="1"/>
  <c r="AL18" i="4" s="1"/>
  <c r="AF11" i="1"/>
  <c r="AK18" i="4" s="1"/>
  <c r="AE11" i="1"/>
  <c r="AJ18" i="4" s="1"/>
  <c r="AD11" i="1"/>
  <c r="AI18" i="4" s="1"/>
  <c r="AC11" i="1"/>
  <c r="AH18" i="4" s="1"/>
  <c r="AB11" i="1"/>
  <c r="AG18" i="4" s="1"/>
  <c r="AA11" i="1"/>
  <c r="AF18" i="4" s="1"/>
  <c r="Z11" i="1"/>
  <c r="AE18" i="4" s="1"/>
  <c r="Y11" i="1"/>
  <c r="AD18" i="4" s="1"/>
  <c r="X11" i="1"/>
  <c r="AC18" i="4" s="1"/>
  <c r="W11" i="1"/>
  <c r="AB18" i="4" s="1"/>
  <c r="V11" i="1"/>
  <c r="AA18" i="4" s="1"/>
  <c r="U11" i="1"/>
  <c r="Z18" i="4" s="1"/>
  <c r="T11" i="1"/>
  <c r="Y18" i="4" s="1"/>
  <c r="S11" i="1"/>
  <c r="X18" i="4" s="1"/>
  <c r="R11" i="1"/>
  <c r="W18" i="4" s="1"/>
  <c r="Q11" i="1"/>
  <c r="V18" i="4" s="1"/>
  <c r="P11" i="1"/>
  <c r="U18" i="4" s="1"/>
  <c r="O11" i="1"/>
  <c r="T18" i="4" s="1"/>
  <c r="N11" i="1"/>
  <c r="S18" i="4" s="1"/>
  <c r="M11" i="1"/>
  <c r="R18" i="4" s="1"/>
  <c r="L11" i="1"/>
  <c r="Q18" i="4" s="1"/>
  <c r="K11" i="1"/>
  <c r="P18" i="4" s="1"/>
  <c r="J11" i="1"/>
  <c r="O18" i="4" s="1"/>
  <c r="I11" i="1"/>
  <c r="N18" i="4" s="1"/>
  <c r="H11" i="1"/>
  <c r="M18" i="4" s="1"/>
  <c r="G11" i="1"/>
  <c r="L18" i="4" s="1"/>
  <c r="F11" i="1"/>
  <c r="K18" i="4" s="1"/>
  <c r="E11" i="1"/>
  <c r="J18" i="4" s="1"/>
  <c r="D11" i="1"/>
  <c r="I18" i="4" s="1"/>
  <c r="C11" i="1"/>
  <c r="H18" i="4" s="1"/>
  <c r="B11" i="1"/>
  <c r="G18" i="4" s="1"/>
  <c r="BN10" i="1"/>
  <c r="BM10" i="1"/>
  <c r="BL10" i="1"/>
  <c r="BK10" i="1"/>
  <c r="BP17" i="4" s="1"/>
  <c r="BJ10" i="1"/>
  <c r="BO17" i="4" s="1"/>
  <c r="BI10" i="1"/>
  <c r="BN17" i="4" s="1"/>
  <c r="BH10" i="1"/>
  <c r="BM17" i="4" s="1"/>
  <c r="BG10" i="1"/>
  <c r="BL17" i="4" s="1"/>
  <c r="BF10" i="1"/>
  <c r="BK17" i="4" s="1"/>
  <c r="BE10" i="1"/>
  <c r="BJ17" i="4" s="1"/>
  <c r="BD10" i="1"/>
  <c r="BI17" i="4" s="1"/>
  <c r="BC10" i="1"/>
  <c r="BH17" i="4" s="1"/>
  <c r="BB10" i="1"/>
  <c r="BG17" i="4" s="1"/>
  <c r="BA10" i="1"/>
  <c r="BF17" i="4" s="1"/>
  <c r="AZ10" i="1"/>
  <c r="BE17" i="4" s="1"/>
  <c r="AY10" i="1"/>
  <c r="BD17" i="4" s="1"/>
  <c r="AX10" i="1"/>
  <c r="BC17" i="4" s="1"/>
  <c r="AW10" i="1"/>
  <c r="BB17" i="4" s="1"/>
  <c r="AV10" i="1"/>
  <c r="BA17" i="4" s="1"/>
  <c r="AU10" i="1"/>
  <c r="AZ17" i="4" s="1"/>
  <c r="AT10" i="1"/>
  <c r="AY17" i="4" s="1"/>
  <c r="AS10" i="1"/>
  <c r="AX17" i="4" s="1"/>
  <c r="AR10" i="1"/>
  <c r="AW17" i="4" s="1"/>
  <c r="AQ10" i="1"/>
  <c r="AV17" i="4" s="1"/>
  <c r="AP10" i="1"/>
  <c r="AU17" i="4" s="1"/>
  <c r="AO10" i="1"/>
  <c r="AT17" i="4" s="1"/>
  <c r="AN10" i="1"/>
  <c r="AS17" i="4" s="1"/>
  <c r="AM10" i="1"/>
  <c r="AR17" i="4" s="1"/>
  <c r="AL10" i="1"/>
  <c r="AQ17" i="4" s="1"/>
  <c r="AK10" i="1"/>
  <c r="AP17" i="4" s="1"/>
  <c r="AJ10" i="1"/>
  <c r="AO17" i="4" s="1"/>
  <c r="AI10" i="1"/>
  <c r="AN17" i="4" s="1"/>
  <c r="AH10" i="1"/>
  <c r="AM17" i="4" s="1"/>
  <c r="AG10" i="1"/>
  <c r="AL17" i="4" s="1"/>
  <c r="AF10" i="1"/>
  <c r="AK17" i="4" s="1"/>
  <c r="AE10" i="1"/>
  <c r="AJ17" i="4" s="1"/>
  <c r="AD10" i="1"/>
  <c r="AI17" i="4" s="1"/>
  <c r="AC10" i="1"/>
  <c r="AH17" i="4" s="1"/>
  <c r="AB10" i="1"/>
  <c r="AG17" i="4" s="1"/>
  <c r="AA10" i="1"/>
  <c r="AF17" i="4" s="1"/>
  <c r="Z10" i="1"/>
  <c r="AE17" i="4" s="1"/>
  <c r="Y10" i="1"/>
  <c r="AD17" i="4" s="1"/>
  <c r="X10" i="1"/>
  <c r="AC17" i="4" s="1"/>
  <c r="W10" i="1"/>
  <c r="AB17" i="4" s="1"/>
  <c r="V10" i="1"/>
  <c r="AA17" i="4" s="1"/>
  <c r="U10" i="1"/>
  <c r="Z17" i="4" s="1"/>
  <c r="T10" i="1"/>
  <c r="Y17" i="4" s="1"/>
  <c r="S10" i="1"/>
  <c r="X17" i="4" s="1"/>
  <c r="R10" i="1"/>
  <c r="W17" i="4" s="1"/>
  <c r="Q10" i="1"/>
  <c r="V17" i="4" s="1"/>
  <c r="P10" i="1"/>
  <c r="U17" i="4" s="1"/>
  <c r="O10" i="1"/>
  <c r="T17" i="4" s="1"/>
  <c r="N10" i="1"/>
  <c r="S17" i="4" s="1"/>
  <c r="M10" i="1"/>
  <c r="R17" i="4" s="1"/>
  <c r="L10" i="1"/>
  <c r="Q17" i="4" s="1"/>
  <c r="K10" i="1"/>
  <c r="P17" i="4" s="1"/>
  <c r="J10" i="1"/>
  <c r="O17" i="4" s="1"/>
  <c r="I10" i="1"/>
  <c r="N17" i="4" s="1"/>
  <c r="H10" i="1"/>
  <c r="M17" i="4" s="1"/>
  <c r="G10" i="1"/>
  <c r="L17" i="4" s="1"/>
  <c r="F10" i="1"/>
  <c r="K17" i="4" s="1"/>
  <c r="E10" i="1"/>
  <c r="J17" i="4" s="1"/>
  <c r="D10" i="1"/>
  <c r="I17" i="4" s="1"/>
  <c r="C10" i="1"/>
  <c r="H17" i="4" s="1"/>
  <c r="B10" i="1"/>
  <c r="G17" i="4" s="1"/>
  <c r="BN9" i="1"/>
  <c r="BM9" i="1"/>
  <c r="BL9" i="1"/>
  <c r="BK9" i="1"/>
  <c r="BP16" i="4" s="1"/>
  <c r="BJ9" i="1"/>
  <c r="BO16" i="4" s="1"/>
  <c r="BI9" i="1"/>
  <c r="BN16" i="4" s="1"/>
  <c r="BH9" i="1"/>
  <c r="BM16" i="4" s="1"/>
  <c r="BG9" i="1"/>
  <c r="BL16" i="4" s="1"/>
  <c r="BF9" i="1"/>
  <c r="BK16" i="4" s="1"/>
  <c r="BE9" i="1"/>
  <c r="BJ16" i="4" s="1"/>
  <c r="BD9" i="1"/>
  <c r="BI16" i="4" s="1"/>
  <c r="BC9" i="1"/>
  <c r="BH16" i="4" s="1"/>
  <c r="BB9" i="1"/>
  <c r="BG16" i="4" s="1"/>
  <c r="BA9" i="1"/>
  <c r="BF16" i="4" s="1"/>
  <c r="AZ9" i="1"/>
  <c r="BE16" i="4" s="1"/>
  <c r="AY9" i="1"/>
  <c r="BD16" i="4" s="1"/>
  <c r="AX9" i="1"/>
  <c r="BC16" i="4" s="1"/>
  <c r="AW9" i="1"/>
  <c r="BB16" i="4" s="1"/>
  <c r="AV9" i="1"/>
  <c r="BA16" i="4" s="1"/>
  <c r="AU9" i="1"/>
  <c r="AZ16" i="4" s="1"/>
  <c r="AT9" i="1"/>
  <c r="AY16" i="4" s="1"/>
  <c r="AS9" i="1"/>
  <c r="AX16" i="4" s="1"/>
  <c r="AR9" i="1"/>
  <c r="AW16" i="4" s="1"/>
  <c r="AQ9" i="1"/>
  <c r="AV16" i="4" s="1"/>
  <c r="AP9" i="1"/>
  <c r="AU16" i="4" s="1"/>
  <c r="AO9" i="1"/>
  <c r="AT16" i="4" s="1"/>
  <c r="AN9" i="1"/>
  <c r="AS16" i="4" s="1"/>
  <c r="AM9" i="1"/>
  <c r="AR16" i="4" s="1"/>
  <c r="AL9" i="1"/>
  <c r="AQ16" i="4" s="1"/>
  <c r="AK9" i="1"/>
  <c r="AP16" i="4" s="1"/>
  <c r="AJ9" i="1"/>
  <c r="AO16" i="4" s="1"/>
  <c r="AI9" i="1"/>
  <c r="AN16" i="4" s="1"/>
  <c r="AH9" i="1"/>
  <c r="AM16" i="4" s="1"/>
  <c r="AG9" i="1"/>
  <c r="AL16" i="4" s="1"/>
  <c r="AF9" i="1"/>
  <c r="AK16" i="4" s="1"/>
  <c r="AE9" i="1"/>
  <c r="AJ16" i="4" s="1"/>
  <c r="AD9" i="1"/>
  <c r="AI16" i="4" s="1"/>
  <c r="AC9" i="1"/>
  <c r="AH16" i="4" s="1"/>
  <c r="AB9" i="1"/>
  <c r="AG16" i="4" s="1"/>
  <c r="AA9" i="1"/>
  <c r="AF16" i="4" s="1"/>
  <c r="Z9" i="1"/>
  <c r="AE16" i="4" s="1"/>
  <c r="Y9" i="1"/>
  <c r="AD16" i="4" s="1"/>
  <c r="X9" i="1"/>
  <c r="AC16" i="4" s="1"/>
  <c r="W9" i="1"/>
  <c r="AB16" i="4" s="1"/>
  <c r="V9" i="1"/>
  <c r="AA16" i="4" s="1"/>
  <c r="U9" i="1"/>
  <c r="Z16" i="4" s="1"/>
  <c r="T9" i="1"/>
  <c r="Y16" i="4" s="1"/>
  <c r="S9" i="1"/>
  <c r="X16" i="4" s="1"/>
  <c r="R9" i="1"/>
  <c r="W16" i="4" s="1"/>
  <c r="Q9" i="1"/>
  <c r="V16" i="4" s="1"/>
  <c r="P9" i="1"/>
  <c r="U16" i="4" s="1"/>
  <c r="O9" i="1"/>
  <c r="T16" i="4" s="1"/>
  <c r="N9" i="1"/>
  <c r="S16" i="4" s="1"/>
  <c r="M9" i="1"/>
  <c r="R16" i="4" s="1"/>
  <c r="L9" i="1"/>
  <c r="Q16" i="4" s="1"/>
  <c r="K9" i="1"/>
  <c r="P16" i="4" s="1"/>
  <c r="J9" i="1"/>
  <c r="O16" i="4" s="1"/>
  <c r="I9" i="1"/>
  <c r="N16" i="4" s="1"/>
  <c r="H9" i="1"/>
  <c r="M16" i="4" s="1"/>
  <c r="G9" i="1"/>
  <c r="L16" i="4" s="1"/>
  <c r="F9" i="1"/>
  <c r="K16" i="4" s="1"/>
  <c r="E9" i="1"/>
  <c r="J16" i="4" s="1"/>
  <c r="D9" i="1"/>
  <c r="I16" i="4" s="1"/>
  <c r="C9" i="1"/>
  <c r="H16" i="4" s="1"/>
  <c r="B9" i="1"/>
  <c r="G16" i="4" s="1"/>
  <c r="BN8" i="1"/>
  <c r="BM8" i="1"/>
  <c r="BL8" i="1"/>
  <c r="BK8" i="1"/>
  <c r="BP15" i="4" s="1"/>
  <c r="BJ8" i="1"/>
  <c r="BO15" i="4" s="1"/>
  <c r="BI8" i="1"/>
  <c r="BN15" i="4" s="1"/>
  <c r="BH8" i="1"/>
  <c r="BM15" i="4" s="1"/>
  <c r="BG8" i="1"/>
  <c r="BL15" i="4" s="1"/>
  <c r="BF8" i="1"/>
  <c r="BK15" i="4" s="1"/>
  <c r="BE8" i="1"/>
  <c r="BJ15" i="4" s="1"/>
  <c r="BD8" i="1"/>
  <c r="BI15" i="4" s="1"/>
  <c r="BC8" i="1"/>
  <c r="BH15" i="4" s="1"/>
  <c r="BB8" i="1"/>
  <c r="BG15" i="4" s="1"/>
  <c r="BA8" i="1"/>
  <c r="BF15" i="4" s="1"/>
  <c r="AZ8" i="1"/>
  <c r="BE15" i="4" s="1"/>
  <c r="AY8" i="1"/>
  <c r="BD15" i="4" s="1"/>
  <c r="AX8" i="1"/>
  <c r="BC15" i="4" s="1"/>
  <c r="AW8" i="1"/>
  <c r="BB15" i="4" s="1"/>
  <c r="AV8" i="1"/>
  <c r="BA15" i="4" s="1"/>
  <c r="AU8" i="1"/>
  <c r="AZ15" i="4" s="1"/>
  <c r="AT8" i="1"/>
  <c r="AY15" i="4" s="1"/>
  <c r="AS8" i="1"/>
  <c r="AX15" i="4" s="1"/>
  <c r="AR8" i="1"/>
  <c r="AW15" i="4" s="1"/>
  <c r="AQ8" i="1"/>
  <c r="AV15" i="4" s="1"/>
  <c r="AP8" i="1"/>
  <c r="AU15" i="4" s="1"/>
  <c r="AO8" i="1"/>
  <c r="AT15" i="4" s="1"/>
  <c r="AN8" i="1"/>
  <c r="AS15" i="4" s="1"/>
  <c r="AM8" i="1"/>
  <c r="AR15" i="4" s="1"/>
  <c r="AL8" i="1"/>
  <c r="AQ15" i="4" s="1"/>
  <c r="AK8" i="1"/>
  <c r="AP15" i="4" s="1"/>
  <c r="AJ8" i="1"/>
  <c r="AO15" i="4" s="1"/>
  <c r="AI8" i="1"/>
  <c r="AN15" i="4" s="1"/>
  <c r="AH8" i="1"/>
  <c r="AM15" i="4" s="1"/>
  <c r="AG8" i="1"/>
  <c r="AL15" i="4" s="1"/>
  <c r="AF8" i="1"/>
  <c r="AK15" i="4" s="1"/>
  <c r="AE8" i="1"/>
  <c r="AJ15" i="4" s="1"/>
  <c r="AD8" i="1"/>
  <c r="AI15" i="4" s="1"/>
  <c r="AC8" i="1"/>
  <c r="AH15" i="4" s="1"/>
  <c r="AB8" i="1"/>
  <c r="AG15" i="4" s="1"/>
  <c r="AA8" i="1"/>
  <c r="AF15" i="4" s="1"/>
  <c r="Z8" i="1"/>
  <c r="AE15" i="4" s="1"/>
  <c r="Y8" i="1"/>
  <c r="AD15" i="4" s="1"/>
  <c r="X8" i="1"/>
  <c r="AC15" i="4" s="1"/>
  <c r="W8" i="1"/>
  <c r="AB15" i="4" s="1"/>
  <c r="V8" i="1"/>
  <c r="AA15" i="4" s="1"/>
  <c r="U8" i="1"/>
  <c r="Z15" i="4" s="1"/>
  <c r="T8" i="1"/>
  <c r="Y15" i="4" s="1"/>
  <c r="S8" i="1"/>
  <c r="X15" i="4" s="1"/>
  <c r="R8" i="1"/>
  <c r="W15" i="4" s="1"/>
  <c r="Q8" i="1"/>
  <c r="V15" i="4" s="1"/>
  <c r="P8" i="1"/>
  <c r="U15" i="4" s="1"/>
  <c r="O8" i="1"/>
  <c r="T15" i="4" s="1"/>
  <c r="N8" i="1"/>
  <c r="S15" i="4" s="1"/>
  <c r="M8" i="1"/>
  <c r="R15" i="4" s="1"/>
  <c r="L8" i="1"/>
  <c r="Q15" i="4" s="1"/>
  <c r="K8" i="1"/>
  <c r="P15" i="4" s="1"/>
  <c r="J8" i="1"/>
  <c r="O15" i="4" s="1"/>
  <c r="I8" i="1"/>
  <c r="N15" i="4" s="1"/>
  <c r="H8" i="1"/>
  <c r="M15" i="4" s="1"/>
  <c r="G8" i="1"/>
  <c r="L15" i="4" s="1"/>
  <c r="F8" i="1"/>
  <c r="K15" i="4" s="1"/>
  <c r="E8" i="1"/>
  <c r="J15" i="4" s="1"/>
  <c r="D8" i="1"/>
  <c r="I15" i="4" s="1"/>
  <c r="C8" i="1"/>
  <c r="H15" i="4" s="1"/>
  <c r="B8" i="1"/>
  <c r="G15" i="4" s="1"/>
  <c r="BN7" i="1"/>
  <c r="BM7" i="1"/>
  <c r="BL7" i="1"/>
  <c r="BK7" i="1"/>
  <c r="BP14" i="4" s="1"/>
  <c r="BJ7" i="1"/>
  <c r="BO14" i="4" s="1"/>
  <c r="BI7" i="1"/>
  <c r="BN14" i="4" s="1"/>
  <c r="BH7" i="1"/>
  <c r="BM14" i="4" s="1"/>
  <c r="BG7" i="1"/>
  <c r="BL14" i="4" s="1"/>
  <c r="BF7" i="1"/>
  <c r="BK14" i="4" s="1"/>
  <c r="BE7" i="1"/>
  <c r="BJ14" i="4" s="1"/>
  <c r="BD7" i="1"/>
  <c r="BI14" i="4" s="1"/>
  <c r="BC7" i="1"/>
  <c r="BH14" i="4" s="1"/>
  <c r="BB7" i="1"/>
  <c r="BG14" i="4" s="1"/>
  <c r="BA7" i="1"/>
  <c r="BF14" i="4" s="1"/>
  <c r="AZ7" i="1"/>
  <c r="BE14" i="4" s="1"/>
  <c r="AY7" i="1"/>
  <c r="BD14" i="4" s="1"/>
  <c r="AX7" i="1"/>
  <c r="BC14" i="4" s="1"/>
  <c r="AW7" i="1"/>
  <c r="BB14" i="4" s="1"/>
  <c r="AV7" i="1"/>
  <c r="BA14" i="4" s="1"/>
  <c r="AU7" i="1"/>
  <c r="AZ14" i="4" s="1"/>
  <c r="AT7" i="1"/>
  <c r="AY14" i="4" s="1"/>
  <c r="AS7" i="1"/>
  <c r="AX14" i="4" s="1"/>
  <c r="AR7" i="1"/>
  <c r="AW14" i="4" s="1"/>
  <c r="AQ7" i="1"/>
  <c r="AV14" i="4" s="1"/>
  <c r="AP7" i="1"/>
  <c r="AU14" i="4" s="1"/>
  <c r="AO7" i="1"/>
  <c r="AT14" i="4" s="1"/>
  <c r="AN7" i="1"/>
  <c r="AS14" i="4" s="1"/>
  <c r="AM7" i="1"/>
  <c r="AR14" i="4" s="1"/>
  <c r="AL7" i="1"/>
  <c r="AQ14" i="4" s="1"/>
  <c r="AK7" i="1"/>
  <c r="AP14" i="4" s="1"/>
  <c r="AJ7" i="1"/>
  <c r="AO14" i="4" s="1"/>
  <c r="AI7" i="1"/>
  <c r="AN14" i="4" s="1"/>
  <c r="AH7" i="1"/>
  <c r="AM14" i="4" s="1"/>
  <c r="AG7" i="1"/>
  <c r="AL14" i="4" s="1"/>
  <c r="AF7" i="1"/>
  <c r="AK14" i="4" s="1"/>
  <c r="AE7" i="1"/>
  <c r="AJ14" i="4" s="1"/>
  <c r="AD7" i="1"/>
  <c r="AI14" i="4" s="1"/>
  <c r="AC7" i="1"/>
  <c r="AH14" i="4" s="1"/>
  <c r="AB7" i="1"/>
  <c r="AG14" i="4" s="1"/>
  <c r="AA7" i="1"/>
  <c r="AF14" i="4" s="1"/>
  <c r="Z7" i="1"/>
  <c r="AE14" i="4" s="1"/>
  <c r="Y7" i="1"/>
  <c r="AD14" i="4" s="1"/>
  <c r="X7" i="1"/>
  <c r="AC14" i="4" s="1"/>
  <c r="W7" i="1"/>
  <c r="AB14" i="4" s="1"/>
  <c r="V7" i="1"/>
  <c r="AA14" i="4" s="1"/>
  <c r="U7" i="1"/>
  <c r="Z14" i="4" s="1"/>
  <c r="T7" i="1"/>
  <c r="Y14" i="4" s="1"/>
  <c r="S7" i="1"/>
  <c r="X14" i="4" s="1"/>
  <c r="R7" i="1"/>
  <c r="W14" i="4" s="1"/>
  <c r="Q7" i="1"/>
  <c r="V14" i="4" s="1"/>
  <c r="P7" i="1"/>
  <c r="U14" i="4" s="1"/>
  <c r="O7" i="1"/>
  <c r="T14" i="4" s="1"/>
  <c r="N7" i="1"/>
  <c r="S14" i="4" s="1"/>
  <c r="M7" i="1"/>
  <c r="R14" i="4" s="1"/>
  <c r="L7" i="1"/>
  <c r="Q14" i="4" s="1"/>
  <c r="K7" i="1"/>
  <c r="P14" i="4" s="1"/>
  <c r="J7" i="1"/>
  <c r="O14" i="4" s="1"/>
  <c r="I7" i="1"/>
  <c r="N14" i="4" s="1"/>
  <c r="H7" i="1"/>
  <c r="M14" i="4" s="1"/>
  <c r="G7" i="1"/>
  <c r="L14" i="4" s="1"/>
  <c r="F7" i="1"/>
  <c r="K14" i="4" s="1"/>
  <c r="E7" i="1"/>
  <c r="J14" i="4" s="1"/>
  <c r="D7" i="1"/>
  <c r="I14" i="4" s="1"/>
  <c r="C7" i="1"/>
  <c r="H14" i="4" s="1"/>
  <c r="B7" i="1"/>
  <c r="G14" i="4" s="1"/>
  <c r="BN6" i="1"/>
  <c r="BM6" i="1"/>
  <c r="BL6" i="1"/>
  <c r="BK6" i="1"/>
  <c r="BP13" i="4" s="1"/>
  <c r="BJ6" i="1"/>
  <c r="BO13" i="4" s="1"/>
  <c r="BI6" i="1"/>
  <c r="BN13" i="4" s="1"/>
  <c r="BH6" i="1"/>
  <c r="BM13" i="4" s="1"/>
  <c r="BG6" i="1"/>
  <c r="BL13" i="4" s="1"/>
  <c r="BF6" i="1"/>
  <c r="BK13" i="4" s="1"/>
  <c r="BE6" i="1"/>
  <c r="BJ13" i="4" s="1"/>
  <c r="BD6" i="1"/>
  <c r="BI13" i="4" s="1"/>
  <c r="BC6" i="1"/>
  <c r="BH13" i="4" s="1"/>
  <c r="BB6" i="1"/>
  <c r="BG13" i="4" s="1"/>
  <c r="BA6" i="1"/>
  <c r="BF13" i="4" s="1"/>
  <c r="AZ6" i="1"/>
  <c r="BE13" i="4" s="1"/>
  <c r="AY6" i="1"/>
  <c r="BD13" i="4" s="1"/>
  <c r="AX6" i="1"/>
  <c r="BC13" i="4" s="1"/>
  <c r="AW6" i="1"/>
  <c r="BB13" i="4" s="1"/>
  <c r="AV6" i="1"/>
  <c r="BA13" i="4" s="1"/>
  <c r="AU6" i="1"/>
  <c r="AZ13" i="4" s="1"/>
  <c r="AT6" i="1"/>
  <c r="AY13" i="4" s="1"/>
  <c r="AS6" i="1"/>
  <c r="AX13" i="4" s="1"/>
  <c r="AR6" i="1"/>
  <c r="AW13" i="4" s="1"/>
  <c r="AQ6" i="1"/>
  <c r="AV13" i="4" s="1"/>
  <c r="AP6" i="1"/>
  <c r="AU13" i="4" s="1"/>
  <c r="AO6" i="1"/>
  <c r="AT13" i="4" s="1"/>
  <c r="AN6" i="1"/>
  <c r="AS13" i="4" s="1"/>
  <c r="AM6" i="1"/>
  <c r="AR13" i="4" s="1"/>
  <c r="AL6" i="1"/>
  <c r="AQ13" i="4" s="1"/>
  <c r="AK6" i="1"/>
  <c r="AP13" i="4" s="1"/>
  <c r="AJ6" i="1"/>
  <c r="AO13" i="4" s="1"/>
  <c r="AI6" i="1"/>
  <c r="AN13" i="4" s="1"/>
  <c r="AH6" i="1"/>
  <c r="AM13" i="4" s="1"/>
  <c r="AG6" i="1"/>
  <c r="AL13" i="4" s="1"/>
  <c r="AF6" i="1"/>
  <c r="AK13" i="4" s="1"/>
  <c r="AE6" i="1"/>
  <c r="AJ13" i="4" s="1"/>
  <c r="AD6" i="1"/>
  <c r="AI13" i="4" s="1"/>
  <c r="AC6" i="1"/>
  <c r="AH13" i="4" s="1"/>
  <c r="AB6" i="1"/>
  <c r="AG13" i="4" s="1"/>
  <c r="AA6" i="1"/>
  <c r="AF13" i="4" s="1"/>
  <c r="Z6" i="1"/>
  <c r="AE13" i="4" s="1"/>
  <c r="Y6" i="1"/>
  <c r="AD13" i="4" s="1"/>
  <c r="X6" i="1"/>
  <c r="AC13" i="4" s="1"/>
  <c r="W6" i="1"/>
  <c r="AB13" i="4" s="1"/>
  <c r="V6" i="1"/>
  <c r="AA13" i="4" s="1"/>
  <c r="U6" i="1"/>
  <c r="Z13" i="4" s="1"/>
  <c r="T6" i="1"/>
  <c r="Y13" i="4" s="1"/>
  <c r="S6" i="1"/>
  <c r="X13" i="4" s="1"/>
  <c r="R6" i="1"/>
  <c r="W13" i="4" s="1"/>
  <c r="Q6" i="1"/>
  <c r="V13" i="4" s="1"/>
  <c r="P6" i="1"/>
  <c r="U13" i="4" s="1"/>
  <c r="O6" i="1"/>
  <c r="T13" i="4" s="1"/>
  <c r="N6" i="1"/>
  <c r="S13" i="4" s="1"/>
  <c r="M6" i="1"/>
  <c r="R13" i="4" s="1"/>
  <c r="L6" i="1"/>
  <c r="Q13" i="4" s="1"/>
  <c r="K6" i="1"/>
  <c r="P13" i="4" s="1"/>
  <c r="J6" i="1"/>
  <c r="O13" i="4" s="1"/>
  <c r="I6" i="1"/>
  <c r="N13" i="4" s="1"/>
  <c r="H6" i="1"/>
  <c r="M13" i="4" s="1"/>
  <c r="G6" i="1"/>
  <c r="L13" i="4" s="1"/>
  <c r="F6" i="1"/>
  <c r="K13" i="4" s="1"/>
  <c r="E6" i="1"/>
  <c r="J13" i="4" s="1"/>
  <c r="D6" i="1"/>
  <c r="I13" i="4" s="1"/>
  <c r="C6" i="1"/>
  <c r="H13" i="4" s="1"/>
  <c r="B6" i="1"/>
  <c r="G13" i="4" s="1"/>
  <c r="BN5" i="1"/>
  <c r="BM5" i="1"/>
  <c r="BL5" i="1"/>
  <c r="BK5" i="1"/>
  <c r="BP12" i="4" s="1"/>
  <c r="BJ5" i="1"/>
  <c r="BO12" i="4" s="1"/>
  <c r="BI5" i="1"/>
  <c r="BN12" i="4" s="1"/>
  <c r="BH5" i="1"/>
  <c r="BM12" i="4" s="1"/>
  <c r="BG5" i="1"/>
  <c r="BL12" i="4" s="1"/>
  <c r="BF5" i="1"/>
  <c r="BK12" i="4" s="1"/>
  <c r="BE5" i="1"/>
  <c r="BJ12" i="4" s="1"/>
  <c r="BD5" i="1"/>
  <c r="BI12" i="4" s="1"/>
  <c r="BC5" i="1"/>
  <c r="BH12" i="4" s="1"/>
  <c r="BB5" i="1"/>
  <c r="BG12" i="4" s="1"/>
  <c r="BA5" i="1"/>
  <c r="BF12" i="4" s="1"/>
  <c r="AZ5" i="1"/>
  <c r="BE12" i="4" s="1"/>
  <c r="AY5" i="1"/>
  <c r="BD12" i="4" s="1"/>
  <c r="AX5" i="1"/>
  <c r="BC12" i="4" s="1"/>
  <c r="AW5" i="1"/>
  <c r="BB12" i="4" s="1"/>
  <c r="AV5" i="1"/>
  <c r="BA12" i="4" s="1"/>
  <c r="AU5" i="1"/>
  <c r="AZ12" i="4" s="1"/>
  <c r="AT5" i="1"/>
  <c r="AY12" i="4" s="1"/>
  <c r="AS5" i="1"/>
  <c r="AX12" i="4" s="1"/>
  <c r="AR5" i="1"/>
  <c r="AW12" i="4" s="1"/>
  <c r="AQ5" i="1"/>
  <c r="AV12" i="4" s="1"/>
  <c r="AP5" i="1"/>
  <c r="AU12" i="4" s="1"/>
  <c r="AO5" i="1"/>
  <c r="AT12" i="4" s="1"/>
  <c r="AN5" i="1"/>
  <c r="AS12" i="4" s="1"/>
  <c r="AM5" i="1"/>
  <c r="AR12" i="4" s="1"/>
  <c r="AL5" i="1"/>
  <c r="AQ12" i="4" s="1"/>
  <c r="AK5" i="1"/>
  <c r="AP12" i="4" s="1"/>
  <c r="AJ5" i="1"/>
  <c r="AO12" i="4" s="1"/>
  <c r="AI5" i="1"/>
  <c r="AN12" i="4" s="1"/>
  <c r="AH5" i="1"/>
  <c r="AM12" i="4" s="1"/>
  <c r="AG5" i="1"/>
  <c r="AL12" i="4" s="1"/>
  <c r="AF5" i="1"/>
  <c r="AK12" i="4" s="1"/>
  <c r="AE5" i="1"/>
  <c r="AJ12" i="4" s="1"/>
  <c r="AD5" i="1"/>
  <c r="AI12" i="4" s="1"/>
  <c r="AC5" i="1"/>
  <c r="AH12" i="4" s="1"/>
  <c r="AB5" i="1"/>
  <c r="AG12" i="4" s="1"/>
  <c r="AA5" i="1"/>
  <c r="AF12" i="4" s="1"/>
  <c r="Z5" i="1"/>
  <c r="AE12" i="4" s="1"/>
  <c r="Y5" i="1"/>
  <c r="AD12" i="4" s="1"/>
  <c r="X5" i="1"/>
  <c r="AC12" i="4" s="1"/>
  <c r="W5" i="1"/>
  <c r="AB12" i="4" s="1"/>
  <c r="V5" i="1"/>
  <c r="AA12" i="4" s="1"/>
  <c r="U5" i="1"/>
  <c r="Z12" i="4" s="1"/>
  <c r="T5" i="1"/>
  <c r="Y12" i="4" s="1"/>
  <c r="S5" i="1"/>
  <c r="X12" i="4" s="1"/>
  <c r="R5" i="1"/>
  <c r="W12" i="4" s="1"/>
  <c r="Q5" i="1"/>
  <c r="V12" i="4" s="1"/>
  <c r="P5" i="1"/>
  <c r="U12" i="4" s="1"/>
  <c r="O5" i="1"/>
  <c r="T12" i="4" s="1"/>
  <c r="N5" i="1"/>
  <c r="S12" i="4" s="1"/>
  <c r="M5" i="1"/>
  <c r="R12" i="4" s="1"/>
  <c r="L5" i="1"/>
  <c r="Q12" i="4" s="1"/>
  <c r="K5" i="1"/>
  <c r="P12" i="4" s="1"/>
  <c r="J5" i="1"/>
  <c r="O12" i="4" s="1"/>
  <c r="I5" i="1"/>
  <c r="N12" i="4" s="1"/>
  <c r="H5" i="1"/>
  <c r="M12" i="4" s="1"/>
  <c r="G5" i="1"/>
  <c r="L12" i="4" s="1"/>
  <c r="F5" i="1"/>
  <c r="K12" i="4" s="1"/>
  <c r="E5" i="1"/>
  <c r="J12" i="4" s="1"/>
  <c r="D5" i="1"/>
  <c r="I12" i="4" s="1"/>
  <c r="C5" i="1"/>
  <c r="H12" i="4" s="1"/>
  <c r="B5" i="1"/>
  <c r="G12" i="4" s="1"/>
  <c r="BN4" i="1"/>
  <c r="BM4" i="1"/>
  <c r="BL4" i="1"/>
  <c r="BK4" i="1"/>
  <c r="BP11" i="4" s="1"/>
  <c r="BJ4" i="1"/>
  <c r="BO11" i="4" s="1"/>
  <c r="BI4" i="1"/>
  <c r="BN11" i="4" s="1"/>
  <c r="BH4" i="1"/>
  <c r="BM11" i="4" s="1"/>
  <c r="BG4" i="1"/>
  <c r="BL11" i="4" s="1"/>
  <c r="BF4" i="1"/>
  <c r="BK11" i="4" s="1"/>
  <c r="BE4" i="1"/>
  <c r="BJ11" i="4" s="1"/>
  <c r="BD4" i="1"/>
  <c r="BI11" i="4" s="1"/>
  <c r="BC4" i="1"/>
  <c r="BH11" i="4" s="1"/>
  <c r="BB4" i="1"/>
  <c r="BG11" i="4" s="1"/>
  <c r="BA4" i="1"/>
  <c r="BF11" i="4" s="1"/>
  <c r="AZ4" i="1"/>
  <c r="BE11" i="4" s="1"/>
  <c r="AY4" i="1"/>
  <c r="BD11" i="4" s="1"/>
  <c r="AX4" i="1"/>
  <c r="BC11" i="4" s="1"/>
  <c r="AW4" i="1"/>
  <c r="BB11" i="4" s="1"/>
  <c r="AV4" i="1"/>
  <c r="BA11" i="4" s="1"/>
  <c r="AU4" i="1"/>
  <c r="AZ11" i="4" s="1"/>
  <c r="AT4" i="1"/>
  <c r="AY11" i="4" s="1"/>
  <c r="AS4" i="1"/>
  <c r="AX11" i="4" s="1"/>
  <c r="AR4" i="1"/>
  <c r="AW11" i="4" s="1"/>
  <c r="AQ4" i="1"/>
  <c r="AV11" i="4" s="1"/>
  <c r="AP4" i="1"/>
  <c r="AU11" i="4" s="1"/>
  <c r="AO4" i="1"/>
  <c r="AT11" i="4" s="1"/>
  <c r="AN4" i="1"/>
  <c r="AS11" i="4" s="1"/>
  <c r="AM4" i="1"/>
  <c r="AR11" i="4" s="1"/>
  <c r="AL4" i="1"/>
  <c r="AQ11" i="4" s="1"/>
  <c r="AK4" i="1"/>
  <c r="AP11" i="4" s="1"/>
  <c r="AJ4" i="1"/>
  <c r="AO11" i="4" s="1"/>
  <c r="AI4" i="1"/>
  <c r="AN11" i="4" s="1"/>
  <c r="AH4" i="1"/>
  <c r="AM11" i="4" s="1"/>
  <c r="AG4" i="1"/>
  <c r="AL11" i="4" s="1"/>
  <c r="AF4" i="1"/>
  <c r="AK11" i="4" s="1"/>
  <c r="AE4" i="1"/>
  <c r="AJ11" i="4" s="1"/>
  <c r="AD4" i="1"/>
  <c r="AI11" i="4" s="1"/>
  <c r="AC4" i="1"/>
  <c r="AH11" i="4" s="1"/>
  <c r="AB4" i="1"/>
  <c r="AG11" i="4" s="1"/>
  <c r="AA4" i="1"/>
  <c r="AF11" i="4" s="1"/>
  <c r="Z4" i="1"/>
  <c r="AE11" i="4" s="1"/>
  <c r="Y4" i="1"/>
  <c r="AD11" i="4" s="1"/>
  <c r="X4" i="1"/>
  <c r="AC11" i="4" s="1"/>
  <c r="W4" i="1"/>
  <c r="AB11" i="4" s="1"/>
  <c r="V4" i="1"/>
  <c r="AA11" i="4" s="1"/>
  <c r="U4" i="1"/>
  <c r="Z11" i="4" s="1"/>
  <c r="T4" i="1"/>
  <c r="Y11" i="4" s="1"/>
  <c r="S4" i="1"/>
  <c r="X11" i="4" s="1"/>
  <c r="R4" i="1"/>
  <c r="W11" i="4" s="1"/>
  <c r="Q4" i="1"/>
  <c r="V11" i="4" s="1"/>
  <c r="P4" i="1"/>
  <c r="U11" i="4" s="1"/>
  <c r="O4" i="1"/>
  <c r="T11" i="4" s="1"/>
  <c r="N4" i="1"/>
  <c r="S11" i="4" s="1"/>
  <c r="M4" i="1"/>
  <c r="R11" i="4" s="1"/>
  <c r="L4" i="1"/>
  <c r="Q11" i="4" s="1"/>
  <c r="K4" i="1"/>
  <c r="P11" i="4" s="1"/>
  <c r="J4" i="1"/>
  <c r="O11" i="4" s="1"/>
  <c r="I4" i="1"/>
  <c r="N11" i="4" s="1"/>
  <c r="H4" i="1"/>
  <c r="M11" i="4" s="1"/>
  <c r="G4" i="1"/>
  <c r="L11" i="4" s="1"/>
  <c r="F4" i="1"/>
  <c r="K11" i="4" s="1"/>
  <c r="E4" i="1"/>
  <c r="J11" i="4" s="1"/>
  <c r="D4" i="1"/>
  <c r="I11" i="4" s="1"/>
  <c r="C4" i="1"/>
  <c r="H11" i="4" s="1"/>
  <c r="B4" i="1"/>
  <c r="G11" i="4" s="1"/>
  <c r="BN3" i="1"/>
  <c r="BM3" i="1"/>
  <c r="BL3" i="1"/>
  <c r="AR12" i="13" s="1"/>
  <c r="BK3" i="1"/>
  <c r="BP10" i="4" s="1"/>
  <c r="BJ3" i="1"/>
  <c r="BO10" i="4" s="1"/>
  <c r="BI3" i="1"/>
  <c r="BN10" i="4" s="1"/>
  <c r="BH3" i="1"/>
  <c r="BM10" i="4" s="1"/>
  <c r="BG3" i="1"/>
  <c r="BL10" i="4" s="1"/>
  <c r="BF3" i="1"/>
  <c r="BK10" i="4" s="1"/>
  <c r="BE3" i="1"/>
  <c r="BJ10" i="4" s="1"/>
  <c r="BD3" i="1"/>
  <c r="BI10" i="4" s="1"/>
  <c r="BC3" i="1"/>
  <c r="BH10" i="4" s="1"/>
  <c r="BB3" i="1"/>
  <c r="BG10" i="4" s="1"/>
  <c r="BA3" i="1"/>
  <c r="BF10" i="4" s="1"/>
  <c r="AZ3" i="1"/>
  <c r="BE10" i="4" s="1"/>
  <c r="AY3" i="1"/>
  <c r="BD10" i="4" s="1"/>
  <c r="AX3" i="1"/>
  <c r="BC10" i="4" s="1"/>
  <c r="AW3" i="1"/>
  <c r="BB10" i="4" s="1"/>
  <c r="AV3" i="1"/>
  <c r="BA10" i="4" s="1"/>
  <c r="AU3" i="1"/>
  <c r="AZ10" i="4" s="1"/>
  <c r="AT3" i="1"/>
  <c r="AY10" i="4" s="1"/>
  <c r="AS3" i="1"/>
  <c r="AX10" i="4" s="1"/>
  <c r="AR3" i="1"/>
  <c r="AW10" i="4" s="1"/>
  <c r="AQ3" i="1"/>
  <c r="AV10" i="4" s="1"/>
  <c r="AP3" i="1"/>
  <c r="AU10" i="4" s="1"/>
  <c r="AO3" i="1"/>
  <c r="AT10" i="4" s="1"/>
  <c r="AN3" i="1"/>
  <c r="AS10" i="4" s="1"/>
  <c r="AM3" i="1"/>
  <c r="AR10" i="4" s="1"/>
  <c r="AL3" i="1"/>
  <c r="AQ10" i="4" s="1"/>
  <c r="AK3" i="1"/>
  <c r="AP10" i="4" s="1"/>
  <c r="AJ3" i="1"/>
  <c r="AO10" i="4" s="1"/>
  <c r="AI3" i="1"/>
  <c r="AN10" i="4" s="1"/>
  <c r="AH3" i="1"/>
  <c r="AM10" i="4" s="1"/>
  <c r="AG3" i="1"/>
  <c r="AL10" i="4" s="1"/>
  <c r="AF3" i="1"/>
  <c r="AK10" i="4" s="1"/>
  <c r="AE3" i="1"/>
  <c r="AJ10" i="4" s="1"/>
  <c r="AD3" i="1"/>
  <c r="AI10" i="4" s="1"/>
  <c r="AC3" i="1"/>
  <c r="AH10" i="4" s="1"/>
  <c r="AB3" i="1"/>
  <c r="AG10" i="4" s="1"/>
  <c r="AA3" i="1"/>
  <c r="AF10" i="4" s="1"/>
  <c r="Z3" i="1"/>
  <c r="AE10" i="4" s="1"/>
  <c r="Y3" i="1"/>
  <c r="AD10" i="4" s="1"/>
  <c r="X3" i="1"/>
  <c r="AC10" i="4" s="1"/>
  <c r="W3" i="1"/>
  <c r="AB10" i="4" s="1"/>
  <c r="V3" i="1"/>
  <c r="AA10" i="4" s="1"/>
  <c r="U3" i="1"/>
  <c r="Z10" i="4" s="1"/>
  <c r="T3" i="1"/>
  <c r="Y10" i="4" s="1"/>
  <c r="S3" i="1"/>
  <c r="X10" i="4" s="1"/>
  <c r="R3" i="1"/>
  <c r="W10" i="4" s="1"/>
  <c r="Q3" i="1"/>
  <c r="V10" i="4" s="1"/>
  <c r="P3" i="1"/>
  <c r="U10" i="4" s="1"/>
  <c r="O3" i="1"/>
  <c r="T10" i="4" s="1"/>
  <c r="N3" i="1"/>
  <c r="S10" i="4" s="1"/>
  <c r="M3" i="1"/>
  <c r="R10" i="4" s="1"/>
  <c r="L3" i="1"/>
  <c r="Q10" i="4" s="1"/>
  <c r="K3" i="1"/>
  <c r="P10" i="4" s="1"/>
  <c r="J3" i="1"/>
  <c r="O10" i="4" s="1"/>
  <c r="I3" i="1"/>
  <c r="N10" i="4" s="1"/>
  <c r="H3" i="1"/>
  <c r="M10" i="4" s="1"/>
  <c r="G3" i="1"/>
  <c r="L10" i="4" s="1"/>
  <c r="F3" i="1"/>
  <c r="K10" i="4" s="1"/>
  <c r="E3" i="1"/>
  <c r="J10" i="4" s="1"/>
  <c r="D3" i="1"/>
  <c r="I10" i="4" s="1"/>
  <c r="C3" i="1"/>
  <c r="H10" i="4" s="1"/>
  <c r="B3" i="1"/>
  <c r="G10" i="4" s="1"/>
  <c r="AY59" i="4" l="1"/>
  <c r="AX12" i="38"/>
  <c r="F6" i="37"/>
  <c r="B5" i="38"/>
  <c r="B5" i="27"/>
  <c r="B5" i="40"/>
  <c r="B5" i="34"/>
  <c r="B5" i="13"/>
  <c r="B5" i="43"/>
  <c r="B5" i="20"/>
  <c r="B5" i="45"/>
  <c r="B5" i="30"/>
  <c r="F8" i="37"/>
  <c r="C4" i="25" s="1"/>
  <c r="B7" i="45"/>
  <c r="B7" i="30"/>
  <c r="B7" i="38"/>
  <c r="B7" i="27"/>
  <c r="B7" i="40"/>
  <c r="B7" i="34"/>
  <c r="B7" i="13"/>
  <c r="B4" i="27"/>
  <c r="B7" i="43"/>
  <c r="B7" i="20"/>
  <c r="F9" i="37"/>
  <c r="F7" i="37"/>
  <c r="B6" i="40"/>
  <c r="B6" i="34"/>
  <c r="B6" i="13"/>
  <c r="B6" i="43"/>
  <c r="B6" i="20"/>
  <c r="B6" i="45"/>
  <c r="B6" i="30"/>
  <c r="B6" i="38"/>
  <c r="B6" i="27"/>
  <c r="CF30" i="30"/>
  <c r="CF32" i="30" s="1"/>
  <c r="BP24" i="4"/>
  <c r="CF118" i="30"/>
  <c r="CF120" i="30" s="1"/>
  <c r="BP25" i="4"/>
  <c r="CF21" i="30"/>
  <c r="CF24" i="30" s="1"/>
  <c r="S24" i="30" s="1"/>
  <c r="BP22" i="4"/>
  <c r="CF13" i="30"/>
  <c r="CF16" i="30" s="1"/>
  <c r="BP20" i="4"/>
  <c r="CF38" i="30"/>
  <c r="CF40" i="30" s="1"/>
  <c r="BP21" i="4"/>
  <c r="CF74" i="30"/>
  <c r="CF76" i="30" s="1"/>
  <c r="BP23" i="4"/>
  <c r="CG23" i="30"/>
  <c r="CG25" i="30"/>
  <c r="T25" i="30" s="1"/>
  <c r="CF77" i="30"/>
  <c r="S77" i="30" s="1"/>
  <c r="K77" i="30" s="1"/>
  <c r="CG78" i="30"/>
  <c r="T78" i="30" s="1"/>
  <c r="K78" i="30" s="1"/>
  <c r="CG76" i="30"/>
  <c r="CG32" i="30"/>
  <c r="CG33" i="30"/>
  <c r="T33" i="30" s="1"/>
  <c r="CG121" i="30"/>
  <c r="T121" i="30" s="1"/>
  <c r="K121" i="30" s="1"/>
  <c r="CG120" i="30"/>
  <c r="I55" i="27"/>
  <c r="I54" i="27"/>
  <c r="I52" i="27"/>
  <c r="I51" i="27"/>
  <c r="I50" i="27"/>
  <c r="I49" i="27"/>
  <c r="I48" i="27"/>
  <c r="I47" i="27"/>
  <c r="G63" i="27"/>
  <c r="F102" i="20"/>
  <c r="F101" i="20"/>
  <c r="CF23" i="30" l="1"/>
  <c r="CF41" i="30"/>
  <c r="S41" i="30" s="1"/>
  <c r="K41" i="30" s="1"/>
  <c r="CF15" i="30"/>
  <c r="G30" i="27"/>
  <c r="L10" i="27"/>
  <c r="W12" i="13" l="1"/>
  <c r="Z16" i="13" s="1"/>
  <c r="I26" i="37" s="1"/>
  <c r="P26" i="37" l="1"/>
  <c r="AR18" i="13"/>
  <c r="K120" i="43"/>
  <c r="K118" i="43"/>
  <c r="F146" i="43"/>
  <c r="K88" i="43"/>
  <c r="K86" i="43"/>
  <c r="K78" i="43"/>
  <c r="K76" i="43"/>
  <c r="K68" i="43"/>
  <c r="K66" i="43"/>
  <c r="F81" i="43"/>
  <c r="F80" i="43"/>
  <c r="F82" i="43"/>
  <c r="F72" i="43"/>
  <c r="F71" i="43"/>
  <c r="F70" i="43"/>
  <c r="F61" i="43"/>
  <c r="F60" i="43"/>
  <c r="F62" i="43"/>
  <c r="K58" i="43"/>
  <c r="K56" i="43"/>
  <c r="K48" i="43"/>
  <c r="K46" i="43"/>
  <c r="F52" i="43"/>
  <c r="F51" i="43"/>
  <c r="F50" i="43"/>
  <c r="F42" i="43"/>
  <c r="F41" i="43"/>
  <c r="F40" i="43"/>
  <c r="K38" i="43"/>
  <c r="K36" i="43"/>
  <c r="K28" i="43"/>
  <c r="K26" i="43"/>
  <c r="F22" i="43"/>
  <c r="F32" i="43"/>
  <c r="F31" i="43"/>
  <c r="F30" i="43"/>
  <c r="F21" i="43"/>
  <c r="F20" i="43"/>
  <c r="K18" i="43"/>
  <c r="K16" i="43"/>
  <c r="D4" i="43"/>
  <c r="B4" i="43"/>
  <c r="D64" i="43" l="1"/>
  <c r="D24" i="43"/>
  <c r="D116" i="43"/>
  <c r="D54" i="43"/>
  <c r="D14" i="43"/>
  <c r="D84" i="43"/>
  <c r="D44" i="43"/>
  <c r="D74" i="43"/>
  <c r="D34" i="43"/>
  <c r="D20" i="43"/>
  <c r="D100" i="43"/>
  <c r="D132" i="43"/>
  <c r="D80" i="43"/>
  <c r="D70" i="43"/>
  <c r="D60" i="43"/>
  <c r="D50" i="43"/>
  <c r="D40" i="43"/>
  <c r="D30" i="43"/>
  <c r="K70" i="45" l="1"/>
  <c r="K69" i="45"/>
  <c r="K47" i="45"/>
  <c r="K45" i="45"/>
  <c r="K44" i="45"/>
  <c r="K43" i="45"/>
  <c r="K42" i="45"/>
  <c r="F84" i="45"/>
  <c r="F64" i="45"/>
  <c r="F38" i="45"/>
  <c r="F32" i="45"/>
  <c r="K21" i="45"/>
  <c r="M124" i="40"/>
  <c r="D17" i="45"/>
  <c r="K72" i="45"/>
  <c r="K68" i="45"/>
  <c r="K22" i="45"/>
  <c r="K19" i="45"/>
  <c r="F36" i="45"/>
  <c r="F37" i="45"/>
  <c r="D4" i="45"/>
  <c r="D24" i="45" s="1"/>
  <c r="B4" i="45"/>
  <c r="K12" i="45"/>
  <c r="X8" i="45" l="1"/>
  <c r="D34" i="45"/>
  <c r="D15" i="45"/>
  <c r="D66" i="45"/>
  <c r="D40" i="45"/>
  <c r="D74" i="45"/>
  <c r="D50" i="45"/>
  <c r="D36" i="45"/>
  <c r="CG66" i="45" l="1"/>
  <c r="CF66" i="45"/>
  <c r="CE66" i="45"/>
  <c r="CD66" i="45"/>
  <c r="CC66" i="45"/>
  <c r="CB66" i="45"/>
  <c r="CA66" i="45"/>
  <c r="BZ66" i="45"/>
  <c r="BY66" i="45"/>
  <c r="BX66" i="45"/>
  <c r="U66" i="45" s="1"/>
  <c r="BW66" i="45"/>
  <c r="BV66" i="45"/>
  <c r="BU66" i="45"/>
  <c r="BT66" i="45"/>
  <c r="BS66" i="45"/>
  <c r="BR66" i="45"/>
  <c r="BQ66" i="45"/>
  <c r="BP66" i="45"/>
  <c r="BO66" i="45"/>
  <c r="BN66" i="45"/>
  <c r="BM66" i="45"/>
  <c r="BL66" i="45"/>
  <c r="BK66" i="45"/>
  <c r="BJ66" i="45"/>
  <c r="BI66" i="45"/>
  <c r="BH66" i="45"/>
  <c r="BG66" i="45"/>
  <c r="BF66" i="45"/>
  <c r="BE66" i="45"/>
  <c r="BD66" i="45"/>
  <c r="BC66" i="45"/>
  <c r="BB66" i="45"/>
  <c r="BA66" i="45"/>
  <c r="AZ66" i="45"/>
  <c r="AY66" i="45"/>
  <c r="AX66" i="45"/>
  <c r="AW66" i="45"/>
  <c r="AV66" i="45"/>
  <c r="AU66" i="45"/>
  <c r="AT66" i="45"/>
  <c r="AS66" i="45"/>
  <c r="AR66" i="45"/>
  <c r="AQ66" i="45"/>
  <c r="AP66" i="45"/>
  <c r="AO66" i="45"/>
  <c r="O66" i="45" s="1"/>
  <c r="AN66" i="45"/>
  <c r="N66" i="45" s="1"/>
  <c r="AM66" i="45"/>
  <c r="AL66" i="45"/>
  <c r="AK66" i="45"/>
  <c r="AJ66" i="45"/>
  <c r="AI66" i="45"/>
  <c r="AH66" i="45"/>
  <c r="AG66" i="45"/>
  <c r="AF66" i="45"/>
  <c r="AE66" i="45"/>
  <c r="AD66" i="45"/>
  <c r="AC66" i="45"/>
  <c r="AB66" i="45"/>
  <c r="AA66" i="45"/>
  <c r="Z66" i="45"/>
  <c r="Y66" i="45"/>
  <c r="X66" i="45"/>
  <c r="B66" i="45"/>
  <c r="CG40" i="45"/>
  <c r="CF40" i="45"/>
  <c r="CE40" i="45"/>
  <c r="CD40" i="45"/>
  <c r="CC40" i="45"/>
  <c r="CB40" i="45"/>
  <c r="CA40" i="45"/>
  <c r="BZ40" i="45"/>
  <c r="BY40" i="45"/>
  <c r="BX40" i="45"/>
  <c r="U40" i="45" s="1"/>
  <c r="BW40" i="45"/>
  <c r="BV40" i="45"/>
  <c r="BU40" i="45"/>
  <c r="BT40" i="45"/>
  <c r="BS40" i="45"/>
  <c r="BR40" i="45"/>
  <c r="BQ40" i="45"/>
  <c r="BP40" i="45"/>
  <c r="BO40" i="45"/>
  <c r="BN40" i="45"/>
  <c r="BM40" i="45"/>
  <c r="BL40" i="45"/>
  <c r="BK40" i="45"/>
  <c r="BJ40" i="45"/>
  <c r="BI40" i="45"/>
  <c r="BH40" i="45"/>
  <c r="BG40" i="45"/>
  <c r="BF40" i="45"/>
  <c r="BE40" i="45"/>
  <c r="BD40" i="45"/>
  <c r="BC40" i="45"/>
  <c r="BB40" i="45"/>
  <c r="BA40" i="45"/>
  <c r="AZ40" i="45"/>
  <c r="AY40" i="45"/>
  <c r="AX40" i="45"/>
  <c r="AW40" i="45"/>
  <c r="AV40" i="45"/>
  <c r="AU40" i="45"/>
  <c r="AT40" i="45"/>
  <c r="AS40" i="45"/>
  <c r="AR40" i="45"/>
  <c r="AQ40" i="45"/>
  <c r="AP40" i="45"/>
  <c r="AO40" i="45"/>
  <c r="O40" i="45" s="1"/>
  <c r="AN40" i="45"/>
  <c r="N40" i="45" s="1"/>
  <c r="AM40" i="45"/>
  <c r="AL40" i="45"/>
  <c r="AK40" i="45"/>
  <c r="AJ40" i="45"/>
  <c r="AI40" i="45"/>
  <c r="AH40" i="45"/>
  <c r="AG40" i="45"/>
  <c r="AF40" i="45"/>
  <c r="AE40" i="45"/>
  <c r="AD40" i="45"/>
  <c r="AC40" i="45"/>
  <c r="AB40" i="45"/>
  <c r="AA40" i="45"/>
  <c r="Z40" i="45"/>
  <c r="Y40" i="45"/>
  <c r="X40" i="45"/>
  <c r="B40" i="45"/>
  <c r="CG34" i="45"/>
  <c r="CF34" i="45"/>
  <c r="CE34" i="45"/>
  <c r="CD34" i="45"/>
  <c r="CC34" i="45"/>
  <c r="CB34" i="45"/>
  <c r="CA34" i="45"/>
  <c r="BZ34" i="45"/>
  <c r="BY34" i="45"/>
  <c r="BX34" i="45"/>
  <c r="U34" i="45" s="1"/>
  <c r="BW34" i="45"/>
  <c r="BV34" i="45"/>
  <c r="BU34" i="45"/>
  <c r="BT34" i="45"/>
  <c r="BS34" i="45"/>
  <c r="BR34" i="45"/>
  <c r="BQ34" i="45"/>
  <c r="BP34" i="45"/>
  <c r="BO34" i="45"/>
  <c r="BN34" i="45"/>
  <c r="BM34" i="45"/>
  <c r="BL34" i="45"/>
  <c r="BK34" i="45"/>
  <c r="BJ34" i="45"/>
  <c r="BI34" i="45"/>
  <c r="BH34" i="45"/>
  <c r="BG34" i="45"/>
  <c r="BF34" i="45"/>
  <c r="BE34" i="45"/>
  <c r="BD34" i="45"/>
  <c r="BC34" i="45"/>
  <c r="BB34" i="45"/>
  <c r="BA34" i="45"/>
  <c r="AZ34" i="45"/>
  <c r="AY34" i="45"/>
  <c r="AX34" i="45"/>
  <c r="AW34" i="45"/>
  <c r="AV34" i="45"/>
  <c r="AU34" i="45"/>
  <c r="AT34" i="45"/>
  <c r="AS34" i="45"/>
  <c r="AR34" i="45"/>
  <c r="AQ34" i="45"/>
  <c r="AP34" i="45"/>
  <c r="AO34" i="45"/>
  <c r="O34" i="45" s="1"/>
  <c r="AN34" i="45"/>
  <c r="N34" i="45" s="1"/>
  <c r="N36" i="45" s="1"/>
  <c r="AM34" i="45"/>
  <c r="AL34" i="45"/>
  <c r="AK34" i="45"/>
  <c r="AJ34" i="45"/>
  <c r="AI34" i="45"/>
  <c r="AH34" i="45"/>
  <c r="AG34" i="45"/>
  <c r="AF34" i="45"/>
  <c r="AE34" i="45"/>
  <c r="AD34" i="45"/>
  <c r="AC34" i="45"/>
  <c r="AB34" i="45"/>
  <c r="AA34" i="45"/>
  <c r="Z34" i="45"/>
  <c r="Y34" i="45"/>
  <c r="X34" i="45"/>
  <c r="B34" i="45"/>
  <c r="CG15" i="45"/>
  <c r="CF15" i="45"/>
  <c r="CE15" i="45"/>
  <c r="CD15" i="45"/>
  <c r="CC15" i="45"/>
  <c r="CB15" i="45"/>
  <c r="CA15" i="45"/>
  <c r="BZ15" i="45"/>
  <c r="BY15" i="45"/>
  <c r="BX15" i="45"/>
  <c r="U15" i="45" s="1"/>
  <c r="BW15" i="45"/>
  <c r="BV15" i="45"/>
  <c r="BU15" i="45"/>
  <c r="BT15" i="45"/>
  <c r="BS15" i="45"/>
  <c r="BR15" i="45"/>
  <c r="BQ15" i="45"/>
  <c r="BP15" i="45"/>
  <c r="BO15" i="45"/>
  <c r="BN15" i="45"/>
  <c r="BM15" i="45"/>
  <c r="BL15" i="45"/>
  <c r="BK15" i="45"/>
  <c r="BJ15" i="45"/>
  <c r="BI15" i="45"/>
  <c r="BH15" i="45"/>
  <c r="BG15" i="45"/>
  <c r="BF15" i="45"/>
  <c r="BE15" i="45"/>
  <c r="BD15" i="45"/>
  <c r="BC15" i="45"/>
  <c r="BB15" i="45"/>
  <c r="BA15" i="45"/>
  <c r="AZ15" i="45"/>
  <c r="AY15" i="45"/>
  <c r="AX15" i="45"/>
  <c r="AW15" i="45"/>
  <c r="AV15" i="45"/>
  <c r="AU15" i="45"/>
  <c r="AT15" i="45"/>
  <c r="AS15" i="45"/>
  <c r="AR15" i="45"/>
  <c r="AQ15" i="45"/>
  <c r="AP15" i="45"/>
  <c r="AO15" i="45"/>
  <c r="O15" i="45" s="1"/>
  <c r="AN15" i="45"/>
  <c r="N15" i="45" s="1"/>
  <c r="AM15" i="45"/>
  <c r="AL15" i="45"/>
  <c r="AK15" i="45"/>
  <c r="AJ15" i="45"/>
  <c r="AI15" i="45"/>
  <c r="AH15" i="45"/>
  <c r="AG15" i="45"/>
  <c r="AF15" i="45"/>
  <c r="AE15" i="45"/>
  <c r="AD15" i="45"/>
  <c r="AC15" i="45"/>
  <c r="AB15" i="45"/>
  <c r="AA15" i="45"/>
  <c r="Z15" i="45"/>
  <c r="Y15" i="45"/>
  <c r="X15" i="45"/>
  <c r="B15" i="45"/>
  <c r="CG10" i="45"/>
  <c r="CF10" i="45"/>
  <c r="CE10" i="45"/>
  <c r="CD10" i="45"/>
  <c r="CC10" i="45"/>
  <c r="CB10" i="45"/>
  <c r="CA10" i="45"/>
  <c r="BZ10" i="45"/>
  <c r="BY10" i="45"/>
  <c r="BX10" i="45"/>
  <c r="BW10" i="45"/>
  <c r="BV10" i="45"/>
  <c r="BU10" i="45"/>
  <c r="BT10" i="45"/>
  <c r="BS10" i="45"/>
  <c r="BR10" i="45"/>
  <c r="BQ10" i="45"/>
  <c r="BP10" i="45"/>
  <c r="BO10" i="45"/>
  <c r="BN10" i="45"/>
  <c r="BM10" i="45"/>
  <c r="BL10" i="45"/>
  <c r="BK10" i="45"/>
  <c r="BJ10" i="45"/>
  <c r="BI10" i="45"/>
  <c r="BH10" i="45"/>
  <c r="BG10" i="45"/>
  <c r="BF10" i="45"/>
  <c r="BE10" i="45"/>
  <c r="BD10" i="45"/>
  <c r="BC10" i="45"/>
  <c r="BB10" i="45"/>
  <c r="BA10" i="45"/>
  <c r="AZ10" i="45"/>
  <c r="AY10" i="45"/>
  <c r="AX10" i="45"/>
  <c r="AW10" i="45"/>
  <c r="AV10" i="45"/>
  <c r="AU10" i="45"/>
  <c r="AT10" i="45"/>
  <c r="AS10" i="45"/>
  <c r="AR10" i="45"/>
  <c r="AQ10" i="45"/>
  <c r="AP10" i="45"/>
  <c r="AO10" i="45"/>
  <c r="AN10" i="45"/>
  <c r="AM10" i="45"/>
  <c r="AL10" i="45"/>
  <c r="AK10" i="45"/>
  <c r="AJ10" i="45"/>
  <c r="AI10" i="45"/>
  <c r="AH10" i="45"/>
  <c r="AG10" i="45"/>
  <c r="AF10" i="45"/>
  <c r="AE10" i="45"/>
  <c r="AD10" i="45"/>
  <c r="AC10" i="45"/>
  <c r="AB10" i="45"/>
  <c r="AA10" i="45"/>
  <c r="Z10" i="45"/>
  <c r="Y10" i="45"/>
  <c r="X10" i="45"/>
  <c r="M100" i="40"/>
  <c r="M99" i="40"/>
  <c r="M125" i="40"/>
  <c r="M123" i="40"/>
  <c r="M122" i="40"/>
  <c r="M120" i="40"/>
  <c r="M119" i="40"/>
  <c r="H114" i="40"/>
  <c r="H113" i="40"/>
  <c r="H141" i="40"/>
  <c r="H115" i="40"/>
  <c r="H109" i="40"/>
  <c r="H94" i="40"/>
  <c r="H95" i="40"/>
  <c r="H93" i="40"/>
  <c r="H82" i="40"/>
  <c r="H81" i="40"/>
  <c r="H76" i="40"/>
  <c r="H75" i="40"/>
  <c r="H70" i="40"/>
  <c r="H69" i="40"/>
  <c r="H64" i="40"/>
  <c r="H63" i="40"/>
  <c r="H83" i="40"/>
  <c r="H77" i="40"/>
  <c r="H71" i="40"/>
  <c r="H65" i="40"/>
  <c r="H59" i="40"/>
  <c r="H53" i="40"/>
  <c r="H47" i="40"/>
  <c r="H58" i="40"/>
  <c r="H57" i="40"/>
  <c r="H52" i="40"/>
  <c r="H51" i="40"/>
  <c r="H46" i="40"/>
  <c r="H45" i="40"/>
  <c r="H41" i="40"/>
  <c r="H40" i="40"/>
  <c r="H39" i="40"/>
  <c r="H35" i="40"/>
  <c r="H34" i="40"/>
  <c r="H33" i="40"/>
  <c r="H29" i="40"/>
  <c r="H28" i="40"/>
  <c r="H27" i="40"/>
  <c r="H23" i="40"/>
  <c r="H22" i="40"/>
  <c r="H21" i="40"/>
  <c r="H17" i="40"/>
  <c r="H16" i="40"/>
  <c r="H15" i="40"/>
  <c r="CG34" i="43"/>
  <c r="CF34" i="43"/>
  <c r="CE34" i="43"/>
  <c r="CD34" i="43"/>
  <c r="CC34" i="43"/>
  <c r="CB34" i="43"/>
  <c r="CA34" i="43"/>
  <c r="BZ34" i="43"/>
  <c r="BY34" i="43"/>
  <c r="BX34" i="43"/>
  <c r="U34" i="43" s="1"/>
  <c r="U40" i="43" s="1"/>
  <c r="BW34" i="43"/>
  <c r="BV34" i="43"/>
  <c r="BU34" i="43"/>
  <c r="BT34" i="43"/>
  <c r="BS34" i="43"/>
  <c r="BR34" i="43"/>
  <c r="BQ34" i="43"/>
  <c r="BP34" i="43"/>
  <c r="BO34" i="43"/>
  <c r="BN34" i="43"/>
  <c r="BM34" i="43"/>
  <c r="BL34" i="43"/>
  <c r="BK34" i="43"/>
  <c r="BJ34" i="43"/>
  <c r="BI34" i="43"/>
  <c r="BH34" i="43"/>
  <c r="BG34" i="43"/>
  <c r="BF34" i="43"/>
  <c r="BE34" i="43"/>
  <c r="BD34" i="43"/>
  <c r="BC34" i="43"/>
  <c r="BB34" i="43"/>
  <c r="BA34" i="43"/>
  <c r="AZ34" i="43"/>
  <c r="AY34" i="43"/>
  <c r="AX34" i="43"/>
  <c r="AW34" i="43"/>
  <c r="AV34" i="43"/>
  <c r="AU34" i="43"/>
  <c r="AT34" i="43"/>
  <c r="AS34" i="43"/>
  <c r="AR34" i="43"/>
  <c r="AQ34" i="43"/>
  <c r="AP34" i="43"/>
  <c r="AO34" i="43"/>
  <c r="O34" i="43" s="1"/>
  <c r="O40" i="43" s="1"/>
  <c r="AN34" i="43"/>
  <c r="N34" i="43" s="1"/>
  <c r="N40" i="43" s="1"/>
  <c r="AM34" i="43"/>
  <c r="AL34" i="43"/>
  <c r="AK34" i="43"/>
  <c r="AJ34" i="43"/>
  <c r="AI34" i="43"/>
  <c r="AH34" i="43"/>
  <c r="AG34" i="43"/>
  <c r="AF34" i="43"/>
  <c r="AE34" i="43"/>
  <c r="AD34" i="43"/>
  <c r="AC34" i="43"/>
  <c r="AB34" i="43"/>
  <c r="AA34" i="43"/>
  <c r="Z34" i="43"/>
  <c r="Y34" i="43"/>
  <c r="X34" i="43"/>
  <c r="B34" i="43"/>
  <c r="CG84" i="43"/>
  <c r="CF84" i="43"/>
  <c r="CE84" i="43"/>
  <c r="CD84" i="43"/>
  <c r="CC84" i="43"/>
  <c r="CB84" i="43"/>
  <c r="CA84" i="43"/>
  <c r="BZ84" i="43"/>
  <c r="BY84" i="43"/>
  <c r="BX84" i="43"/>
  <c r="U84" i="43" s="1"/>
  <c r="U90" i="43" s="1"/>
  <c r="BW84" i="43"/>
  <c r="BV84" i="43"/>
  <c r="BU84" i="43"/>
  <c r="BT84" i="43"/>
  <c r="BS84" i="43"/>
  <c r="BR84" i="43"/>
  <c r="BQ84" i="43"/>
  <c r="BP84" i="43"/>
  <c r="BO84" i="43"/>
  <c r="BN84" i="43"/>
  <c r="BM84" i="43"/>
  <c r="BL84" i="43"/>
  <c r="BK84" i="43"/>
  <c r="BJ84" i="43"/>
  <c r="BI84" i="43"/>
  <c r="BH84" i="43"/>
  <c r="BG84" i="43"/>
  <c r="BF84" i="43"/>
  <c r="BE84" i="43"/>
  <c r="BD84" i="43"/>
  <c r="BC84" i="43"/>
  <c r="BB84" i="43"/>
  <c r="BA84" i="43"/>
  <c r="AZ84" i="43"/>
  <c r="AY84" i="43"/>
  <c r="AX84" i="43"/>
  <c r="AW84" i="43"/>
  <c r="AV84" i="43"/>
  <c r="AU84" i="43"/>
  <c r="AT84" i="43"/>
  <c r="AS84" i="43"/>
  <c r="AR84" i="43"/>
  <c r="AQ84" i="43"/>
  <c r="AP84" i="43"/>
  <c r="AO84" i="43"/>
  <c r="O84" i="43" s="1"/>
  <c r="O90" i="43" s="1"/>
  <c r="AN84" i="43"/>
  <c r="N84" i="43" s="1"/>
  <c r="N90" i="43" s="1"/>
  <c r="AM84" i="43"/>
  <c r="AL84" i="43"/>
  <c r="AK84" i="43"/>
  <c r="AJ84" i="43"/>
  <c r="AI84" i="43"/>
  <c r="AH84" i="43"/>
  <c r="AG84" i="43"/>
  <c r="AF84" i="43"/>
  <c r="AE84" i="43"/>
  <c r="AD84" i="43"/>
  <c r="AC84" i="43"/>
  <c r="AB84" i="43"/>
  <c r="AA84" i="43"/>
  <c r="Z84" i="43"/>
  <c r="Y84" i="43"/>
  <c r="X84" i="43"/>
  <c r="B84" i="43"/>
  <c r="CG24" i="43"/>
  <c r="CF24" i="43"/>
  <c r="CE24" i="43"/>
  <c r="CD24" i="43"/>
  <c r="CC24" i="43"/>
  <c r="CB24" i="43"/>
  <c r="CA24" i="43"/>
  <c r="BZ24" i="43"/>
  <c r="BY24" i="43"/>
  <c r="BX24" i="43"/>
  <c r="U24" i="43" s="1"/>
  <c r="U30" i="43" s="1"/>
  <c r="BW24" i="43"/>
  <c r="BV24" i="43"/>
  <c r="BU24" i="43"/>
  <c r="BT24" i="43"/>
  <c r="BS24" i="43"/>
  <c r="BR24" i="43"/>
  <c r="BQ24" i="43"/>
  <c r="BP24" i="43"/>
  <c r="BO24" i="43"/>
  <c r="BN24" i="43"/>
  <c r="BM24" i="43"/>
  <c r="BL24" i="43"/>
  <c r="BK24" i="43"/>
  <c r="BJ24" i="43"/>
  <c r="BI24" i="43"/>
  <c r="BH24" i="43"/>
  <c r="BG24" i="43"/>
  <c r="BF24" i="43"/>
  <c r="BE24" i="43"/>
  <c r="BD24" i="43"/>
  <c r="BC24" i="43"/>
  <c r="BB24" i="43"/>
  <c r="BA24" i="43"/>
  <c r="AZ24" i="43"/>
  <c r="AY24" i="43"/>
  <c r="AX24" i="43"/>
  <c r="AW24" i="43"/>
  <c r="AV24" i="43"/>
  <c r="AU24" i="43"/>
  <c r="AT24" i="43"/>
  <c r="AS24" i="43"/>
  <c r="AR24" i="43"/>
  <c r="AQ24" i="43"/>
  <c r="AP24" i="43"/>
  <c r="AO24" i="43"/>
  <c r="O24" i="43" s="1"/>
  <c r="O30" i="43" s="1"/>
  <c r="AN24" i="43"/>
  <c r="N24" i="43" s="1"/>
  <c r="N30" i="43" s="1"/>
  <c r="AM24" i="43"/>
  <c r="AL24" i="43"/>
  <c r="AK24" i="43"/>
  <c r="AJ24" i="43"/>
  <c r="AI24" i="43"/>
  <c r="AH24" i="43"/>
  <c r="AG24" i="43"/>
  <c r="AF24" i="43"/>
  <c r="AE24" i="43"/>
  <c r="AD24" i="43"/>
  <c r="AC24" i="43"/>
  <c r="AB24" i="43"/>
  <c r="AA24" i="43"/>
  <c r="Z24" i="43"/>
  <c r="Y24" i="43"/>
  <c r="X24" i="43"/>
  <c r="B24" i="43"/>
  <c r="CG74" i="43"/>
  <c r="CF74" i="43"/>
  <c r="CE74" i="43"/>
  <c r="CD74" i="43"/>
  <c r="CC74" i="43"/>
  <c r="CB74" i="43"/>
  <c r="CA74" i="43"/>
  <c r="BZ74" i="43"/>
  <c r="BY74" i="43"/>
  <c r="BX74" i="43"/>
  <c r="U74" i="43" s="1"/>
  <c r="U80" i="43" s="1"/>
  <c r="BW74" i="43"/>
  <c r="BV74" i="43"/>
  <c r="BU74" i="43"/>
  <c r="BT74" i="43"/>
  <c r="BS74" i="43"/>
  <c r="BR74" i="43"/>
  <c r="BQ74" i="43"/>
  <c r="BP74" i="43"/>
  <c r="BO74" i="43"/>
  <c r="BN74" i="43"/>
  <c r="BM74" i="43"/>
  <c r="BL74" i="43"/>
  <c r="BK74" i="43"/>
  <c r="BJ74" i="43"/>
  <c r="BI74" i="43"/>
  <c r="BH74" i="43"/>
  <c r="BG74" i="43"/>
  <c r="BF74" i="43"/>
  <c r="BE74" i="43"/>
  <c r="BD74" i="43"/>
  <c r="BC74" i="43"/>
  <c r="BB74" i="43"/>
  <c r="BA74" i="43"/>
  <c r="AZ74" i="43"/>
  <c r="AY74" i="43"/>
  <c r="AX74" i="43"/>
  <c r="AW74" i="43"/>
  <c r="AV74" i="43"/>
  <c r="AU74" i="43"/>
  <c r="AT74" i="43"/>
  <c r="AS74" i="43"/>
  <c r="AR74" i="43"/>
  <c r="AQ74" i="43"/>
  <c r="AP74" i="43"/>
  <c r="AO74" i="43"/>
  <c r="O74" i="43" s="1"/>
  <c r="O80" i="43" s="1"/>
  <c r="AN74" i="43"/>
  <c r="N74" i="43" s="1"/>
  <c r="N80" i="43" s="1"/>
  <c r="AM74" i="43"/>
  <c r="AL74" i="43"/>
  <c r="AK74" i="43"/>
  <c r="AJ74" i="43"/>
  <c r="AI74" i="43"/>
  <c r="AH74" i="43"/>
  <c r="AG74" i="43"/>
  <c r="AF74" i="43"/>
  <c r="AE74" i="43"/>
  <c r="AD74" i="43"/>
  <c r="AC74" i="43"/>
  <c r="AB74" i="43"/>
  <c r="AA74" i="43"/>
  <c r="Z74" i="43"/>
  <c r="Y74" i="43"/>
  <c r="X74" i="43"/>
  <c r="B74" i="43"/>
  <c r="CG64" i="43"/>
  <c r="CF64" i="43"/>
  <c r="CE64" i="43"/>
  <c r="CD64" i="43"/>
  <c r="CC64" i="43"/>
  <c r="CB64" i="43"/>
  <c r="CA64" i="43"/>
  <c r="BZ64" i="43"/>
  <c r="BY64" i="43"/>
  <c r="BX64" i="43"/>
  <c r="U64" i="43" s="1"/>
  <c r="U70" i="43" s="1"/>
  <c r="BW64" i="43"/>
  <c r="BV64" i="43"/>
  <c r="BU64" i="43"/>
  <c r="BT64" i="43"/>
  <c r="BS64" i="43"/>
  <c r="BR64" i="43"/>
  <c r="BQ64" i="43"/>
  <c r="BP64" i="43"/>
  <c r="BO64" i="43"/>
  <c r="BN64" i="43"/>
  <c r="BM64" i="43"/>
  <c r="BL64" i="43"/>
  <c r="BK64" i="43"/>
  <c r="BJ64" i="43"/>
  <c r="BI64" i="43"/>
  <c r="BH64" i="43"/>
  <c r="BG64" i="43"/>
  <c r="BF64" i="43"/>
  <c r="BE64" i="43"/>
  <c r="BD64" i="43"/>
  <c r="BC64" i="43"/>
  <c r="BB64" i="43"/>
  <c r="BA64" i="43"/>
  <c r="AZ64" i="43"/>
  <c r="AY64" i="43"/>
  <c r="AX64" i="43"/>
  <c r="AW64" i="43"/>
  <c r="AV64" i="43"/>
  <c r="AU64" i="43"/>
  <c r="AT64" i="43"/>
  <c r="AS64" i="43"/>
  <c r="AR64" i="43"/>
  <c r="AQ64" i="43"/>
  <c r="AP64" i="43"/>
  <c r="AO64" i="43"/>
  <c r="O64" i="43" s="1"/>
  <c r="O70" i="43" s="1"/>
  <c r="AN64" i="43"/>
  <c r="N64" i="43" s="1"/>
  <c r="N70" i="43" s="1"/>
  <c r="AM64" i="43"/>
  <c r="AL64" i="43"/>
  <c r="AK64" i="43"/>
  <c r="AJ64" i="43"/>
  <c r="AI64" i="43"/>
  <c r="AH64" i="43"/>
  <c r="AG64" i="43"/>
  <c r="AF64" i="43"/>
  <c r="AE64" i="43"/>
  <c r="AD64" i="43"/>
  <c r="AC64" i="43"/>
  <c r="AB64" i="43"/>
  <c r="AA64" i="43"/>
  <c r="Z64" i="43"/>
  <c r="Y64" i="43"/>
  <c r="X64" i="43"/>
  <c r="B64" i="43"/>
  <c r="CG116" i="43"/>
  <c r="CF116" i="43"/>
  <c r="CE116" i="43"/>
  <c r="CD116" i="43"/>
  <c r="CC116" i="43"/>
  <c r="CB116" i="43"/>
  <c r="CA116" i="43"/>
  <c r="BZ116" i="43"/>
  <c r="BY116" i="43"/>
  <c r="BX116" i="43"/>
  <c r="U116" i="43" s="1"/>
  <c r="U122" i="43" s="1"/>
  <c r="BW116" i="43"/>
  <c r="BV116" i="43"/>
  <c r="BU116" i="43"/>
  <c r="BT116" i="43"/>
  <c r="BS116" i="43"/>
  <c r="BR116" i="43"/>
  <c r="BQ116" i="43"/>
  <c r="BP116" i="43"/>
  <c r="BO116" i="43"/>
  <c r="BN116" i="43"/>
  <c r="BM116" i="43"/>
  <c r="BL116" i="43"/>
  <c r="BK116" i="43"/>
  <c r="BJ116" i="43"/>
  <c r="BI116" i="43"/>
  <c r="BH116" i="43"/>
  <c r="BG116" i="43"/>
  <c r="BF116" i="43"/>
  <c r="BE116" i="43"/>
  <c r="BD116" i="43"/>
  <c r="BC116" i="43"/>
  <c r="BB116" i="43"/>
  <c r="BA116" i="43"/>
  <c r="AZ116" i="43"/>
  <c r="AY116" i="43"/>
  <c r="AX116" i="43"/>
  <c r="AW116" i="43"/>
  <c r="AV116" i="43"/>
  <c r="AU116" i="43"/>
  <c r="AT116" i="43"/>
  <c r="AS116" i="43"/>
  <c r="AR116" i="43"/>
  <c r="AQ116" i="43"/>
  <c r="AP116" i="43"/>
  <c r="AO116" i="43"/>
  <c r="O116" i="43" s="1"/>
  <c r="O122" i="43" s="1"/>
  <c r="O130" i="43" s="1"/>
  <c r="AN116" i="43"/>
  <c r="N116" i="43" s="1"/>
  <c r="N122" i="43" s="1"/>
  <c r="AM116" i="43"/>
  <c r="AL116" i="43"/>
  <c r="AK116" i="43"/>
  <c r="AJ116" i="43"/>
  <c r="AI116" i="43"/>
  <c r="AH116" i="43"/>
  <c r="AG116" i="43"/>
  <c r="AF116" i="43"/>
  <c r="AE116" i="43"/>
  <c r="AD116" i="43"/>
  <c r="AC116" i="43"/>
  <c r="AB116" i="43"/>
  <c r="AA116" i="43"/>
  <c r="Z116" i="43"/>
  <c r="Y116" i="43"/>
  <c r="X116" i="43"/>
  <c r="B116" i="43"/>
  <c r="CG54" i="43"/>
  <c r="CF54" i="43"/>
  <c r="CE54" i="43"/>
  <c r="CD54" i="43"/>
  <c r="CC54" i="43"/>
  <c r="CB54" i="43"/>
  <c r="CA54" i="43"/>
  <c r="BZ54" i="43"/>
  <c r="BY54" i="43"/>
  <c r="BX54" i="43"/>
  <c r="U54" i="43" s="1"/>
  <c r="U60" i="43" s="1"/>
  <c r="BW54" i="43"/>
  <c r="BV54" i="43"/>
  <c r="BU54" i="43"/>
  <c r="BT54" i="43"/>
  <c r="BS54" i="43"/>
  <c r="BR54" i="43"/>
  <c r="BQ54" i="43"/>
  <c r="BP54" i="43"/>
  <c r="BO54" i="43"/>
  <c r="BN54" i="43"/>
  <c r="BM54" i="43"/>
  <c r="BL54" i="43"/>
  <c r="BK54" i="43"/>
  <c r="BJ54" i="43"/>
  <c r="BI54" i="43"/>
  <c r="BH54" i="43"/>
  <c r="BG54" i="43"/>
  <c r="BF54" i="43"/>
  <c r="BE54" i="43"/>
  <c r="BD54" i="43"/>
  <c r="BC54" i="43"/>
  <c r="BB54" i="43"/>
  <c r="BA54" i="43"/>
  <c r="AZ54" i="43"/>
  <c r="AY54" i="43"/>
  <c r="AX54" i="43"/>
  <c r="AW54" i="43"/>
  <c r="AV54" i="43"/>
  <c r="AU54" i="43"/>
  <c r="AT54" i="43"/>
  <c r="AS54" i="43"/>
  <c r="AR54" i="43"/>
  <c r="AQ54" i="43"/>
  <c r="AP54" i="43"/>
  <c r="AO54" i="43"/>
  <c r="O54" i="43" s="1"/>
  <c r="O60" i="43" s="1"/>
  <c r="AN54" i="43"/>
  <c r="N54" i="43" s="1"/>
  <c r="N60" i="43" s="1"/>
  <c r="AM54" i="43"/>
  <c r="AL54" i="43"/>
  <c r="AK54" i="43"/>
  <c r="AJ54" i="43"/>
  <c r="AI54" i="43"/>
  <c r="AH54" i="43"/>
  <c r="AG54" i="43"/>
  <c r="AF54" i="43"/>
  <c r="AE54" i="43"/>
  <c r="AD54" i="43"/>
  <c r="AC54" i="43"/>
  <c r="AB54" i="43"/>
  <c r="AA54" i="43"/>
  <c r="Z54" i="43"/>
  <c r="Y54" i="43"/>
  <c r="X54" i="43"/>
  <c r="B54" i="43"/>
  <c r="CG44" i="43"/>
  <c r="CF44" i="43"/>
  <c r="CE44" i="43"/>
  <c r="CD44" i="43"/>
  <c r="CC44" i="43"/>
  <c r="CB44" i="43"/>
  <c r="CA44" i="43"/>
  <c r="BZ44" i="43"/>
  <c r="BY44" i="43"/>
  <c r="BX44" i="43"/>
  <c r="U44" i="43" s="1"/>
  <c r="U50" i="43" s="1"/>
  <c r="BW44" i="43"/>
  <c r="BV44" i="43"/>
  <c r="BU44" i="43"/>
  <c r="BT44" i="43"/>
  <c r="BS44" i="43"/>
  <c r="BR44" i="43"/>
  <c r="BQ44" i="43"/>
  <c r="BP44" i="43"/>
  <c r="BO44" i="43"/>
  <c r="BN44" i="43"/>
  <c r="BM44" i="43"/>
  <c r="BL44" i="43"/>
  <c r="BK44" i="43"/>
  <c r="BJ44" i="43"/>
  <c r="BI44" i="43"/>
  <c r="BH44" i="43"/>
  <c r="BG44" i="43"/>
  <c r="BF44" i="43"/>
  <c r="BE44" i="43"/>
  <c r="BD44" i="43"/>
  <c r="BC44" i="43"/>
  <c r="BB44" i="43"/>
  <c r="BA44" i="43"/>
  <c r="AZ44" i="43"/>
  <c r="AY44" i="43"/>
  <c r="AX44" i="43"/>
  <c r="AW44" i="43"/>
  <c r="AV44" i="43"/>
  <c r="AU44" i="43"/>
  <c r="AT44" i="43"/>
  <c r="AS44" i="43"/>
  <c r="AR44" i="43"/>
  <c r="AQ44" i="43"/>
  <c r="AP44" i="43"/>
  <c r="AO44" i="43"/>
  <c r="O44" i="43" s="1"/>
  <c r="O50" i="43" s="1"/>
  <c r="AN44" i="43"/>
  <c r="N44" i="43" s="1"/>
  <c r="N50" i="43" s="1"/>
  <c r="AM44" i="43"/>
  <c r="AL44" i="43"/>
  <c r="AK44" i="43"/>
  <c r="AJ44" i="43"/>
  <c r="AI44" i="43"/>
  <c r="AH44" i="43"/>
  <c r="AG44" i="43"/>
  <c r="AF44" i="43"/>
  <c r="AE44" i="43"/>
  <c r="AD44" i="43"/>
  <c r="AC44" i="43"/>
  <c r="AB44" i="43"/>
  <c r="AA44" i="43"/>
  <c r="Z44" i="43"/>
  <c r="Y44" i="43"/>
  <c r="X44" i="43"/>
  <c r="B44" i="43"/>
  <c r="CG14" i="43"/>
  <c r="CF14" i="43"/>
  <c r="CE14" i="43"/>
  <c r="CD14" i="43"/>
  <c r="CC14" i="43"/>
  <c r="CB14" i="43"/>
  <c r="CA14" i="43"/>
  <c r="BZ14" i="43"/>
  <c r="BY14" i="43"/>
  <c r="BX14" i="43"/>
  <c r="U14" i="43" s="1"/>
  <c r="U20" i="43" s="1"/>
  <c r="BW14" i="43"/>
  <c r="BV14" i="43"/>
  <c r="BU14" i="43"/>
  <c r="BT14" i="43"/>
  <c r="BS14" i="43"/>
  <c r="BR14" i="43"/>
  <c r="BQ14" i="43"/>
  <c r="BP14" i="43"/>
  <c r="BO14" i="43"/>
  <c r="BN14" i="43"/>
  <c r="BM14" i="43"/>
  <c r="BL14" i="43"/>
  <c r="BK14" i="43"/>
  <c r="BJ14" i="43"/>
  <c r="BI14" i="43"/>
  <c r="BH14" i="43"/>
  <c r="BG14" i="43"/>
  <c r="BF14" i="43"/>
  <c r="BE14" i="43"/>
  <c r="BD14" i="43"/>
  <c r="BC14" i="43"/>
  <c r="BB14" i="43"/>
  <c r="BA14" i="43"/>
  <c r="AZ14" i="43"/>
  <c r="AY14" i="43"/>
  <c r="AX14" i="43"/>
  <c r="AW14" i="43"/>
  <c r="AV14" i="43"/>
  <c r="AU14" i="43"/>
  <c r="AT14" i="43"/>
  <c r="AS14" i="43"/>
  <c r="AR14" i="43"/>
  <c r="AQ14" i="43"/>
  <c r="AP14" i="43"/>
  <c r="AO14" i="43"/>
  <c r="O14" i="43" s="1"/>
  <c r="O20" i="43" s="1"/>
  <c r="AN14" i="43"/>
  <c r="N14" i="43" s="1"/>
  <c r="N20" i="43" s="1"/>
  <c r="AM14" i="43"/>
  <c r="AL14" i="43"/>
  <c r="AK14" i="43"/>
  <c r="AJ14" i="43"/>
  <c r="AI14" i="43"/>
  <c r="AH14" i="43"/>
  <c r="AG14" i="43"/>
  <c r="AF14" i="43"/>
  <c r="AE14" i="43"/>
  <c r="AD14" i="43"/>
  <c r="AC14" i="43"/>
  <c r="AB14" i="43"/>
  <c r="AA14" i="43"/>
  <c r="Z14" i="43"/>
  <c r="Y14" i="43"/>
  <c r="X14" i="43"/>
  <c r="B14" i="43"/>
  <c r="CG10" i="43"/>
  <c r="CF10" i="43"/>
  <c r="CE10" i="43"/>
  <c r="CD10" i="43"/>
  <c r="CC10" i="43"/>
  <c r="CB10" i="43"/>
  <c r="CA10" i="43"/>
  <c r="BZ10" i="43"/>
  <c r="BY10" i="43"/>
  <c r="BX10" i="43"/>
  <c r="BW10" i="43"/>
  <c r="BV10" i="43"/>
  <c r="BU10" i="43"/>
  <c r="BT10" i="43"/>
  <c r="BS10" i="43"/>
  <c r="BR10" i="43"/>
  <c r="BQ10" i="43"/>
  <c r="BP10" i="43"/>
  <c r="BO10" i="43"/>
  <c r="BN10" i="43"/>
  <c r="BM10" i="43"/>
  <c r="BL10" i="43"/>
  <c r="BK10" i="43"/>
  <c r="BJ10" i="43"/>
  <c r="BI10" i="43"/>
  <c r="BH10" i="43"/>
  <c r="BG10" i="43"/>
  <c r="BF10" i="43"/>
  <c r="BE10" i="43"/>
  <c r="BD10" i="43"/>
  <c r="BC10" i="43"/>
  <c r="BB10" i="43"/>
  <c r="BA10" i="43"/>
  <c r="AZ10" i="43"/>
  <c r="AY10" i="43"/>
  <c r="AX10" i="43"/>
  <c r="AW10" i="43"/>
  <c r="AV10" i="43"/>
  <c r="AU10" i="43"/>
  <c r="AT10" i="43"/>
  <c r="AS10" i="43"/>
  <c r="AR10" i="43"/>
  <c r="AQ10" i="43"/>
  <c r="AP10" i="43"/>
  <c r="AO10" i="43"/>
  <c r="AN10" i="43"/>
  <c r="AM10" i="43"/>
  <c r="AL10" i="43"/>
  <c r="AK10" i="43"/>
  <c r="AJ10" i="43"/>
  <c r="AI10" i="43"/>
  <c r="AH10" i="43"/>
  <c r="AG10" i="43"/>
  <c r="AF10" i="43"/>
  <c r="AE10" i="43"/>
  <c r="AD10" i="43"/>
  <c r="AC10" i="43"/>
  <c r="AB10" i="43"/>
  <c r="AA10" i="43"/>
  <c r="Z10" i="43"/>
  <c r="Y10" i="43"/>
  <c r="X10" i="43"/>
  <c r="X8" i="43"/>
  <c r="D13" i="40"/>
  <c r="M10" i="40"/>
  <c r="AB9" i="40"/>
  <c r="D4" i="40"/>
  <c r="B4" i="40"/>
  <c r="CJ117" i="40"/>
  <c r="CI117" i="40"/>
  <c r="CH117" i="40"/>
  <c r="CG117" i="40"/>
  <c r="CF117" i="40"/>
  <c r="CE117" i="40"/>
  <c r="CD117" i="40"/>
  <c r="CC117" i="40"/>
  <c r="CB117" i="40"/>
  <c r="CA117" i="40"/>
  <c r="W117" i="40" s="1"/>
  <c r="BZ117" i="40"/>
  <c r="BY117" i="40"/>
  <c r="BX117" i="40"/>
  <c r="BW117" i="40"/>
  <c r="BV117" i="40"/>
  <c r="BU117" i="40"/>
  <c r="BT117" i="40"/>
  <c r="BS117" i="40"/>
  <c r="BR117" i="40"/>
  <c r="BQ117" i="40"/>
  <c r="BP117" i="40"/>
  <c r="BO117" i="40"/>
  <c r="BN117" i="40"/>
  <c r="BM117" i="40"/>
  <c r="BL117" i="40"/>
  <c r="BK117" i="40"/>
  <c r="BJ117" i="40"/>
  <c r="BI117" i="40"/>
  <c r="BH117" i="40"/>
  <c r="BG117" i="40"/>
  <c r="BF117" i="40"/>
  <c r="BE117" i="40"/>
  <c r="BD117" i="40"/>
  <c r="BC117" i="40"/>
  <c r="BB117" i="40"/>
  <c r="BA117" i="40"/>
  <c r="AZ117" i="40"/>
  <c r="AY117" i="40"/>
  <c r="AX117" i="40"/>
  <c r="AW117" i="40"/>
  <c r="AV117" i="40"/>
  <c r="AU117" i="40"/>
  <c r="AT117" i="40"/>
  <c r="AS117" i="40"/>
  <c r="AR117" i="40"/>
  <c r="Q117" i="40" s="1"/>
  <c r="Q121" i="40" s="1"/>
  <c r="AQ117" i="40"/>
  <c r="P117" i="40" s="1"/>
  <c r="AP117" i="40"/>
  <c r="AO117" i="40"/>
  <c r="AN117" i="40"/>
  <c r="AM117" i="40"/>
  <c r="AL117" i="40"/>
  <c r="AK117" i="40"/>
  <c r="AJ117" i="40"/>
  <c r="AI117" i="40"/>
  <c r="AH117" i="40"/>
  <c r="AG117" i="40"/>
  <c r="AF117" i="40"/>
  <c r="AE117" i="40"/>
  <c r="AD117" i="40"/>
  <c r="AC117" i="40"/>
  <c r="AB117" i="40"/>
  <c r="AA117" i="40"/>
  <c r="D117" i="40"/>
  <c r="CJ111" i="40"/>
  <c r="CI111" i="40"/>
  <c r="CH111" i="40"/>
  <c r="CG111" i="40"/>
  <c r="CF111" i="40"/>
  <c r="CE111" i="40"/>
  <c r="CD111" i="40"/>
  <c r="CC111" i="40"/>
  <c r="CB111" i="40"/>
  <c r="CA111" i="40"/>
  <c r="W111" i="40" s="1"/>
  <c r="W113" i="40" s="1"/>
  <c r="BZ111" i="40"/>
  <c r="BY111" i="40"/>
  <c r="BX111" i="40"/>
  <c r="BW111" i="40"/>
  <c r="BV111" i="40"/>
  <c r="BU111" i="40"/>
  <c r="BT111" i="40"/>
  <c r="BS111" i="40"/>
  <c r="BR111" i="40"/>
  <c r="BQ111" i="40"/>
  <c r="BP111" i="40"/>
  <c r="BO111" i="40"/>
  <c r="BN111" i="40"/>
  <c r="BM111" i="40"/>
  <c r="BL111" i="40"/>
  <c r="BK111" i="40"/>
  <c r="BJ111" i="40"/>
  <c r="BI111" i="40"/>
  <c r="BH111" i="40"/>
  <c r="BG111" i="40"/>
  <c r="BF111" i="40"/>
  <c r="BE111" i="40"/>
  <c r="BD111" i="40"/>
  <c r="BC111" i="40"/>
  <c r="BB111" i="40"/>
  <c r="BA111" i="40"/>
  <c r="AZ111" i="40"/>
  <c r="AY111" i="40"/>
  <c r="AX111" i="40"/>
  <c r="AW111" i="40"/>
  <c r="AV111" i="40"/>
  <c r="AU111" i="40"/>
  <c r="AT111" i="40"/>
  <c r="AS111" i="40"/>
  <c r="AR111" i="40"/>
  <c r="Q111" i="40" s="1"/>
  <c r="Q113" i="40" s="1"/>
  <c r="AQ111" i="40"/>
  <c r="P111" i="40" s="1"/>
  <c r="P113" i="40" s="1"/>
  <c r="AP111" i="40"/>
  <c r="AO111" i="40"/>
  <c r="AN111" i="40"/>
  <c r="AM111" i="40"/>
  <c r="AL111" i="40"/>
  <c r="AK111" i="40"/>
  <c r="AJ111" i="40"/>
  <c r="AI111" i="40"/>
  <c r="AH111" i="40"/>
  <c r="AG111" i="40"/>
  <c r="AF111" i="40"/>
  <c r="AE111" i="40"/>
  <c r="AD111" i="40"/>
  <c r="AC111" i="40"/>
  <c r="AB111" i="40"/>
  <c r="AA111" i="40"/>
  <c r="D111" i="40"/>
  <c r="CJ97" i="40"/>
  <c r="CI97" i="40"/>
  <c r="CH97" i="40"/>
  <c r="CG97" i="40"/>
  <c r="CF97" i="40"/>
  <c r="CE97" i="40"/>
  <c r="CD97" i="40"/>
  <c r="CC97" i="40"/>
  <c r="CB97" i="40"/>
  <c r="CA97" i="40"/>
  <c r="W97" i="40" s="1"/>
  <c r="W105" i="40" s="1"/>
  <c r="BZ97" i="40"/>
  <c r="BY97" i="40"/>
  <c r="BX97" i="40"/>
  <c r="BW97" i="40"/>
  <c r="BV97" i="40"/>
  <c r="BU97" i="40"/>
  <c r="BT97" i="40"/>
  <c r="BS97" i="40"/>
  <c r="BR97" i="40"/>
  <c r="BQ97" i="40"/>
  <c r="BP97" i="40"/>
  <c r="BO97" i="40"/>
  <c r="BN97" i="40"/>
  <c r="BM97" i="40"/>
  <c r="BL97" i="40"/>
  <c r="BK97" i="40"/>
  <c r="BJ97" i="40"/>
  <c r="BI97" i="40"/>
  <c r="BH97" i="40"/>
  <c r="BG97" i="40"/>
  <c r="BF97" i="40"/>
  <c r="BE97" i="40"/>
  <c r="BD97" i="40"/>
  <c r="BC97" i="40"/>
  <c r="BB97" i="40"/>
  <c r="BA97" i="40"/>
  <c r="AZ97" i="40"/>
  <c r="AY97" i="40"/>
  <c r="AX97" i="40"/>
  <c r="AW97" i="40"/>
  <c r="AV97" i="40"/>
  <c r="AU97" i="40"/>
  <c r="AT97" i="40"/>
  <c r="AS97" i="40"/>
  <c r="AR97" i="40"/>
  <c r="Q97" i="40" s="1"/>
  <c r="AQ97" i="40"/>
  <c r="P97" i="40" s="1"/>
  <c r="AP97" i="40"/>
  <c r="AO97" i="40"/>
  <c r="AN97" i="40"/>
  <c r="AM97" i="40"/>
  <c r="AL97" i="40"/>
  <c r="AK97" i="40"/>
  <c r="AJ97" i="40"/>
  <c r="AI97" i="40"/>
  <c r="AH97" i="40"/>
  <c r="AG97" i="40"/>
  <c r="AF97" i="40"/>
  <c r="AE97" i="40"/>
  <c r="AD97" i="40"/>
  <c r="AC97" i="40"/>
  <c r="AB97" i="40"/>
  <c r="AA97" i="40"/>
  <c r="D97" i="40"/>
  <c r="CJ91" i="40"/>
  <c r="CI91" i="40"/>
  <c r="CH91" i="40"/>
  <c r="CG91" i="40"/>
  <c r="CF91" i="40"/>
  <c r="CE91" i="40"/>
  <c r="CD91" i="40"/>
  <c r="CC91" i="40"/>
  <c r="CB91" i="40"/>
  <c r="CA91" i="40"/>
  <c r="W91" i="40" s="1"/>
  <c r="W93" i="40" s="1"/>
  <c r="BZ91" i="40"/>
  <c r="BY91" i="40"/>
  <c r="BX91" i="40"/>
  <c r="BW91" i="40"/>
  <c r="BV91" i="40"/>
  <c r="BU91" i="40"/>
  <c r="BT91" i="40"/>
  <c r="BS91" i="40"/>
  <c r="BR91" i="40"/>
  <c r="BQ91" i="40"/>
  <c r="BP91" i="40"/>
  <c r="BO91" i="40"/>
  <c r="BN91" i="40"/>
  <c r="BM91" i="40"/>
  <c r="BL91" i="40"/>
  <c r="BK91" i="40"/>
  <c r="BJ91" i="40"/>
  <c r="BI91" i="40"/>
  <c r="BH91" i="40"/>
  <c r="BG91" i="40"/>
  <c r="BF91" i="40"/>
  <c r="BE91" i="40"/>
  <c r="BD91" i="40"/>
  <c r="BC91" i="40"/>
  <c r="BB91" i="40"/>
  <c r="BA91" i="40"/>
  <c r="AZ91" i="40"/>
  <c r="AY91" i="40"/>
  <c r="AX91" i="40"/>
  <c r="AW91" i="40"/>
  <c r="AV91" i="40"/>
  <c r="AU91" i="40"/>
  <c r="AT91" i="40"/>
  <c r="AS91" i="40"/>
  <c r="AR91" i="40"/>
  <c r="Q91" i="40" s="1"/>
  <c r="Q93" i="40" s="1"/>
  <c r="AQ91" i="40"/>
  <c r="P91" i="40" s="1"/>
  <c r="P93" i="40" s="1"/>
  <c r="AP91" i="40"/>
  <c r="AO91" i="40"/>
  <c r="AN91" i="40"/>
  <c r="AM91" i="40"/>
  <c r="AL91" i="40"/>
  <c r="AK91" i="40"/>
  <c r="AJ91" i="40"/>
  <c r="AI91" i="40"/>
  <c r="AH91" i="40"/>
  <c r="AG91" i="40"/>
  <c r="AF91" i="40"/>
  <c r="AE91" i="40"/>
  <c r="AD91" i="40"/>
  <c r="AC91" i="40"/>
  <c r="AB91" i="40"/>
  <c r="AA91" i="40"/>
  <c r="D91" i="40"/>
  <c r="CJ85" i="40"/>
  <c r="CI85" i="40"/>
  <c r="CH85" i="40"/>
  <c r="CG85" i="40"/>
  <c r="CF85" i="40"/>
  <c r="CE85" i="40"/>
  <c r="CD85" i="40"/>
  <c r="CC85" i="40"/>
  <c r="CB85" i="40"/>
  <c r="CA85" i="40"/>
  <c r="W85" i="40" s="1"/>
  <c r="W87" i="40" s="1"/>
  <c r="BZ85" i="40"/>
  <c r="BY85" i="40"/>
  <c r="BX85" i="40"/>
  <c r="BW85" i="40"/>
  <c r="BV85" i="40"/>
  <c r="BU85" i="40"/>
  <c r="BT85" i="40"/>
  <c r="BS85" i="40"/>
  <c r="BR85" i="40"/>
  <c r="BQ85" i="40"/>
  <c r="BP85" i="40"/>
  <c r="BO85" i="40"/>
  <c r="BN85" i="40"/>
  <c r="BM85" i="40"/>
  <c r="BL85" i="40"/>
  <c r="BK85" i="40"/>
  <c r="BJ85" i="40"/>
  <c r="BI85" i="40"/>
  <c r="BH85" i="40"/>
  <c r="BG85" i="40"/>
  <c r="BF85" i="40"/>
  <c r="BE85" i="40"/>
  <c r="BD85" i="40"/>
  <c r="BC85" i="40"/>
  <c r="BB85" i="40"/>
  <c r="BA85" i="40"/>
  <c r="AZ85" i="40"/>
  <c r="AY85" i="40"/>
  <c r="AX85" i="40"/>
  <c r="AW85" i="40"/>
  <c r="AV85" i="40"/>
  <c r="AU85" i="40"/>
  <c r="AT85" i="40"/>
  <c r="AS85" i="40"/>
  <c r="AR85" i="40"/>
  <c r="Q85" i="40" s="1"/>
  <c r="Q87" i="40" s="1"/>
  <c r="AQ85" i="40"/>
  <c r="P85" i="40" s="1"/>
  <c r="P87" i="40" s="1"/>
  <c r="AP85" i="40"/>
  <c r="AO85" i="40"/>
  <c r="AN85" i="40"/>
  <c r="AM85" i="40"/>
  <c r="AL85" i="40"/>
  <c r="AK85" i="40"/>
  <c r="AJ85" i="40"/>
  <c r="AI85" i="40"/>
  <c r="AH85" i="40"/>
  <c r="AG85" i="40"/>
  <c r="AF85" i="40"/>
  <c r="AE85" i="40"/>
  <c r="AD85" i="40"/>
  <c r="AC85" i="40"/>
  <c r="AB85" i="40"/>
  <c r="AA85" i="40"/>
  <c r="D85" i="40"/>
  <c r="CJ79" i="40"/>
  <c r="CI79" i="40"/>
  <c r="CH79" i="40"/>
  <c r="CG79" i="40"/>
  <c r="CF79" i="40"/>
  <c r="CE79" i="40"/>
  <c r="CD79" i="40"/>
  <c r="CC79" i="40"/>
  <c r="CB79" i="40"/>
  <c r="CA79" i="40"/>
  <c r="W79" i="40" s="1"/>
  <c r="W81" i="40" s="1"/>
  <c r="BZ79" i="40"/>
  <c r="BY79" i="40"/>
  <c r="BX79" i="40"/>
  <c r="BW79" i="40"/>
  <c r="BV79" i="40"/>
  <c r="BU79" i="40"/>
  <c r="BT79" i="40"/>
  <c r="BS79" i="40"/>
  <c r="BR79" i="40"/>
  <c r="BQ79" i="40"/>
  <c r="BP79" i="40"/>
  <c r="BO79" i="40"/>
  <c r="BN79" i="40"/>
  <c r="BM79" i="40"/>
  <c r="BL79" i="40"/>
  <c r="BK79" i="40"/>
  <c r="BJ79" i="40"/>
  <c r="BI79" i="40"/>
  <c r="BH79" i="40"/>
  <c r="BG79" i="40"/>
  <c r="BF79" i="40"/>
  <c r="BE79" i="40"/>
  <c r="BD79" i="40"/>
  <c r="BC79" i="40"/>
  <c r="BB79" i="40"/>
  <c r="BA79" i="40"/>
  <c r="AZ79" i="40"/>
  <c r="AY79" i="40"/>
  <c r="AX79" i="40"/>
  <c r="AW79" i="40"/>
  <c r="AV79" i="40"/>
  <c r="AU79" i="40"/>
  <c r="AT79" i="40"/>
  <c r="AS79" i="40"/>
  <c r="AR79" i="40"/>
  <c r="Q79" i="40" s="1"/>
  <c r="Q81" i="40" s="1"/>
  <c r="AQ79" i="40"/>
  <c r="P79" i="40" s="1"/>
  <c r="P81" i="40" s="1"/>
  <c r="AP79" i="40"/>
  <c r="AO79" i="40"/>
  <c r="AN79" i="40"/>
  <c r="AM79" i="40"/>
  <c r="AL79" i="40"/>
  <c r="AK79" i="40"/>
  <c r="AJ79" i="40"/>
  <c r="AI79" i="40"/>
  <c r="AH79" i="40"/>
  <c r="AG79" i="40"/>
  <c r="AF79" i="40"/>
  <c r="AE79" i="40"/>
  <c r="AD79" i="40"/>
  <c r="AC79" i="40"/>
  <c r="AB79" i="40"/>
  <c r="AA79" i="40"/>
  <c r="D79" i="40"/>
  <c r="CJ73" i="40"/>
  <c r="CI73" i="40"/>
  <c r="CH73" i="40"/>
  <c r="CG73" i="40"/>
  <c r="CF73" i="40"/>
  <c r="CE73" i="40"/>
  <c r="CD73" i="40"/>
  <c r="CC73" i="40"/>
  <c r="CB73" i="40"/>
  <c r="CA73" i="40"/>
  <c r="W73" i="40" s="1"/>
  <c r="W75" i="40" s="1"/>
  <c r="BZ73" i="40"/>
  <c r="BY73" i="40"/>
  <c r="BX73" i="40"/>
  <c r="BW73" i="40"/>
  <c r="BV73" i="40"/>
  <c r="BU73" i="40"/>
  <c r="BT73" i="40"/>
  <c r="BS73" i="40"/>
  <c r="BR73" i="40"/>
  <c r="BQ73" i="40"/>
  <c r="BP73" i="40"/>
  <c r="BO73" i="40"/>
  <c r="BN73" i="40"/>
  <c r="BM73" i="40"/>
  <c r="BL73" i="40"/>
  <c r="BK73" i="40"/>
  <c r="BJ73" i="40"/>
  <c r="BI73" i="40"/>
  <c r="BH73" i="40"/>
  <c r="BG73" i="40"/>
  <c r="BF73" i="40"/>
  <c r="BE73" i="40"/>
  <c r="BD73" i="40"/>
  <c r="BC73" i="40"/>
  <c r="BB73" i="40"/>
  <c r="BA73" i="40"/>
  <c r="AZ73" i="40"/>
  <c r="AY73" i="40"/>
  <c r="AX73" i="40"/>
  <c r="AW73" i="40"/>
  <c r="AV73" i="40"/>
  <c r="AU73" i="40"/>
  <c r="AT73" i="40"/>
  <c r="AS73" i="40"/>
  <c r="AR73" i="40"/>
  <c r="Q73" i="40" s="1"/>
  <c r="Q75" i="40" s="1"/>
  <c r="AQ73" i="40"/>
  <c r="P73" i="40" s="1"/>
  <c r="P75" i="40" s="1"/>
  <c r="AP73" i="40"/>
  <c r="AO73" i="40"/>
  <c r="AN73" i="40"/>
  <c r="AM73" i="40"/>
  <c r="AL73" i="40"/>
  <c r="AK73" i="40"/>
  <c r="AJ73" i="40"/>
  <c r="AI73" i="40"/>
  <c r="AH73" i="40"/>
  <c r="AG73" i="40"/>
  <c r="AF73" i="40"/>
  <c r="AE73" i="40"/>
  <c r="AD73" i="40"/>
  <c r="AC73" i="40"/>
  <c r="AB73" i="40"/>
  <c r="AA73" i="40"/>
  <c r="D73" i="40"/>
  <c r="CJ67" i="40"/>
  <c r="CI67" i="40"/>
  <c r="CH67" i="40"/>
  <c r="CG67" i="40"/>
  <c r="CF67" i="40"/>
  <c r="CE67" i="40"/>
  <c r="CD67" i="40"/>
  <c r="CC67" i="40"/>
  <c r="CB67" i="40"/>
  <c r="CA67" i="40"/>
  <c r="W67" i="40" s="1"/>
  <c r="W69" i="40" s="1"/>
  <c r="BZ67" i="40"/>
  <c r="BY67" i="40"/>
  <c r="BX67" i="40"/>
  <c r="BW67" i="40"/>
  <c r="BV67" i="40"/>
  <c r="BU67" i="40"/>
  <c r="BT67" i="40"/>
  <c r="BS67" i="40"/>
  <c r="BR67" i="40"/>
  <c r="BQ67" i="40"/>
  <c r="BP67" i="40"/>
  <c r="BO67" i="40"/>
  <c r="BN67" i="40"/>
  <c r="BM67" i="40"/>
  <c r="BL67" i="40"/>
  <c r="BK67" i="40"/>
  <c r="BJ67" i="40"/>
  <c r="BI67" i="40"/>
  <c r="BH67" i="40"/>
  <c r="BG67" i="40"/>
  <c r="BF67" i="40"/>
  <c r="BE67" i="40"/>
  <c r="BD67" i="40"/>
  <c r="BC67" i="40"/>
  <c r="BB67" i="40"/>
  <c r="BA67" i="40"/>
  <c r="AZ67" i="40"/>
  <c r="AY67" i="40"/>
  <c r="AX67" i="40"/>
  <c r="AW67" i="40"/>
  <c r="AV67" i="40"/>
  <c r="AU67" i="40"/>
  <c r="AT67" i="40"/>
  <c r="AS67" i="40"/>
  <c r="AR67" i="40"/>
  <c r="Q67" i="40" s="1"/>
  <c r="Q69" i="40" s="1"/>
  <c r="AQ67" i="40"/>
  <c r="P67" i="40" s="1"/>
  <c r="P69" i="40" s="1"/>
  <c r="AP67" i="40"/>
  <c r="AO67" i="40"/>
  <c r="AN67" i="40"/>
  <c r="AM67" i="40"/>
  <c r="AL67" i="40"/>
  <c r="AK67" i="40"/>
  <c r="AJ67" i="40"/>
  <c r="AI67" i="40"/>
  <c r="AH67" i="40"/>
  <c r="AG67" i="40"/>
  <c r="AF67" i="40"/>
  <c r="AE67" i="40"/>
  <c r="AD67" i="40"/>
  <c r="AC67" i="40"/>
  <c r="AB67" i="40"/>
  <c r="AA67" i="40"/>
  <c r="D67" i="40"/>
  <c r="CJ61" i="40"/>
  <c r="CI61" i="40"/>
  <c r="CH61" i="40"/>
  <c r="CG61" i="40"/>
  <c r="CF61" i="40"/>
  <c r="CE61" i="40"/>
  <c r="CD61" i="40"/>
  <c r="CC61" i="40"/>
  <c r="CB61" i="40"/>
  <c r="CA61" i="40"/>
  <c r="W61" i="40" s="1"/>
  <c r="W63" i="40" s="1"/>
  <c r="BZ61" i="40"/>
  <c r="BY61" i="40"/>
  <c r="BX61" i="40"/>
  <c r="BW61" i="40"/>
  <c r="BV61" i="40"/>
  <c r="BU61" i="40"/>
  <c r="BT61" i="40"/>
  <c r="BS61" i="40"/>
  <c r="BR61" i="40"/>
  <c r="BQ61" i="40"/>
  <c r="BP61" i="40"/>
  <c r="BO61" i="40"/>
  <c r="BN61" i="40"/>
  <c r="BM61" i="40"/>
  <c r="BL61" i="40"/>
  <c r="BK61" i="40"/>
  <c r="BJ61" i="40"/>
  <c r="BI61" i="40"/>
  <c r="BH61" i="40"/>
  <c r="BG61" i="40"/>
  <c r="BF61" i="40"/>
  <c r="BE61" i="40"/>
  <c r="BD61" i="40"/>
  <c r="BC61" i="40"/>
  <c r="BB61" i="40"/>
  <c r="BA61" i="40"/>
  <c r="AZ61" i="40"/>
  <c r="AY61" i="40"/>
  <c r="AX61" i="40"/>
  <c r="AW61" i="40"/>
  <c r="AV61" i="40"/>
  <c r="AU61" i="40"/>
  <c r="AT61" i="40"/>
  <c r="AS61" i="40"/>
  <c r="AR61" i="40"/>
  <c r="Q61" i="40" s="1"/>
  <c r="Q63" i="40" s="1"/>
  <c r="AQ61" i="40"/>
  <c r="P61" i="40" s="1"/>
  <c r="P63" i="40" s="1"/>
  <c r="AP61" i="40"/>
  <c r="AO61" i="40"/>
  <c r="AN61" i="40"/>
  <c r="AM61" i="40"/>
  <c r="AL61" i="40"/>
  <c r="AK61" i="40"/>
  <c r="AJ61" i="40"/>
  <c r="AI61" i="40"/>
  <c r="AH61" i="40"/>
  <c r="AG61" i="40"/>
  <c r="AF61" i="40"/>
  <c r="AE61" i="40"/>
  <c r="AD61" i="40"/>
  <c r="AC61" i="40"/>
  <c r="AB61" i="40"/>
  <c r="AA61" i="40"/>
  <c r="D61" i="40"/>
  <c r="CJ55" i="40"/>
  <c r="CI55" i="40"/>
  <c r="CH55" i="40"/>
  <c r="CG55" i="40"/>
  <c r="CF55" i="40"/>
  <c r="CE55" i="40"/>
  <c r="CD55" i="40"/>
  <c r="CC55" i="40"/>
  <c r="CB55" i="40"/>
  <c r="CA55" i="40"/>
  <c r="W55" i="40" s="1"/>
  <c r="W57" i="40" s="1"/>
  <c r="BZ55" i="40"/>
  <c r="BY55" i="40"/>
  <c r="BX55" i="40"/>
  <c r="BW55" i="40"/>
  <c r="BV55" i="40"/>
  <c r="BU55" i="40"/>
  <c r="BT55" i="40"/>
  <c r="BS55" i="40"/>
  <c r="BR55" i="40"/>
  <c r="BQ55" i="40"/>
  <c r="BP55" i="40"/>
  <c r="BO55" i="40"/>
  <c r="BN55" i="40"/>
  <c r="BM55" i="40"/>
  <c r="BL55" i="40"/>
  <c r="BK55" i="40"/>
  <c r="BJ55" i="40"/>
  <c r="BI55" i="40"/>
  <c r="BH55" i="40"/>
  <c r="BG55" i="40"/>
  <c r="BF55" i="40"/>
  <c r="BE55" i="40"/>
  <c r="BD55" i="40"/>
  <c r="BC55" i="40"/>
  <c r="BB55" i="40"/>
  <c r="BA55" i="40"/>
  <c r="AZ55" i="40"/>
  <c r="AY55" i="40"/>
  <c r="AX55" i="40"/>
  <c r="AW55" i="40"/>
  <c r="AV55" i="40"/>
  <c r="AU55" i="40"/>
  <c r="AT55" i="40"/>
  <c r="AS55" i="40"/>
  <c r="AR55" i="40"/>
  <c r="Q55" i="40" s="1"/>
  <c r="Q57" i="40" s="1"/>
  <c r="AQ55" i="40"/>
  <c r="P55" i="40" s="1"/>
  <c r="P57" i="40" s="1"/>
  <c r="AP55" i="40"/>
  <c r="AO55" i="40"/>
  <c r="AN55" i="40"/>
  <c r="AM55" i="40"/>
  <c r="AL55" i="40"/>
  <c r="AK55" i="40"/>
  <c r="AJ55" i="40"/>
  <c r="AI55" i="40"/>
  <c r="AH55" i="40"/>
  <c r="AG55" i="40"/>
  <c r="AF55" i="40"/>
  <c r="AE55" i="40"/>
  <c r="AD55" i="40"/>
  <c r="AC55" i="40"/>
  <c r="AB55" i="40"/>
  <c r="AA55" i="40"/>
  <c r="D55" i="40"/>
  <c r="CJ49" i="40"/>
  <c r="CI49" i="40"/>
  <c r="CH49" i="40"/>
  <c r="CG49" i="40"/>
  <c r="CF49" i="40"/>
  <c r="CE49" i="40"/>
  <c r="CD49" i="40"/>
  <c r="CC49" i="40"/>
  <c r="CB49" i="40"/>
  <c r="CA49" i="40"/>
  <c r="W49" i="40" s="1"/>
  <c r="W51" i="40" s="1"/>
  <c r="BZ49" i="40"/>
  <c r="BY49" i="40"/>
  <c r="BX49" i="40"/>
  <c r="BW49" i="40"/>
  <c r="BV49" i="40"/>
  <c r="BU49" i="40"/>
  <c r="BT49" i="40"/>
  <c r="BS49" i="40"/>
  <c r="BR49" i="40"/>
  <c r="BQ49" i="40"/>
  <c r="BP49" i="40"/>
  <c r="BO49" i="40"/>
  <c r="BN49" i="40"/>
  <c r="BM49" i="40"/>
  <c r="BL49" i="40"/>
  <c r="BK49" i="40"/>
  <c r="BJ49" i="40"/>
  <c r="BI49" i="40"/>
  <c r="BH49" i="40"/>
  <c r="BG49" i="40"/>
  <c r="BF49" i="40"/>
  <c r="BE49" i="40"/>
  <c r="BD49" i="40"/>
  <c r="BC49" i="40"/>
  <c r="BB49" i="40"/>
  <c r="BA49" i="40"/>
  <c r="AZ49" i="40"/>
  <c r="AY49" i="40"/>
  <c r="AX49" i="40"/>
  <c r="AW49" i="40"/>
  <c r="AV49" i="40"/>
  <c r="AU49" i="40"/>
  <c r="AT49" i="40"/>
  <c r="AS49" i="40"/>
  <c r="AR49" i="40"/>
  <c r="Q49" i="40" s="1"/>
  <c r="Q51" i="40" s="1"/>
  <c r="AQ49" i="40"/>
  <c r="P49" i="40" s="1"/>
  <c r="P51" i="40" s="1"/>
  <c r="AP49" i="40"/>
  <c r="AO49" i="40"/>
  <c r="AN49" i="40"/>
  <c r="AM49" i="40"/>
  <c r="AL49" i="40"/>
  <c r="AK49" i="40"/>
  <c r="AJ49" i="40"/>
  <c r="AI49" i="40"/>
  <c r="AH49" i="40"/>
  <c r="AG49" i="40"/>
  <c r="AF49" i="40"/>
  <c r="AE49" i="40"/>
  <c r="AD49" i="40"/>
  <c r="AC49" i="40"/>
  <c r="AB49" i="40"/>
  <c r="AA49" i="40"/>
  <c r="D49" i="40"/>
  <c r="CJ43" i="40"/>
  <c r="CI43" i="40"/>
  <c r="CH43" i="40"/>
  <c r="CG43" i="40"/>
  <c r="CF43" i="40"/>
  <c r="CE43" i="40"/>
  <c r="CD43" i="40"/>
  <c r="CC43" i="40"/>
  <c r="CB43" i="40"/>
  <c r="CA43" i="40"/>
  <c r="W43" i="40" s="1"/>
  <c r="W45" i="40" s="1"/>
  <c r="BZ43" i="40"/>
  <c r="BY43" i="40"/>
  <c r="BX43" i="40"/>
  <c r="BW43" i="40"/>
  <c r="BV43" i="40"/>
  <c r="BU43" i="40"/>
  <c r="BT43" i="40"/>
  <c r="BS43" i="40"/>
  <c r="BR43" i="40"/>
  <c r="BQ43" i="40"/>
  <c r="BP43" i="40"/>
  <c r="BO43" i="40"/>
  <c r="BN43" i="40"/>
  <c r="BM43" i="40"/>
  <c r="BL43" i="40"/>
  <c r="BK43" i="40"/>
  <c r="BJ43" i="40"/>
  <c r="BI43" i="40"/>
  <c r="BH43" i="40"/>
  <c r="BG43" i="40"/>
  <c r="BF43" i="40"/>
  <c r="BE43" i="40"/>
  <c r="BD43" i="40"/>
  <c r="BC43" i="40"/>
  <c r="BB43" i="40"/>
  <c r="BA43" i="40"/>
  <c r="AZ43" i="40"/>
  <c r="AY43" i="40"/>
  <c r="AX43" i="40"/>
  <c r="AW43" i="40"/>
  <c r="AV43" i="40"/>
  <c r="AU43" i="40"/>
  <c r="AT43" i="40"/>
  <c r="AS43" i="40"/>
  <c r="AR43" i="40"/>
  <c r="Q43" i="40" s="1"/>
  <c r="Q45" i="40" s="1"/>
  <c r="AQ43" i="40"/>
  <c r="P43" i="40" s="1"/>
  <c r="P45" i="40" s="1"/>
  <c r="AP43" i="40"/>
  <c r="AO43" i="40"/>
  <c r="AN43" i="40"/>
  <c r="AM43" i="40"/>
  <c r="AL43" i="40"/>
  <c r="AK43" i="40"/>
  <c r="AJ43" i="40"/>
  <c r="AI43" i="40"/>
  <c r="AH43" i="40"/>
  <c r="AG43" i="40"/>
  <c r="AF43" i="40"/>
  <c r="AE43" i="40"/>
  <c r="AD43" i="40"/>
  <c r="AC43" i="40"/>
  <c r="AB43" i="40"/>
  <c r="AA43" i="40"/>
  <c r="D43" i="40"/>
  <c r="CJ37" i="40"/>
  <c r="CI37" i="40"/>
  <c r="CH37" i="40"/>
  <c r="CG37" i="40"/>
  <c r="CF37" i="40"/>
  <c r="CE37" i="40"/>
  <c r="CD37" i="40"/>
  <c r="CC37" i="40"/>
  <c r="CB37" i="40"/>
  <c r="CA37" i="40"/>
  <c r="W37" i="40" s="1"/>
  <c r="W39" i="40" s="1"/>
  <c r="BZ37" i="40"/>
  <c r="BY37" i="40"/>
  <c r="BX37" i="40"/>
  <c r="BW37" i="40"/>
  <c r="BV37" i="40"/>
  <c r="BU37" i="40"/>
  <c r="BT37" i="40"/>
  <c r="BS37" i="40"/>
  <c r="BR37" i="40"/>
  <c r="BQ37" i="40"/>
  <c r="BP37" i="40"/>
  <c r="BO37" i="40"/>
  <c r="BN37" i="40"/>
  <c r="BM37" i="40"/>
  <c r="BL37" i="40"/>
  <c r="BK37" i="40"/>
  <c r="BJ37" i="40"/>
  <c r="BI37" i="40"/>
  <c r="BH37" i="40"/>
  <c r="BG37" i="40"/>
  <c r="BF37" i="40"/>
  <c r="BE37" i="40"/>
  <c r="BD37" i="40"/>
  <c r="BC37" i="40"/>
  <c r="BB37" i="40"/>
  <c r="BA37" i="40"/>
  <c r="AZ37" i="40"/>
  <c r="AY37" i="40"/>
  <c r="AX37" i="40"/>
  <c r="AW37" i="40"/>
  <c r="AV37" i="40"/>
  <c r="AU37" i="40"/>
  <c r="AT37" i="40"/>
  <c r="AS37" i="40"/>
  <c r="AR37" i="40"/>
  <c r="Q37" i="40" s="1"/>
  <c r="Q39" i="40" s="1"/>
  <c r="AQ37" i="40"/>
  <c r="P37" i="40" s="1"/>
  <c r="P39" i="40" s="1"/>
  <c r="AP37" i="40"/>
  <c r="AO37" i="40"/>
  <c r="AN37" i="40"/>
  <c r="AM37" i="40"/>
  <c r="AL37" i="40"/>
  <c r="AK37" i="40"/>
  <c r="AJ37" i="40"/>
  <c r="AI37" i="40"/>
  <c r="AH37" i="40"/>
  <c r="AG37" i="40"/>
  <c r="AF37" i="40"/>
  <c r="AE37" i="40"/>
  <c r="AD37" i="40"/>
  <c r="AC37" i="40"/>
  <c r="AB37" i="40"/>
  <c r="AA37" i="40"/>
  <c r="D37" i="40"/>
  <c r="CJ31" i="40"/>
  <c r="CI31" i="40"/>
  <c r="CH31" i="40"/>
  <c r="CG31" i="40"/>
  <c r="CF31" i="40"/>
  <c r="CE31" i="40"/>
  <c r="CD31" i="40"/>
  <c r="CC31" i="40"/>
  <c r="CB31" i="40"/>
  <c r="CA31" i="40"/>
  <c r="W31" i="40" s="1"/>
  <c r="W33" i="40" s="1"/>
  <c r="BZ31" i="40"/>
  <c r="BY31" i="40"/>
  <c r="BX31" i="40"/>
  <c r="BW31" i="40"/>
  <c r="BV31" i="40"/>
  <c r="BU31" i="40"/>
  <c r="BT31" i="40"/>
  <c r="BS31" i="40"/>
  <c r="BR31" i="40"/>
  <c r="BQ31" i="40"/>
  <c r="BP31" i="40"/>
  <c r="BO31" i="40"/>
  <c r="BN31" i="40"/>
  <c r="BM31" i="40"/>
  <c r="BL31" i="40"/>
  <c r="BK31" i="40"/>
  <c r="BJ31" i="40"/>
  <c r="BI31" i="40"/>
  <c r="BH31" i="40"/>
  <c r="BG31" i="40"/>
  <c r="BF31" i="40"/>
  <c r="BE31" i="40"/>
  <c r="BD31" i="40"/>
  <c r="BC31" i="40"/>
  <c r="BB31" i="40"/>
  <c r="BA31" i="40"/>
  <c r="AZ31" i="40"/>
  <c r="AY31" i="40"/>
  <c r="AX31" i="40"/>
  <c r="AW31" i="40"/>
  <c r="AV31" i="40"/>
  <c r="AU31" i="40"/>
  <c r="AT31" i="40"/>
  <c r="AS31" i="40"/>
  <c r="AR31" i="40"/>
  <c r="Q31" i="40" s="1"/>
  <c r="Q33" i="40" s="1"/>
  <c r="AQ31" i="40"/>
  <c r="P31" i="40" s="1"/>
  <c r="P33" i="40" s="1"/>
  <c r="AP31" i="40"/>
  <c r="AO31" i="40"/>
  <c r="AN31" i="40"/>
  <c r="AM31" i="40"/>
  <c r="AL31" i="40"/>
  <c r="AK31" i="40"/>
  <c r="AJ31" i="40"/>
  <c r="AI31" i="40"/>
  <c r="AH31" i="40"/>
  <c r="AG31" i="40"/>
  <c r="AF31" i="40"/>
  <c r="AE31" i="40"/>
  <c r="AD31" i="40"/>
  <c r="AC31" i="40"/>
  <c r="AB31" i="40"/>
  <c r="AA31" i="40"/>
  <c r="D31" i="40"/>
  <c r="CJ25" i="40"/>
  <c r="CI25" i="40"/>
  <c r="CH25" i="40"/>
  <c r="CG25" i="40"/>
  <c r="CF25" i="40"/>
  <c r="CE25" i="40"/>
  <c r="CD25" i="40"/>
  <c r="CC25" i="40"/>
  <c r="CB25" i="40"/>
  <c r="CA25" i="40"/>
  <c r="W25" i="40" s="1"/>
  <c r="W27" i="40" s="1"/>
  <c r="BZ25" i="40"/>
  <c r="BY25" i="40"/>
  <c r="BX25" i="40"/>
  <c r="BW25" i="40"/>
  <c r="BV25" i="40"/>
  <c r="BU25" i="40"/>
  <c r="BT25" i="40"/>
  <c r="BS25" i="40"/>
  <c r="BR25" i="40"/>
  <c r="BQ25" i="40"/>
  <c r="BP25" i="40"/>
  <c r="BO25" i="40"/>
  <c r="BN25" i="40"/>
  <c r="BM25" i="40"/>
  <c r="BL25" i="40"/>
  <c r="BK25" i="40"/>
  <c r="BJ25" i="40"/>
  <c r="BI25" i="40"/>
  <c r="BH25" i="40"/>
  <c r="BG25" i="40"/>
  <c r="BF25" i="40"/>
  <c r="BE25" i="40"/>
  <c r="BD25" i="40"/>
  <c r="BC25" i="40"/>
  <c r="BB25" i="40"/>
  <c r="BA25" i="40"/>
  <c r="AZ25" i="40"/>
  <c r="AY25" i="40"/>
  <c r="AX25" i="40"/>
  <c r="AW25" i="40"/>
  <c r="AV25" i="40"/>
  <c r="AU25" i="40"/>
  <c r="AT25" i="40"/>
  <c r="AS25" i="40"/>
  <c r="AR25" i="40"/>
  <c r="Q25" i="40" s="1"/>
  <c r="Q27" i="40" s="1"/>
  <c r="AQ25" i="40"/>
  <c r="P25" i="40" s="1"/>
  <c r="P27" i="40" s="1"/>
  <c r="AP25" i="40"/>
  <c r="AO25" i="40"/>
  <c r="AN25" i="40"/>
  <c r="AM25" i="40"/>
  <c r="AL25" i="40"/>
  <c r="AK25" i="40"/>
  <c r="AJ25" i="40"/>
  <c r="AI25" i="40"/>
  <c r="AH25" i="40"/>
  <c r="AG25" i="40"/>
  <c r="AF25" i="40"/>
  <c r="AE25" i="40"/>
  <c r="AD25" i="40"/>
  <c r="AC25" i="40"/>
  <c r="AB25" i="40"/>
  <c r="AA25" i="40"/>
  <c r="D25" i="40"/>
  <c r="CJ19" i="40"/>
  <c r="CI19" i="40"/>
  <c r="CH19" i="40"/>
  <c r="CG19" i="40"/>
  <c r="CF19" i="40"/>
  <c r="CE19" i="40"/>
  <c r="CD19" i="40"/>
  <c r="CC19" i="40"/>
  <c r="CB19" i="40"/>
  <c r="CA19" i="40"/>
  <c r="W19" i="40" s="1"/>
  <c r="W21" i="40" s="1"/>
  <c r="BZ19" i="40"/>
  <c r="BY19" i="40"/>
  <c r="BX19" i="40"/>
  <c r="BW19" i="40"/>
  <c r="BV19" i="40"/>
  <c r="BU19" i="40"/>
  <c r="BT19" i="40"/>
  <c r="BS19" i="40"/>
  <c r="BR19" i="40"/>
  <c r="BQ19" i="40"/>
  <c r="BP19" i="40"/>
  <c r="BO19" i="40"/>
  <c r="BN19" i="40"/>
  <c r="BM19" i="40"/>
  <c r="BL19" i="40"/>
  <c r="BK19" i="40"/>
  <c r="BJ19" i="40"/>
  <c r="BI19" i="40"/>
  <c r="BH19" i="40"/>
  <c r="BG19" i="40"/>
  <c r="BF19" i="40"/>
  <c r="BE19" i="40"/>
  <c r="BD19" i="40"/>
  <c r="BC19" i="40"/>
  <c r="BB19" i="40"/>
  <c r="BA19" i="40"/>
  <c r="AZ19" i="40"/>
  <c r="AY19" i="40"/>
  <c r="AX19" i="40"/>
  <c r="AW19" i="40"/>
  <c r="AV19" i="40"/>
  <c r="AU19" i="40"/>
  <c r="AT19" i="40"/>
  <c r="AS19" i="40"/>
  <c r="AR19" i="40"/>
  <c r="Q19" i="40" s="1"/>
  <c r="Q21" i="40" s="1"/>
  <c r="AQ19" i="40"/>
  <c r="P19" i="40" s="1"/>
  <c r="P21" i="40" s="1"/>
  <c r="AP19" i="40"/>
  <c r="AO19" i="40"/>
  <c r="AN19" i="40"/>
  <c r="AM19" i="40"/>
  <c r="AL19" i="40"/>
  <c r="AK19" i="40"/>
  <c r="AJ19" i="40"/>
  <c r="AI19" i="40"/>
  <c r="AH19" i="40"/>
  <c r="AG19" i="40"/>
  <c r="AF19" i="40"/>
  <c r="AE19" i="40"/>
  <c r="AD19" i="40"/>
  <c r="AC19" i="40"/>
  <c r="AB19" i="40"/>
  <c r="AA19" i="40"/>
  <c r="D19" i="40"/>
  <c r="CJ13" i="40"/>
  <c r="CI13" i="40"/>
  <c r="CH13" i="40"/>
  <c r="CG13" i="40"/>
  <c r="CF13" i="40"/>
  <c r="CE13" i="40"/>
  <c r="CD13" i="40"/>
  <c r="CC13" i="40"/>
  <c r="CB13" i="40"/>
  <c r="CA13" i="40"/>
  <c r="W13" i="40" s="1"/>
  <c r="BZ13" i="40"/>
  <c r="BY13" i="40"/>
  <c r="BX13" i="40"/>
  <c r="BW13" i="40"/>
  <c r="BV13" i="40"/>
  <c r="BU13" i="40"/>
  <c r="BT13" i="40"/>
  <c r="BS13" i="40"/>
  <c r="BR13" i="40"/>
  <c r="BQ13" i="40"/>
  <c r="BP13" i="40"/>
  <c r="BO13" i="40"/>
  <c r="BN13" i="40"/>
  <c r="BM13" i="40"/>
  <c r="BL13" i="40"/>
  <c r="BK13" i="40"/>
  <c r="BJ13" i="40"/>
  <c r="BI13" i="40"/>
  <c r="BH13" i="40"/>
  <c r="BG13" i="40"/>
  <c r="BF13" i="40"/>
  <c r="BE13" i="40"/>
  <c r="BD13" i="40"/>
  <c r="BC13" i="40"/>
  <c r="BB13" i="40"/>
  <c r="BA13" i="40"/>
  <c r="AZ13" i="40"/>
  <c r="AY13" i="40"/>
  <c r="AX13" i="40"/>
  <c r="AW13" i="40"/>
  <c r="AV13" i="40"/>
  <c r="AU13" i="40"/>
  <c r="AT13" i="40"/>
  <c r="AS13" i="40"/>
  <c r="AR13" i="40"/>
  <c r="AQ13" i="40"/>
  <c r="P13" i="40" s="1"/>
  <c r="P15" i="40" s="1"/>
  <c r="AP13" i="40"/>
  <c r="AO13" i="40"/>
  <c r="AN13" i="40"/>
  <c r="AM13" i="40"/>
  <c r="AL13" i="40"/>
  <c r="AK13" i="40"/>
  <c r="AJ13" i="40"/>
  <c r="AI13" i="40"/>
  <c r="AH13" i="40"/>
  <c r="AG13" i="40"/>
  <c r="AF13" i="40"/>
  <c r="AE13" i="40"/>
  <c r="AD13" i="40"/>
  <c r="AC13" i="40"/>
  <c r="AB13" i="40"/>
  <c r="AA13" i="40"/>
  <c r="CJ9" i="40"/>
  <c r="CI9" i="40"/>
  <c r="CH9" i="40"/>
  <c r="CG9" i="40"/>
  <c r="CF9" i="40"/>
  <c r="CE9" i="40"/>
  <c r="CD9" i="40"/>
  <c r="CC9" i="40"/>
  <c r="CB9" i="40"/>
  <c r="CA9" i="40"/>
  <c r="BZ9" i="40"/>
  <c r="BY9" i="40"/>
  <c r="BX9" i="40"/>
  <c r="BW9" i="40"/>
  <c r="BV9" i="40"/>
  <c r="BU9" i="40"/>
  <c r="BT9" i="40"/>
  <c r="BS9" i="40"/>
  <c r="BR9" i="40"/>
  <c r="BQ9" i="40"/>
  <c r="BP9" i="40"/>
  <c r="BO9" i="40"/>
  <c r="BN9" i="40"/>
  <c r="BM9" i="40"/>
  <c r="BL9" i="40"/>
  <c r="BK9" i="40"/>
  <c r="BJ9" i="40"/>
  <c r="BI9" i="40"/>
  <c r="BH9" i="40"/>
  <c r="BG9" i="40"/>
  <c r="BF9" i="40"/>
  <c r="BE9" i="40"/>
  <c r="BD9" i="40"/>
  <c r="BC9" i="40"/>
  <c r="BB9" i="40"/>
  <c r="BA9" i="40"/>
  <c r="AZ9" i="40"/>
  <c r="AY9" i="40"/>
  <c r="AX9" i="40"/>
  <c r="AW9" i="40"/>
  <c r="AV9" i="40"/>
  <c r="AU9" i="40"/>
  <c r="AT9" i="40"/>
  <c r="AS9" i="40"/>
  <c r="AR9" i="40"/>
  <c r="AQ9" i="40"/>
  <c r="AP9" i="40"/>
  <c r="AO9" i="40"/>
  <c r="AN9" i="40"/>
  <c r="AM9" i="40"/>
  <c r="AL9" i="40"/>
  <c r="AK9" i="40"/>
  <c r="AJ9" i="40"/>
  <c r="AI9" i="40"/>
  <c r="AH9" i="40"/>
  <c r="AG9" i="40"/>
  <c r="AF9" i="40"/>
  <c r="AE9" i="40"/>
  <c r="AD9" i="40"/>
  <c r="AC9" i="40"/>
  <c r="AA9" i="40"/>
  <c r="AG23" i="13"/>
  <c r="N72" i="39"/>
  <c r="M72" i="39"/>
  <c r="L72" i="39"/>
  <c r="K71" i="39"/>
  <c r="P71" i="39" s="1"/>
  <c r="P70" i="39"/>
  <c r="P67" i="39"/>
  <c r="K65" i="39"/>
  <c r="P65" i="39" s="1"/>
  <c r="K53" i="39"/>
  <c r="P53" i="39" s="1"/>
  <c r="K52" i="39"/>
  <c r="P52" i="39" s="1"/>
  <c r="P51" i="39"/>
  <c r="K51" i="39"/>
  <c r="K50" i="39"/>
  <c r="P50" i="39" s="1"/>
  <c r="K49" i="39"/>
  <c r="P49" i="39" s="1"/>
  <c r="K48" i="39"/>
  <c r="P48" i="39" s="1"/>
  <c r="K47" i="39"/>
  <c r="P47" i="39" s="1"/>
  <c r="K46" i="39"/>
  <c r="P46" i="39" s="1"/>
  <c r="K45" i="39"/>
  <c r="P45" i="39" s="1"/>
  <c r="K44" i="39"/>
  <c r="P44" i="39" s="1"/>
  <c r="P41" i="39"/>
  <c r="K41" i="39"/>
  <c r="K40" i="39"/>
  <c r="P40" i="39" s="1"/>
  <c r="K39" i="39"/>
  <c r="P39" i="39" s="1"/>
  <c r="O31" i="39"/>
  <c r="N31" i="39"/>
  <c r="M31" i="39"/>
  <c r="P30" i="39"/>
  <c r="K29" i="39"/>
  <c r="P29" i="39" s="1"/>
  <c r="K26" i="39"/>
  <c r="K24" i="39"/>
  <c r="P24" i="39" s="1"/>
  <c r="K23" i="39"/>
  <c r="P23" i="39" s="1"/>
  <c r="K22" i="39"/>
  <c r="P22" i="39" s="1"/>
  <c r="K21" i="39"/>
  <c r="P21" i="39" s="1"/>
  <c r="K20" i="39"/>
  <c r="P20" i="39" s="1"/>
  <c r="K19" i="39"/>
  <c r="P19" i="39" s="1"/>
  <c r="P18" i="39"/>
  <c r="K18" i="39"/>
  <c r="K17" i="39"/>
  <c r="P17" i="39" s="1"/>
  <c r="K16" i="39"/>
  <c r="P16" i="39" s="1"/>
  <c r="K15" i="39"/>
  <c r="P15" i="39" s="1"/>
  <c r="P12" i="39"/>
  <c r="P11" i="39"/>
  <c r="P10" i="39"/>
  <c r="H20" i="38"/>
  <c r="I20" i="38"/>
  <c r="J20" i="38"/>
  <c r="K20" i="38"/>
  <c r="L20" i="38"/>
  <c r="M20" i="38"/>
  <c r="N20" i="38"/>
  <c r="O20" i="38"/>
  <c r="P20" i="38"/>
  <c r="Q20" i="38"/>
  <c r="R20" i="38"/>
  <c r="S20" i="38"/>
  <c r="T20" i="38"/>
  <c r="U20" i="38"/>
  <c r="V20" i="38"/>
  <c r="W20" i="38"/>
  <c r="X20" i="38"/>
  <c r="Y20" i="38"/>
  <c r="Z20" i="38"/>
  <c r="AA20" i="38"/>
  <c r="AB20" i="38"/>
  <c r="AC20" i="38"/>
  <c r="AD20" i="38"/>
  <c r="AE20" i="38"/>
  <c r="AF20" i="38"/>
  <c r="AG20" i="38"/>
  <c r="AH20" i="38"/>
  <c r="AI20" i="38"/>
  <c r="AJ20" i="38"/>
  <c r="AK20" i="38"/>
  <c r="AL20" i="38"/>
  <c r="AM20" i="38"/>
  <c r="AN20" i="38"/>
  <c r="AO20" i="38"/>
  <c r="AP20" i="38"/>
  <c r="AQ20" i="38"/>
  <c r="AR20" i="38"/>
  <c r="AS20" i="38"/>
  <c r="AT20" i="38"/>
  <c r="AU20" i="38"/>
  <c r="AV20" i="38"/>
  <c r="AW20" i="38"/>
  <c r="AX20" i="38"/>
  <c r="BD20" i="38"/>
  <c r="BE20" i="38"/>
  <c r="BF20" i="38"/>
  <c r="BG20" i="38"/>
  <c r="BH20" i="38"/>
  <c r="BI20" i="38"/>
  <c r="BJ20" i="38"/>
  <c r="BK20" i="38"/>
  <c r="BL20" i="38"/>
  <c r="BM20" i="38"/>
  <c r="BN20" i="38"/>
  <c r="BO20" i="38"/>
  <c r="BP20" i="38"/>
  <c r="BQ20" i="38"/>
  <c r="BR20" i="38"/>
  <c r="BS20" i="38"/>
  <c r="BT20" i="38"/>
  <c r="BU20" i="38"/>
  <c r="H21" i="38"/>
  <c r="I21" i="38"/>
  <c r="J21" i="38"/>
  <c r="K21" i="38"/>
  <c r="L21" i="38"/>
  <c r="M21" i="38"/>
  <c r="N21" i="38"/>
  <c r="O21" i="38"/>
  <c r="P21" i="38"/>
  <c r="Q21" i="38"/>
  <c r="R21" i="38"/>
  <c r="S21" i="38"/>
  <c r="T21" i="38"/>
  <c r="U21" i="38"/>
  <c r="V21" i="38"/>
  <c r="W21" i="38"/>
  <c r="X21" i="38"/>
  <c r="Y21" i="38"/>
  <c r="Z21" i="38"/>
  <c r="AA21" i="38"/>
  <c r="AB21" i="38"/>
  <c r="AC21" i="38"/>
  <c r="AD21" i="38"/>
  <c r="AE21" i="38"/>
  <c r="AF21" i="38"/>
  <c r="AG21" i="38"/>
  <c r="AH21" i="38"/>
  <c r="AI21" i="38"/>
  <c r="AJ21" i="38"/>
  <c r="AK21" i="38"/>
  <c r="AL21" i="38"/>
  <c r="AM21" i="38"/>
  <c r="AN21" i="38"/>
  <c r="AO21" i="38"/>
  <c r="AP21" i="38"/>
  <c r="AQ21" i="38"/>
  <c r="AR21" i="38"/>
  <c r="AS21" i="38"/>
  <c r="AT21" i="38"/>
  <c r="AU21" i="38"/>
  <c r="AV21" i="38"/>
  <c r="AW21" i="38"/>
  <c r="AX21" i="38"/>
  <c r="BD21" i="38"/>
  <c r="BE21" i="38"/>
  <c r="BF21" i="38"/>
  <c r="BG21" i="38"/>
  <c r="BH21" i="38"/>
  <c r="BI21" i="38"/>
  <c r="BJ21" i="38"/>
  <c r="BK21" i="38"/>
  <c r="BL21" i="38"/>
  <c r="BM21" i="38"/>
  <c r="BN21" i="38"/>
  <c r="BO21" i="38"/>
  <c r="BP21" i="38"/>
  <c r="BQ21" i="38"/>
  <c r="BR21" i="38"/>
  <c r="BS21" i="38"/>
  <c r="BT21" i="38"/>
  <c r="BU21" i="38"/>
  <c r="G21" i="38"/>
  <c r="G20" i="38"/>
  <c r="C4" i="38"/>
  <c r="B18" i="38" s="1"/>
  <c r="B4" i="38"/>
  <c r="B12" i="38" s="1"/>
  <c r="BE9" i="4"/>
  <c r="AO8" i="27"/>
  <c r="AO9" i="27"/>
  <c r="BJ10" i="38"/>
  <c r="BU12" i="38"/>
  <c r="BU18" i="38" s="1"/>
  <c r="BT12" i="38"/>
  <c r="BT18" i="38" s="1"/>
  <c r="BS12" i="38"/>
  <c r="BS18" i="38" s="1"/>
  <c r="BR12" i="38"/>
  <c r="BR18" i="38" s="1"/>
  <c r="BQ12" i="38"/>
  <c r="BQ18" i="38" s="1"/>
  <c r="BP12" i="38"/>
  <c r="BP18" i="38" s="1"/>
  <c r="BO12" i="38"/>
  <c r="BO18" i="38" s="1"/>
  <c r="BN12" i="38"/>
  <c r="BN18" i="38" s="1"/>
  <c r="BM12" i="38"/>
  <c r="BM18" i="38" s="1"/>
  <c r="BL12" i="38"/>
  <c r="BK12" i="38"/>
  <c r="BJ12" i="38"/>
  <c r="BI12" i="38"/>
  <c r="BI18" i="38" s="1"/>
  <c r="BH12" i="38"/>
  <c r="BG12" i="38"/>
  <c r="BG18" i="38" s="1"/>
  <c r="BF12" i="38"/>
  <c r="BF18" i="38" s="1"/>
  <c r="BE12" i="38"/>
  <c r="BE18" i="38" s="1"/>
  <c r="BD12" i="38"/>
  <c r="AW12" i="38"/>
  <c r="AW18" i="38" s="1"/>
  <c r="AV12" i="38"/>
  <c r="AV18" i="38" s="1"/>
  <c r="AU12" i="38"/>
  <c r="AT12" i="38"/>
  <c r="AT18" i="38" s="1"/>
  <c r="AS12" i="38"/>
  <c r="AS18" i="38" s="1"/>
  <c r="AR12" i="38"/>
  <c r="AR18" i="38" s="1"/>
  <c r="AQ12" i="38"/>
  <c r="AQ18" i="38" s="1"/>
  <c r="AP12" i="38"/>
  <c r="AP18" i="38" s="1"/>
  <c r="AO12" i="38"/>
  <c r="AO18" i="38" s="1"/>
  <c r="AN12" i="38"/>
  <c r="AN18" i="38" s="1"/>
  <c r="AM12" i="38"/>
  <c r="AM18" i="38" s="1"/>
  <c r="AL12" i="38"/>
  <c r="AL18" i="38" s="1"/>
  <c r="AK12" i="38"/>
  <c r="AK18" i="38" s="1"/>
  <c r="AJ12" i="38"/>
  <c r="AJ18" i="38" s="1"/>
  <c r="AI12" i="38"/>
  <c r="AI18" i="38" s="1"/>
  <c r="AH12" i="38"/>
  <c r="AH18" i="38" s="1"/>
  <c r="AG12" i="38"/>
  <c r="AG18" i="38" s="1"/>
  <c r="AF12" i="38"/>
  <c r="AF18" i="38" s="1"/>
  <c r="AE12" i="38"/>
  <c r="AE18" i="38" s="1"/>
  <c r="AD12" i="38"/>
  <c r="AD18" i="38" s="1"/>
  <c r="AC12" i="38"/>
  <c r="AC18" i="38" s="1"/>
  <c r="AB12" i="38"/>
  <c r="AB18" i="38" s="1"/>
  <c r="AA12" i="38"/>
  <c r="Z12" i="38"/>
  <c r="Z18" i="38" s="1"/>
  <c r="Y12" i="38"/>
  <c r="X12" i="38"/>
  <c r="X18" i="38" s="1"/>
  <c r="W12" i="38"/>
  <c r="V12" i="38"/>
  <c r="V18" i="38" s="1"/>
  <c r="U12" i="38"/>
  <c r="T12" i="38"/>
  <c r="T18" i="38" s="1"/>
  <c r="S12" i="38"/>
  <c r="S18" i="38" s="1"/>
  <c r="R12" i="38"/>
  <c r="R18" i="38" s="1"/>
  <c r="Q12" i="38"/>
  <c r="Q18" i="38" s="1"/>
  <c r="P12" i="38"/>
  <c r="P18" i="38" s="1"/>
  <c r="O12" i="38"/>
  <c r="O18" i="38" s="1"/>
  <c r="N12" i="38"/>
  <c r="M12" i="38"/>
  <c r="M18" i="38" s="1"/>
  <c r="L12" i="38"/>
  <c r="L18" i="38" s="1"/>
  <c r="K12" i="38"/>
  <c r="K18" i="38" s="1"/>
  <c r="J12" i="38"/>
  <c r="J18" i="38" s="1"/>
  <c r="I12" i="38"/>
  <c r="I18" i="38" s="1"/>
  <c r="H12" i="38"/>
  <c r="H18" i="38" s="1"/>
  <c r="G12" i="38"/>
  <c r="BU10" i="38"/>
  <c r="BT10" i="38"/>
  <c r="BS10" i="38"/>
  <c r="BR10" i="38"/>
  <c r="BQ10" i="38"/>
  <c r="BP10" i="38"/>
  <c r="BO10" i="38"/>
  <c r="BN10" i="38"/>
  <c r="BM10" i="38"/>
  <c r="BL10" i="38"/>
  <c r="BK10" i="38"/>
  <c r="BI10" i="38"/>
  <c r="BH10" i="38"/>
  <c r="BG10" i="38"/>
  <c r="BF10" i="38"/>
  <c r="BE10" i="38"/>
  <c r="BD10" i="38"/>
  <c r="AX10" i="38"/>
  <c r="AW10" i="38"/>
  <c r="AV10" i="38"/>
  <c r="AU10" i="38"/>
  <c r="AT10" i="38"/>
  <c r="AS10" i="38"/>
  <c r="AR10" i="38"/>
  <c r="AQ10" i="38"/>
  <c r="AP10" i="38"/>
  <c r="AO10" i="38"/>
  <c r="AN10" i="38"/>
  <c r="AM10" i="38"/>
  <c r="AL10" i="38"/>
  <c r="AK10" i="38"/>
  <c r="AJ10" i="38"/>
  <c r="AI10" i="38"/>
  <c r="AH10" i="38"/>
  <c r="AG10" i="38"/>
  <c r="AF10" i="38"/>
  <c r="AE10" i="38"/>
  <c r="AD10" i="38"/>
  <c r="AC10" i="38"/>
  <c r="AB10" i="38"/>
  <c r="AA10" i="38"/>
  <c r="Z10" i="38"/>
  <c r="Y10" i="38"/>
  <c r="X10" i="38"/>
  <c r="W10" i="38"/>
  <c r="V10" i="38"/>
  <c r="U10" i="38"/>
  <c r="T10" i="38"/>
  <c r="S10" i="38"/>
  <c r="R10" i="38"/>
  <c r="Q10" i="38"/>
  <c r="P10" i="38"/>
  <c r="O10" i="38"/>
  <c r="N10" i="38"/>
  <c r="M10" i="38"/>
  <c r="L10" i="38"/>
  <c r="K10" i="38"/>
  <c r="J10" i="38"/>
  <c r="I10" i="38"/>
  <c r="H10" i="38"/>
  <c r="G10" i="38"/>
  <c r="D35" i="27"/>
  <c r="D4" i="27"/>
  <c r="D15" i="27" s="1"/>
  <c r="K113" i="34"/>
  <c r="K112" i="34"/>
  <c r="K111" i="34"/>
  <c r="P105" i="40" l="1"/>
  <c r="P101" i="40"/>
  <c r="Q105" i="40"/>
  <c r="Q101" i="40"/>
  <c r="AA6" i="40"/>
  <c r="F117" i="40"/>
  <c r="F85" i="40"/>
  <c r="F61" i="40"/>
  <c r="F37" i="40"/>
  <c r="F13" i="40"/>
  <c r="F111" i="40"/>
  <c r="F79" i="40"/>
  <c r="F55" i="40"/>
  <c r="F31" i="40"/>
  <c r="F97" i="40"/>
  <c r="F73" i="40"/>
  <c r="F49" i="40"/>
  <c r="F25" i="40"/>
  <c r="F91" i="40"/>
  <c r="F67" i="40"/>
  <c r="F43" i="40"/>
  <c r="F19" i="40"/>
  <c r="N104" i="43"/>
  <c r="N106" i="43"/>
  <c r="N105" i="43"/>
  <c r="N103" i="43"/>
  <c r="N102" i="43"/>
  <c r="N101" i="43"/>
  <c r="N100" i="43"/>
  <c r="U104" i="43"/>
  <c r="U106" i="43"/>
  <c r="U105" i="43"/>
  <c r="U103" i="43"/>
  <c r="U102" i="43"/>
  <c r="U101" i="43"/>
  <c r="U100" i="43"/>
  <c r="AY18" i="38"/>
  <c r="BB18" i="38"/>
  <c r="AZ18" i="38"/>
  <c r="BC18" i="38"/>
  <c r="BA18" i="38"/>
  <c r="O104" i="43"/>
  <c r="O106" i="43"/>
  <c r="O105" i="43"/>
  <c r="O103" i="43"/>
  <c r="O102" i="43"/>
  <c r="O101" i="43"/>
  <c r="O100" i="43"/>
  <c r="F15" i="40"/>
  <c r="F87" i="40"/>
  <c r="N136" i="43"/>
  <c r="N138" i="43"/>
  <c r="N135" i="43"/>
  <c r="N133" i="43"/>
  <c r="N137" i="43"/>
  <c r="N134" i="43"/>
  <c r="N132" i="43"/>
  <c r="U77" i="45"/>
  <c r="U76" i="45"/>
  <c r="U74" i="45"/>
  <c r="U75" i="45"/>
  <c r="U78" i="45"/>
  <c r="Q129" i="40"/>
  <c r="Q133" i="40"/>
  <c r="Q132" i="40"/>
  <c r="Q131" i="40"/>
  <c r="Q130" i="40"/>
  <c r="Q128" i="40"/>
  <c r="Q127" i="40"/>
  <c r="O54" i="45"/>
  <c r="O53" i="45"/>
  <c r="O51" i="45"/>
  <c r="O56" i="45"/>
  <c r="O55" i="45"/>
  <c r="O52" i="45"/>
  <c r="O50" i="45"/>
  <c r="U136" i="43"/>
  <c r="U138" i="43"/>
  <c r="U135" i="43"/>
  <c r="U133" i="43"/>
  <c r="U137" i="43"/>
  <c r="U134" i="43"/>
  <c r="U132" i="43"/>
  <c r="O136" i="43"/>
  <c r="O137" i="43"/>
  <c r="O134" i="43"/>
  <c r="O132" i="43"/>
  <c r="O138" i="43"/>
  <c r="O135" i="43"/>
  <c r="O133" i="43"/>
  <c r="N77" i="45"/>
  <c r="N75" i="45"/>
  <c r="N78" i="45"/>
  <c r="N74" i="45"/>
  <c r="N76" i="45"/>
  <c r="P129" i="40"/>
  <c r="P133" i="40"/>
  <c r="P131" i="40"/>
  <c r="P128" i="40"/>
  <c r="P132" i="40"/>
  <c r="P130" i="40"/>
  <c r="P127" i="40"/>
  <c r="W129" i="40"/>
  <c r="W133" i="40"/>
  <c r="W132" i="40"/>
  <c r="W131" i="40"/>
  <c r="W130" i="40"/>
  <c r="W128" i="40"/>
  <c r="W127" i="40"/>
  <c r="N54" i="45"/>
  <c r="N55" i="45"/>
  <c r="N53" i="45"/>
  <c r="N56" i="45"/>
  <c r="N52" i="45"/>
  <c r="N50" i="45"/>
  <c r="N51" i="45"/>
  <c r="U54" i="45"/>
  <c r="U56" i="45"/>
  <c r="U52" i="45"/>
  <c r="U50" i="45"/>
  <c r="U55" i="45"/>
  <c r="U53" i="45"/>
  <c r="U51" i="45"/>
  <c r="O77" i="45"/>
  <c r="O78" i="45"/>
  <c r="O76" i="45"/>
  <c r="O75" i="45"/>
  <c r="O74" i="45"/>
  <c r="P38" i="37"/>
  <c r="L27" i="39"/>
  <c r="L31" i="39" s="1"/>
  <c r="L2" i="39" s="1"/>
  <c r="E62" i="39"/>
  <c r="J64" i="39"/>
  <c r="I55" i="39"/>
  <c r="H57" i="39"/>
  <c r="E59" i="39"/>
  <c r="F61" i="39"/>
  <c r="J62" i="39"/>
  <c r="J63" i="39"/>
  <c r="I64" i="39"/>
  <c r="G56" i="39"/>
  <c r="E55" i="39"/>
  <c r="E56" i="39"/>
  <c r="E57" i="39"/>
  <c r="J57" i="39"/>
  <c r="I58" i="39"/>
  <c r="I59" i="39"/>
  <c r="J60" i="39"/>
  <c r="I61" i="39"/>
  <c r="G62" i="39"/>
  <c r="F63" i="39"/>
  <c r="G64" i="39"/>
  <c r="I27" i="39"/>
  <c r="I31" i="39" s="1"/>
  <c r="I56" i="39"/>
  <c r="F58" i="39"/>
  <c r="F60" i="39"/>
  <c r="J55" i="39"/>
  <c r="J56" i="39"/>
  <c r="I57" i="39"/>
  <c r="G58" i="39"/>
  <c r="H59" i="39"/>
  <c r="I60" i="39"/>
  <c r="G61" i="39"/>
  <c r="F62" i="39"/>
  <c r="E63" i="39"/>
  <c r="E64" i="39"/>
  <c r="H58" i="39"/>
  <c r="H56" i="39"/>
  <c r="G57" i="39"/>
  <c r="E58" i="39"/>
  <c r="J58" i="39"/>
  <c r="J59" i="39"/>
  <c r="E61" i="39"/>
  <c r="I62" i="39"/>
  <c r="I63" i="39"/>
  <c r="H64" i="39"/>
  <c r="U18" i="38"/>
  <c r="F56" i="39" s="1"/>
  <c r="Y18" i="38"/>
  <c r="F59" i="39" s="1"/>
  <c r="BJ18" i="38"/>
  <c r="H62" i="39" s="1"/>
  <c r="N18" i="38"/>
  <c r="H55" i="39" s="1"/>
  <c r="AX18" i="38"/>
  <c r="BK18" i="38"/>
  <c r="G63" i="39" s="1"/>
  <c r="G18" i="38"/>
  <c r="F55" i="39" s="1"/>
  <c r="W18" i="38"/>
  <c r="F57" i="39" s="1"/>
  <c r="AA18" i="38"/>
  <c r="G59" i="39" s="1"/>
  <c r="AU18" i="38"/>
  <c r="H61" i="39" s="1"/>
  <c r="BD18" i="38"/>
  <c r="H60" i="39" s="1"/>
  <c r="BH18" i="38"/>
  <c r="BL18" i="38"/>
  <c r="F64" i="39" s="1"/>
  <c r="H63" i="39"/>
  <c r="G55" i="39"/>
  <c r="Q116" i="43"/>
  <c r="Q122" i="43" s="1"/>
  <c r="T116" i="43"/>
  <c r="T122" i="43" s="1"/>
  <c r="L116" i="43"/>
  <c r="L122" i="43" s="1"/>
  <c r="R116" i="43"/>
  <c r="R122" i="43" s="1"/>
  <c r="M116" i="43"/>
  <c r="M122" i="43" s="1"/>
  <c r="P116" i="43"/>
  <c r="P122" i="43" s="1"/>
  <c r="S116" i="43"/>
  <c r="S122" i="43" s="1"/>
  <c r="M64" i="43"/>
  <c r="M70" i="43" s="1"/>
  <c r="S64" i="43"/>
  <c r="S70" i="43" s="1"/>
  <c r="L64" i="43"/>
  <c r="L70" i="43" s="1"/>
  <c r="R64" i="43"/>
  <c r="R70" i="43" s="1"/>
  <c r="Q84" i="43"/>
  <c r="Q90" i="43" s="1"/>
  <c r="T84" i="43"/>
  <c r="T90" i="43" s="1"/>
  <c r="L84" i="43"/>
  <c r="R84" i="43"/>
  <c r="R90" i="43" s="1"/>
  <c r="M84" i="43"/>
  <c r="M90" i="43" s="1"/>
  <c r="P84" i="43"/>
  <c r="P90" i="43" s="1"/>
  <c r="S84" i="43"/>
  <c r="S90" i="43" s="1"/>
  <c r="M74" i="43"/>
  <c r="M80" i="43" s="1"/>
  <c r="P74" i="43"/>
  <c r="P80" i="43" s="1"/>
  <c r="S74" i="43"/>
  <c r="S80" i="43" s="1"/>
  <c r="P64" i="43"/>
  <c r="P70" i="43" s="1"/>
  <c r="Q74" i="43"/>
  <c r="Q80" i="43" s="1"/>
  <c r="T74" i="43"/>
  <c r="T80" i="43" s="1"/>
  <c r="Q64" i="43"/>
  <c r="Q70" i="43" s="1"/>
  <c r="T64" i="43"/>
  <c r="T70" i="43" s="1"/>
  <c r="L74" i="43"/>
  <c r="R74" i="43"/>
  <c r="R80" i="43" s="1"/>
  <c r="M54" i="43"/>
  <c r="M60" i="43" s="1"/>
  <c r="P54" i="43"/>
  <c r="P60" i="43" s="1"/>
  <c r="S54" i="43"/>
  <c r="S60" i="43" s="1"/>
  <c r="M44" i="43"/>
  <c r="M50" i="43" s="1"/>
  <c r="Q54" i="43"/>
  <c r="Q60" i="43" s="1"/>
  <c r="T54" i="43"/>
  <c r="T60" i="43" s="1"/>
  <c r="L54" i="43"/>
  <c r="R54" i="43"/>
  <c r="R60" i="43" s="1"/>
  <c r="P44" i="43"/>
  <c r="P50" i="43" s="1"/>
  <c r="S44" i="43"/>
  <c r="S50" i="43" s="1"/>
  <c r="M24" i="43"/>
  <c r="M30" i="43" s="1"/>
  <c r="P24" i="43"/>
  <c r="P30" i="43" s="1"/>
  <c r="S24" i="43"/>
  <c r="S30" i="43" s="1"/>
  <c r="L34" i="43"/>
  <c r="L40" i="43" s="1"/>
  <c r="R34" i="43"/>
  <c r="R40" i="43" s="1"/>
  <c r="Q44" i="43"/>
  <c r="Q50" i="43" s="1"/>
  <c r="T44" i="43"/>
  <c r="T50" i="43" s="1"/>
  <c r="L44" i="43"/>
  <c r="R44" i="43"/>
  <c r="R50" i="43" s="1"/>
  <c r="Q34" i="43"/>
  <c r="Q40" i="43" s="1"/>
  <c r="Q24" i="43"/>
  <c r="Q30" i="43" s="1"/>
  <c r="T24" i="43"/>
  <c r="T30" i="43" s="1"/>
  <c r="L24" i="43"/>
  <c r="L30" i="43" s="1"/>
  <c r="R24" i="43"/>
  <c r="R30" i="43" s="1"/>
  <c r="M34" i="43"/>
  <c r="M40" i="43" s="1"/>
  <c r="P34" i="43"/>
  <c r="P40" i="43" s="1"/>
  <c r="S34" i="43"/>
  <c r="S40" i="43" s="1"/>
  <c r="T34" i="43"/>
  <c r="T40" i="43" s="1"/>
  <c r="R14" i="43"/>
  <c r="R20" i="43" s="1"/>
  <c r="T14" i="43"/>
  <c r="T20" i="43" s="1"/>
  <c r="D18" i="27"/>
  <c r="AA7" i="27"/>
  <c r="D23" i="27"/>
  <c r="D28" i="27"/>
  <c r="D13" i="27"/>
  <c r="Q14" i="43"/>
  <c r="Q20" i="43" s="1"/>
  <c r="M14" i="43"/>
  <c r="M20" i="43" s="1"/>
  <c r="S14" i="43"/>
  <c r="S20" i="43" s="1"/>
  <c r="L14" i="43"/>
  <c r="L20" i="43" s="1"/>
  <c r="P14" i="43"/>
  <c r="P20" i="43" s="1"/>
  <c r="M15" i="45"/>
  <c r="P15" i="45"/>
  <c r="S15" i="45"/>
  <c r="Q34" i="45"/>
  <c r="Q36" i="45" s="1"/>
  <c r="T34" i="45"/>
  <c r="T36" i="45" s="1"/>
  <c r="L40" i="45"/>
  <c r="R40" i="45"/>
  <c r="M40" i="45"/>
  <c r="O17" i="45"/>
  <c r="O20" i="45" s="1"/>
  <c r="Q40" i="45"/>
  <c r="T40" i="45"/>
  <c r="L66" i="45"/>
  <c r="R66" i="45"/>
  <c r="R34" i="45"/>
  <c r="R36" i="45" s="1"/>
  <c r="M66" i="45"/>
  <c r="P66" i="45"/>
  <c r="P71" i="45" s="1"/>
  <c r="K71" i="45" s="1"/>
  <c r="S66" i="45"/>
  <c r="P40" i="45"/>
  <c r="S40" i="45"/>
  <c r="Q66" i="45"/>
  <c r="T66" i="45"/>
  <c r="M34" i="45"/>
  <c r="M36" i="45" s="1"/>
  <c r="P34" i="45"/>
  <c r="P36" i="45" s="1"/>
  <c r="S34" i="45"/>
  <c r="S36" i="45" s="1"/>
  <c r="Q15" i="45"/>
  <c r="T15" i="45"/>
  <c r="L34" i="45"/>
  <c r="L36" i="45" s="1"/>
  <c r="U17" i="45"/>
  <c r="U36" i="45"/>
  <c r="L15" i="45"/>
  <c r="N17" i="45"/>
  <c r="R15" i="45"/>
  <c r="O36" i="45"/>
  <c r="O25" i="40"/>
  <c r="O27" i="40" s="1"/>
  <c r="O49" i="40"/>
  <c r="O51" i="40" s="1"/>
  <c r="O73" i="40"/>
  <c r="O75" i="40" s="1"/>
  <c r="O97" i="40"/>
  <c r="O37" i="40"/>
  <c r="O39" i="40" s="1"/>
  <c r="O61" i="40"/>
  <c r="O63" i="40" s="1"/>
  <c r="O85" i="40"/>
  <c r="O87" i="40" s="1"/>
  <c r="O117" i="40"/>
  <c r="R13" i="40"/>
  <c r="R15" i="40" s="1"/>
  <c r="U13" i="40"/>
  <c r="U15" i="40" s="1"/>
  <c r="V13" i="40"/>
  <c r="V15" i="40" s="1"/>
  <c r="V19" i="40"/>
  <c r="V21" i="40" s="1"/>
  <c r="N25" i="40"/>
  <c r="N27" i="40" s="1"/>
  <c r="R37" i="40"/>
  <c r="R39" i="40" s="1"/>
  <c r="U37" i="40"/>
  <c r="U39" i="40" s="1"/>
  <c r="S49" i="40"/>
  <c r="S51" i="40" s="1"/>
  <c r="U55" i="40"/>
  <c r="U57" i="40" s="1"/>
  <c r="U61" i="40"/>
  <c r="U63" i="40" s="1"/>
  <c r="V61" i="40"/>
  <c r="V63" i="40" s="1"/>
  <c r="R67" i="40"/>
  <c r="R69" i="40" s="1"/>
  <c r="V67" i="40"/>
  <c r="V69" i="40" s="1"/>
  <c r="T73" i="40"/>
  <c r="T75" i="40" s="1"/>
  <c r="U79" i="40"/>
  <c r="U81" i="40" s="1"/>
  <c r="R85" i="40"/>
  <c r="R87" i="40" s="1"/>
  <c r="N97" i="40"/>
  <c r="R117" i="40"/>
  <c r="R121" i="40" s="1"/>
  <c r="M121" i="40" s="1"/>
  <c r="O31" i="40"/>
  <c r="O33" i="40" s="1"/>
  <c r="T31" i="40"/>
  <c r="T33" i="40" s="1"/>
  <c r="U43" i="40"/>
  <c r="U45" i="40" s="1"/>
  <c r="R55" i="40"/>
  <c r="R57" i="40" s="1"/>
  <c r="N13" i="40"/>
  <c r="N15" i="40" s="1"/>
  <c r="T13" i="40"/>
  <c r="T15" i="40" s="1"/>
  <c r="S13" i="40"/>
  <c r="S15" i="40" s="1"/>
  <c r="N19" i="40"/>
  <c r="N21" i="40" s="1"/>
  <c r="R19" i="40"/>
  <c r="R21" i="40" s="1"/>
  <c r="T19" i="40"/>
  <c r="T21" i="40" s="1"/>
  <c r="S19" i="40"/>
  <c r="S21" i="40" s="1"/>
  <c r="R25" i="40"/>
  <c r="R27" i="40" s="1"/>
  <c r="U25" i="40"/>
  <c r="U27" i="40" s="1"/>
  <c r="V25" i="40"/>
  <c r="V27" i="40" s="1"/>
  <c r="S31" i="40"/>
  <c r="S33" i="40" s="1"/>
  <c r="V31" i="40"/>
  <c r="V33" i="40" s="1"/>
  <c r="U31" i="40"/>
  <c r="U33" i="40" s="1"/>
  <c r="N37" i="40"/>
  <c r="N39" i="40" s="1"/>
  <c r="T37" i="40"/>
  <c r="T39" i="40" s="1"/>
  <c r="V37" i="40"/>
  <c r="V39" i="40" s="1"/>
  <c r="N43" i="40"/>
  <c r="N45" i="40" s="1"/>
  <c r="T43" i="40"/>
  <c r="T45" i="40" s="1"/>
  <c r="N49" i="40"/>
  <c r="N51" i="40" s="1"/>
  <c r="R49" i="40"/>
  <c r="R51" i="40" s="1"/>
  <c r="T49" i="40"/>
  <c r="T51" i="40" s="1"/>
  <c r="U49" i="40"/>
  <c r="U51" i="40" s="1"/>
  <c r="O55" i="40"/>
  <c r="O57" i="40" s="1"/>
  <c r="S55" i="40"/>
  <c r="S57" i="40" s="1"/>
  <c r="V55" i="40"/>
  <c r="V57" i="40" s="1"/>
  <c r="N61" i="40"/>
  <c r="N63" i="40" s="1"/>
  <c r="R61" i="40"/>
  <c r="R63" i="40" s="1"/>
  <c r="T61" i="40"/>
  <c r="T63" i="40" s="1"/>
  <c r="N67" i="40"/>
  <c r="N69" i="40" s="1"/>
  <c r="S67" i="40"/>
  <c r="S69" i="40" s="1"/>
  <c r="R73" i="40"/>
  <c r="R75" i="40" s="1"/>
  <c r="U73" i="40"/>
  <c r="U75" i="40" s="1"/>
  <c r="R79" i="40"/>
  <c r="R81" i="40" s="1"/>
  <c r="S79" i="40"/>
  <c r="S81" i="40" s="1"/>
  <c r="V79" i="40"/>
  <c r="V81" i="40" s="1"/>
  <c r="N85" i="40"/>
  <c r="N87" i="40" s="1"/>
  <c r="T85" i="40"/>
  <c r="T87" i="40" s="1"/>
  <c r="S85" i="40"/>
  <c r="S87" i="40" s="1"/>
  <c r="V85" i="40"/>
  <c r="V87" i="40" s="1"/>
  <c r="N91" i="40"/>
  <c r="N93" i="40" s="1"/>
  <c r="V91" i="40"/>
  <c r="V93" i="40" s="1"/>
  <c r="R97" i="40"/>
  <c r="U97" i="40"/>
  <c r="O111" i="40"/>
  <c r="O113" i="40" s="1"/>
  <c r="S111" i="40"/>
  <c r="S113" i="40" s="1"/>
  <c r="V111" i="40"/>
  <c r="V113" i="40" s="1"/>
  <c r="N117" i="40"/>
  <c r="T117" i="40"/>
  <c r="T121" i="40" s="1"/>
  <c r="S117" i="40"/>
  <c r="S121" i="40" s="1"/>
  <c r="V117" i="40"/>
  <c r="O19" i="40"/>
  <c r="O21" i="40" s="1"/>
  <c r="S25" i="40"/>
  <c r="S27" i="40" s="1"/>
  <c r="O43" i="40"/>
  <c r="O45" i="40" s="1"/>
  <c r="R43" i="40"/>
  <c r="R45" i="40" s="1"/>
  <c r="V43" i="40"/>
  <c r="V45" i="40" s="1"/>
  <c r="V49" i="40"/>
  <c r="V51" i="40" s="1"/>
  <c r="N55" i="40"/>
  <c r="N57" i="40" s="1"/>
  <c r="T55" i="40"/>
  <c r="T57" i="40" s="1"/>
  <c r="O67" i="40"/>
  <c r="O69" i="40" s="1"/>
  <c r="U67" i="40"/>
  <c r="U69" i="40" s="1"/>
  <c r="S73" i="40"/>
  <c r="S75" i="40" s="1"/>
  <c r="N79" i="40"/>
  <c r="N81" i="40" s="1"/>
  <c r="T79" i="40"/>
  <c r="T81" i="40" s="1"/>
  <c r="O91" i="40"/>
  <c r="O93" i="40" s="1"/>
  <c r="R91" i="40"/>
  <c r="R93" i="40" s="1"/>
  <c r="U91" i="40"/>
  <c r="U93" i="40" s="1"/>
  <c r="V97" i="40"/>
  <c r="T111" i="40"/>
  <c r="T113" i="40" s="1"/>
  <c r="W15" i="40"/>
  <c r="U19" i="40"/>
  <c r="U21" i="40" s="1"/>
  <c r="N31" i="40"/>
  <c r="N33" i="40" s="1"/>
  <c r="V73" i="40"/>
  <c r="V75" i="40" s="1"/>
  <c r="S97" i="40"/>
  <c r="N111" i="40"/>
  <c r="N113" i="40" s="1"/>
  <c r="T25" i="40"/>
  <c r="T27" i="40" s="1"/>
  <c r="S43" i="40"/>
  <c r="S45" i="40" s="1"/>
  <c r="N73" i="40"/>
  <c r="N75" i="40" s="1"/>
  <c r="U85" i="40"/>
  <c r="U87" i="40" s="1"/>
  <c r="S91" i="40"/>
  <c r="S93" i="40" s="1"/>
  <c r="T97" i="40"/>
  <c r="U111" i="40"/>
  <c r="U113" i="40" s="1"/>
  <c r="U117" i="40"/>
  <c r="U121" i="40" s="1"/>
  <c r="O13" i="40"/>
  <c r="O15" i="40" s="1"/>
  <c r="R31" i="40"/>
  <c r="R33" i="40" s="1"/>
  <c r="S37" i="40"/>
  <c r="S39" i="40" s="1"/>
  <c r="S61" i="40"/>
  <c r="S63" i="40" s="1"/>
  <c r="T67" i="40"/>
  <c r="T69" i="40" s="1"/>
  <c r="O79" i="40"/>
  <c r="O81" i="40" s="1"/>
  <c r="T91" i="40"/>
  <c r="T93" i="40" s="1"/>
  <c r="R111" i="40"/>
  <c r="R113" i="40" s="1"/>
  <c r="Q13" i="40"/>
  <c r="Q15" i="40" s="1"/>
  <c r="F21" i="40"/>
  <c r="F33" i="40"/>
  <c r="F45" i="40"/>
  <c r="F57" i="40"/>
  <c r="F69" i="40"/>
  <c r="F81" i="40"/>
  <c r="F93" i="40"/>
  <c r="F113" i="40"/>
  <c r="F27" i="40"/>
  <c r="F39" i="40"/>
  <c r="F51" i="40"/>
  <c r="F63" i="40"/>
  <c r="F75" i="40"/>
  <c r="F103" i="40"/>
  <c r="F127" i="40"/>
  <c r="R29" i="39"/>
  <c r="R30" i="39"/>
  <c r="P26" i="39"/>
  <c r="R26" i="39" s="1"/>
  <c r="S101" i="40" l="1"/>
  <c r="T101" i="40"/>
  <c r="P104" i="40"/>
  <c r="P103" i="40"/>
  <c r="V101" i="40"/>
  <c r="V105" i="40" s="1"/>
  <c r="U101" i="40"/>
  <c r="N101" i="40"/>
  <c r="P48" i="45"/>
  <c r="K48" i="45" s="1"/>
  <c r="P46" i="45"/>
  <c r="K46" i="45" s="1"/>
  <c r="R101" i="40"/>
  <c r="R105" i="40" s="1"/>
  <c r="O101" i="40"/>
  <c r="Q104" i="40"/>
  <c r="Q103" i="40"/>
  <c r="P128" i="43"/>
  <c r="Q128" i="43" s="1"/>
  <c r="P126" i="43"/>
  <c r="P124" i="43"/>
  <c r="P130" i="43"/>
  <c r="P127" i="43"/>
  <c r="P125" i="43"/>
  <c r="E27" i="39"/>
  <c r="E31" i="39" s="1"/>
  <c r="P104" i="43"/>
  <c r="P106" i="43"/>
  <c r="P105" i="43"/>
  <c r="P103" i="43"/>
  <c r="P102" i="43"/>
  <c r="P101" i="43"/>
  <c r="P100" i="43"/>
  <c r="M104" i="43"/>
  <c r="M106" i="43"/>
  <c r="M105" i="43"/>
  <c r="M103" i="43"/>
  <c r="M102" i="43"/>
  <c r="M101" i="43"/>
  <c r="M100" i="43"/>
  <c r="Q104" i="43"/>
  <c r="Q106" i="43"/>
  <c r="Q105" i="43"/>
  <c r="Q103" i="43"/>
  <c r="Q102" i="43"/>
  <c r="Q101" i="43"/>
  <c r="Q100" i="43"/>
  <c r="T104" i="43"/>
  <c r="T106" i="43"/>
  <c r="T105" i="43"/>
  <c r="T103" i="43"/>
  <c r="T102" i="43"/>
  <c r="T101" i="43"/>
  <c r="T100" i="43"/>
  <c r="G60" i="39"/>
  <c r="G72" i="39" s="1"/>
  <c r="M87" i="40"/>
  <c r="M88" i="40" s="1"/>
  <c r="M89" i="40" s="1"/>
  <c r="R104" i="43"/>
  <c r="R106" i="43"/>
  <c r="R105" i="43"/>
  <c r="R103" i="43"/>
  <c r="R102" i="43"/>
  <c r="R101" i="43"/>
  <c r="R100" i="43"/>
  <c r="J61" i="39"/>
  <c r="J72" i="39" s="1"/>
  <c r="J27" i="39"/>
  <c r="J31" i="39" s="1"/>
  <c r="S106" i="43"/>
  <c r="S105" i="43"/>
  <c r="S101" i="43"/>
  <c r="S104" i="43"/>
  <c r="S100" i="43"/>
  <c r="S103" i="43"/>
  <c r="S102" i="43"/>
  <c r="S129" i="40"/>
  <c r="S133" i="40"/>
  <c r="S132" i="40"/>
  <c r="S131" i="40"/>
  <c r="S130" i="40"/>
  <c r="S128" i="40"/>
  <c r="S127" i="40"/>
  <c r="T77" i="45"/>
  <c r="T76" i="45"/>
  <c r="T74" i="45"/>
  <c r="T75" i="45"/>
  <c r="T78" i="45"/>
  <c r="S77" i="45"/>
  <c r="S78" i="45"/>
  <c r="S74" i="45"/>
  <c r="S75" i="45"/>
  <c r="S76" i="45"/>
  <c r="R77" i="45"/>
  <c r="R75" i="45"/>
  <c r="R78" i="45"/>
  <c r="R76" i="45"/>
  <c r="R74" i="45"/>
  <c r="O25" i="45"/>
  <c r="O26" i="45"/>
  <c r="O27" i="45"/>
  <c r="O24" i="45"/>
  <c r="T136" i="43"/>
  <c r="T137" i="43"/>
  <c r="T134" i="43"/>
  <c r="T132" i="43"/>
  <c r="T138" i="43"/>
  <c r="T135" i="43"/>
  <c r="T133" i="43"/>
  <c r="N129" i="40"/>
  <c r="N132" i="40"/>
  <c r="N131" i="40"/>
  <c r="N133" i="40"/>
  <c r="N127" i="40"/>
  <c r="N130" i="40"/>
  <c r="N128" i="40"/>
  <c r="N25" i="45"/>
  <c r="N27" i="45"/>
  <c r="N24" i="45"/>
  <c r="N26" i="45"/>
  <c r="S54" i="45"/>
  <c r="S53" i="45"/>
  <c r="S51" i="45"/>
  <c r="S55" i="45"/>
  <c r="S56" i="45"/>
  <c r="S52" i="45"/>
  <c r="S50" i="45"/>
  <c r="M77" i="45"/>
  <c r="M76" i="45"/>
  <c r="M74" i="45"/>
  <c r="M75" i="45"/>
  <c r="M78" i="45"/>
  <c r="T54" i="45"/>
  <c r="T56" i="45"/>
  <c r="T50" i="45"/>
  <c r="T55" i="45"/>
  <c r="T53" i="45"/>
  <c r="T51" i="45"/>
  <c r="T52" i="45"/>
  <c r="R54" i="45"/>
  <c r="R55" i="45"/>
  <c r="R51" i="45"/>
  <c r="R56" i="45"/>
  <c r="R52" i="45"/>
  <c r="R50" i="45"/>
  <c r="R53" i="45"/>
  <c r="R136" i="43"/>
  <c r="R138" i="43"/>
  <c r="R135" i="43"/>
  <c r="R133" i="43"/>
  <c r="R137" i="43"/>
  <c r="R134" i="43"/>
  <c r="R132" i="43"/>
  <c r="U129" i="40"/>
  <c r="U133" i="40"/>
  <c r="U131" i="40"/>
  <c r="U128" i="40"/>
  <c r="U132" i="40"/>
  <c r="U130" i="40"/>
  <c r="U127" i="40"/>
  <c r="V129" i="40"/>
  <c r="V133" i="40"/>
  <c r="V132" i="40"/>
  <c r="V131" i="40"/>
  <c r="V130" i="40"/>
  <c r="V128" i="40"/>
  <c r="V127" i="40"/>
  <c r="O129" i="40"/>
  <c r="O133" i="40"/>
  <c r="O132" i="40"/>
  <c r="O131" i="40"/>
  <c r="O130" i="40"/>
  <c r="O128" i="40"/>
  <c r="O127" i="40"/>
  <c r="P54" i="45"/>
  <c r="P52" i="45"/>
  <c r="P53" i="45"/>
  <c r="P51" i="45"/>
  <c r="P56" i="45"/>
  <c r="P50" i="45"/>
  <c r="P55" i="45"/>
  <c r="Q54" i="45"/>
  <c r="Q56" i="45"/>
  <c r="Q52" i="45"/>
  <c r="Q50" i="45"/>
  <c r="Q55" i="45"/>
  <c r="Q51" i="45"/>
  <c r="Q53" i="45"/>
  <c r="L54" i="45"/>
  <c r="L56" i="45"/>
  <c r="L50" i="45"/>
  <c r="L55" i="45"/>
  <c r="L53" i="45"/>
  <c r="L51" i="45"/>
  <c r="L52" i="45"/>
  <c r="S136" i="43"/>
  <c r="S137" i="43"/>
  <c r="S134" i="43"/>
  <c r="S138" i="43"/>
  <c r="S135" i="43"/>
  <c r="S133" i="43"/>
  <c r="S132" i="43"/>
  <c r="L136" i="43"/>
  <c r="L137" i="43"/>
  <c r="L134" i="43"/>
  <c r="L132" i="43"/>
  <c r="L138" i="43"/>
  <c r="L135" i="43"/>
  <c r="L133" i="43"/>
  <c r="T129" i="40"/>
  <c r="T133" i="40"/>
  <c r="T132" i="40"/>
  <c r="T131" i="40"/>
  <c r="T130" i="40"/>
  <c r="T128" i="40"/>
  <c r="T127" i="40"/>
  <c r="U25" i="45"/>
  <c r="U27" i="45"/>
  <c r="U26" i="45"/>
  <c r="U24" i="45"/>
  <c r="Q77" i="45"/>
  <c r="Q75" i="45"/>
  <c r="Q78" i="45"/>
  <c r="Q76" i="45"/>
  <c r="Q74" i="45"/>
  <c r="P77" i="45"/>
  <c r="P76" i="45"/>
  <c r="P74" i="45"/>
  <c r="P78" i="45"/>
  <c r="P75" i="45"/>
  <c r="L77" i="45"/>
  <c r="L78" i="45"/>
  <c r="L76" i="45"/>
  <c r="L75" i="45"/>
  <c r="L74" i="45"/>
  <c r="M54" i="45"/>
  <c r="M56" i="45"/>
  <c r="M52" i="45"/>
  <c r="M50" i="45"/>
  <c r="M55" i="45"/>
  <c r="M53" i="45"/>
  <c r="M51" i="45"/>
  <c r="M136" i="43"/>
  <c r="M138" i="43"/>
  <c r="M135" i="43"/>
  <c r="M133" i="43"/>
  <c r="M137" i="43"/>
  <c r="M134" i="43"/>
  <c r="M132" i="43"/>
  <c r="K62" i="39"/>
  <c r="P62" i="39" s="1"/>
  <c r="K58" i="39"/>
  <c r="P58" i="39" s="1"/>
  <c r="I72" i="39"/>
  <c r="I2" i="39" s="1"/>
  <c r="K64" i="39"/>
  <c r="P64" i="39" s="1"/>
  <c r="K57" i="39"/>
  <c r="P57" i="39" s="1"/>
  <c r="K56" i="39"/>
  <c r="P56" i="39" s="1"/>
  <c r="K55" i="39"/>
  <c r="P55" i="39" s="1"/>
  <c r="K63" i="39"/>
  <c r="P63" i="39" s="1"/>
  <c r="F27" i="39"/>
  <c r="F31" i="39" s="1"/>
  <c r="K59" i="39"/>
  <c r="P59" i="39" s="1"/>
  <c r="H27" i="39"/>
  <c r="H31" i="39" s="1"/>
  <c r="K116" i="43"/>
  <c r="F72" i="39"/>
  <c r="G27" i="39"/>
  <c r="G31" i="39" s="1"/>
  <c r="E60" i="39"/>
  <c r="H72" i="39"/>
  <c r="K122" i="43"/>
  <c r="K70" i="43"/>
  <c r="K71" i="43" s="1"/>
  <c r="K72" i="43" s="1"/>
  <c r="K64" i="43"/>
  <c r="K84" i="43"/>
  <c r="L90" i="43"/>
  <c r="K74" i="43"/>
  <c r="L80" i="43"/>
  <c r="K80" i="43" s="1"/>
  <c r="K81" i="43" s="1"/>
  <c r="K82" i="43" s="1"/>
  <c r="L60" i="43"/>
  <c r="K60" i="43" s="1"/>
  <c r="K61" i="43" s="1"/>
  <c r="K62" i="43" s="1"/>
  <c r="K54" i="43"/>
  <c r="L50" i="43"/>
  <c r="K50" i="43" s="1"/>
  <c r="K51" i="43" s="1"/>
  <c r="K52" i="43" s="1"/>
  <c r="K44" i="43"/>
  <c r="K34" i="43"/>
  <c r="K24" i="43"/>
  <c r="K40" i="43"/>
  <c r="K41" i="43" s="1"/>
  <c r="K42" i="43" s="1"/>
  <c r="K30" i="43"/>
  <c r="K31" i="43" s="1"/>
  <c r="K32" i="43" s="1"/>
  <c r="K20" i="43"/>
  <c r="K21" i="43" s="1"/>
  <c r="K22" i="43" s="1"/>
  <c r="K14" i="43"/>
  <c r="R133" i="40"/>
  <c r="R129" i="40"/>
  <c r="R127" i="40"/>
  <c r="R130" i="40"/>
  <c r="R132" i="40"/>
  <c r="R128" i="40"/>
  <c r="R131" i="40"/>
  <c r="Q17" i="45"/>
  <c r="T17" i="45"/>
  <c r="S17" i="45"/>
  <c r="K66" i="45"/>
  <c r="K40" i="45"/>
  <c r="R17" i="45"/>
  <c r="K36" i="45"/>
  <c r="K37" i="45" s="1"/>
  <c r="K38" i="45" s="1"/>
  <c r="L17" i="45"/>
  <c r="L20" i="45" s="1"/>
  <c r="K15" i="45"/>
  <c r="P17" i="45"/>
  <c r="P20" i="45" s="1"/>
  <c r="K34" i="45"/>
  <c r="M17" i="45"/>
  <c r="M37" i="40"/>
  <c r="M21" i="40"/>
  <c r="M22" i="40" s="1"/>
  <c r="M23" i="40" s="1"/>
  <c r="M63" i="40"/>
  <c r="M64" i="40" s="1"/>
  <c r="M65" i="40" s="1"/>
  <c r="M85" i="40"/>
  <c r="M81" i="40"/>
  <c r="M82" i="40" s="1"/>
  <c r="M83" i="40" s="1"/>
  <c r="M61" i="40"/>
  <c r="M57" i="40"/>
  <c r="M58" i="40" s="1"/>
  <c r="M59" i="40" s="1"/>
  <c r="M51" i="40"/>
  <c r="M52" i="40" s="1"/>
  <c r="M53" i="40" s="1"/>
  <c r="M33" i="40"/>
  <c r="M34" i="40" s="1"/>
  <c r="M35" i="40" s="1"/>
  <c r="M111" i="40"/>
  <c r="M69" i="40"/>
  <c r="M70" i="40" s="1"/>
  <c r="M71" i="40" s="1"/>
  <c r="M93" i="40"/>
  <c r="M94" i="40" s="1"/>
  <c r="M95" i="40" s="1"/>
  <c r="M49" i="40"/>
  <c r="M67" i="40"/>
  <c r="M117" i="40"/>
  <c r="M113" i="40"/>
  <c r="M114" i="40" s="1"/>
  <c r="M115" i="40" s="1"/>
  <c r="M55" i="40"/>
  <c r="M73" i="40"/>
  <c r="M39" i="40"/>
  <c r="M40" i="40" s="1"/>
  <c r="M41" i="40" s="1"/>
  <c r="M75" i="40"/>
  <c r="M76" i="40" s="1"/>
  <c r="M77" i="40" s="1"/>
  <c r="M25" i="40"/>
  <c r="M19" i="40"/>
  <c r="M31" i="40"/>
  <c r="M91" i="40"/>
  <c r="M43" i="40"/>
  <c r="M27" i="40"/>
  <c r="M28" i="40" s="1"/>
  <c r="M29" i="40" s="1"/>
  <c r="M79" i="40"/>
  <c r="M45" i="40"/>
  <c r="M46" i="40" s="1"/>
  <c r="M47" i="40" s="1"/>
  <c r="M97" i="40"/>
  <c r="N104" i="40" l="1"/>
  <c r="I44" i="37"/>
  <c r="M101" i="40"/>
  <c r="K44" i="37" s="1"/>
  <c r="T103" i="40"/>
  <c r="T104" i="40"/>
  <c r="N105" i="40"/>
  <c r="T105" i="40"/>
  <c r="R104" i="40"/>
  <c r="R103" i="40"/>
  <c r="V104" i="40"/>
  <c r="V103" i="40"/>
  <c r="N103" i="40"/>
  <c r="M103" i="40" s="1"/>
  <c r="M106" i="40" s="1"/>
  <c r="O104" i="40"/>
  <c r="O103" i="40"/>
  <c r="U104" i="40"/>
  <c r="U103" i="40"/>
  <c r="S104" i="40"/>
  <c r="S103" i="40"/>
  <c r="I40" i="37"/>
  <c r="K20" i="45"/>
  <c r="O105" i="40"/>
  <c r="U105" i="40"/>
  <c r="S105" i="40"/>
  <c r="P129" i="43"/>
  <c r="P137" i="43" s="1"/>
  <c r="Q125" i="43"/>
  <c r="K125" i="43" s="1"/>
  <c r="K128" i="43"/>
  <c r="Q124" i="43"/>
  <c r="Q127" i="43"/>
  <c r="K127" i="43" s="1"/>
  <c r="Q130" i="43"/>
  <c r="K130" i="43" s="1"/>
  <c r="Q126" i="43"/>
  <c r="K126" i="43" s="1"/>
  <c r="L104" i="43"/>
  <c r="K104" i="43" s="1"/>
  <c r="K111" i="43" s="1"/>
  <c r="L103" i="43"/>
  <c r="K103" i="43" s="1"/>
  <c r="K110" i="43" s="1"/>
  <c r="L106" i="43"/>
  <c r="K106" i="43" s="1"/>
  <c r="K113" i="43" s="1"/>
  <c r="L102" i="43"/>
  <c r="K102" i="43" s="1"/>
  <c r="K109" i="43" s="1"/>
  <c r="L105" i="43"/>
  <c r="K105" i="43" s="1"/>
  <c r="K112" i="43" s="1"/>
  <c r="L101" i="43"/>
  <c r="K101" i="43" s="1"/>
  <c r="K108" i="43" s="1"/>
  <c r="L100" i="43"/>
  <c r="K100" i="43" s="1"/>
  <c r="K107" i="43" s="1"/>
  <c r="J2" i="39"/>
  <c r="K61" i="39"/>
  <c r="P61" i="39" s="1"/>
  <c r="K90" i="43"/>
  <c r="K74" i="45"/>
  <c r="K79" i="45" s="1"/>
  <c r="K75" i="45"/>
  <c r="K80" i="45" s="1"/>
  <c r="K77" i="45"/>
  <c r="K82" i="45" s="1"/>
  <c r="M104" i="40"/>
  <c r="M107" i="40" s="1"/>
  <c r="M130" i="40"/>
  <c r="M137" i="40" s="1"/>
  <c r="M128" i="40"/>
  <c r="M135" i="40" s="1"/>
  <c r="K78" i="45"/>
  <c r="K83" i="45" s="1"/>
  <c r="M129" i="40"/>
  <c r="M136" i="40" s="1"/>
  <c r="K51" i="45"/>
  <c r="K58" i="45" s="1"/>
  <c r="K50" i="45"/>
  <c r="K57" i="45" s="1"/>
  <c r="K56" i="45"/>
  <c r="K63" i="45" s="1"/>
  <c r="K54" i="45"/>
  <c r="K61" i="45" s="1"/>
  <c r="M105" i="40"/>
  <c r="M108" i="40" s="1"/>
  <c r="P44" i="37"/>
  <c r="P25" i="45"/>
  <c r="P26" i="45"/>
  <c r="P27" i="45"/>
  <c r="P24" i="45"/>
  <c r="M25" i="45"/>
  <c r="M27" i="45"/>
  <c r="M26" i="45"/>
  <c r="M24" i="45"/>
  <c r="L26" i="45"/>
  <c r="L27" i="45"/>
  <c r="L24" i="45"/>
  <c r="T25" i="45"/>
  <c r="T26" i="45"/>
  <c r="T24" i="45"/>
  <c r="T27" i="45"/>
  <c r="K55" i="45"/>
  <c r="K62" i="45" s="1"/>
  <c r="Q25" i="45"/>
  <c r="Q24" i="45"/>
  <c r="Q26" i="45"/>
  <c r="Q27" i="45"/>
  <c r="M132" i="40"/>
  <c r="M139" i="40" s="1"/>
  <c r="M133" i="40"/>
  <c r="M140" i="40" s="1"/>
  <c r="K76" i="45"/>
  <c r="K81" i="45" s="1"/>
  <c r="K52" i="45"/>
  <c r="K59" i="45" s="1"/>
  <c r="R25" i="45"/>
  <c r="R27" i="45"/>
  <c r="R24" i="45"/>
  <c r="R26" i="45"/>
  <c r="S25" i="45"/>
  <c r="S27" i="45"/>
  <c r="S24" i="45"/>
  <c r="S26" i="45"/>
  <c r="M131" i="40"/>
  <c r="M138" i="40" s="1"/>
  <c r="M127" i="40"/>
  <c r="M134" i="40" s="1"/>
  <c r="K53" i="45"/>
  <c r="K60" i="45" s="1"/>
  <c r="L25" i="45"/>
  <c r="K40" i="37"/>
  <c r="P42" i="37"/>
  <c r="P40" i="37"/>
  <c r="H2" i="39"/>
  <c r="F2" i="39"/>
  <c r="G2" i="39"/>
  <c r="E72" i="39"/>
  <c r="E2" i="39" s="1"/>
  <c r="K60" i="39"/>
  <c r="P60" i="39" s="1"/>
  <c r="K27" i="39"/>
  <c r="K17" i="45"/>
  <c r="P133" i="43" l="1"/>
  <c r="Q129" i="43"/>
  <c r="K129" i="43" s="1"/>
  <c r="I42" i="37"/>
  <c r="P138" i="43"/>
  <c r="P135" i="43"/>
  <c r="P134" i="43"/>
  <c r="P132" i="43"/>
  <c r="P136" i="43"/>
  <c r="Q135" i="43"/>
  <c r="K135" i="43" s="1"/>
  <c r="K142" i="43" s="1"/>
  <c r="Q137" i="43"/>
  <c r="K137" i="43" s="1"/>
  <c r="K144" i="43" s="1"/>
  <c r="Q132" i="43"/>
  <c r="K132" i="43" s="1"/>
  <c r="K139" i="43" s="1"/>
  <c r="Q138" i="43"/>
  <c r="Q133" i="43"/>
  <c r="K133" i="43" s="1"/>
  <c r="K140" i="43" s="1"/>
  <c r="Q134" i="43"/>
  <c r="K134" i="43" s="1"/>
  <c r="K124" i="43"/>
  <c r="K42" i="37" s="1"/>
  <c r="K114" i="43"/>
  <c r="M141" i="40"/>
  <c r="M109" i="40"/>
  <c r="K24" i="45"/>
  <c r="K28" i="45" s="1"/>
  <c r="K84" i="45"/>
  <c r="K64" i="45"/>
  <c r="K25" i="45"/>
  <c r="K29" i="45" s="1"/>
  <c r="K141" i="43"/>
  <c r="K27" i="45"/>
  <c r="K31" i="45" s="1"/>
  <c r="K26" i="45"/>
  <c r="K30" i="45" s="1"/>
  <c r="P27" i="39"/>
  <c r="K31" i="39"/>
  <c r="K72" i="39"/>
  <c r="K138" i="43" l="1"/>
  <c r="K145" i="43" s="1"/>
  <c r="Q136" i="43"/>
  <c r="K136" i="43" s="1"/>
  <c r="K143" i="43" s="1"/>
  <c r="K146" i="43" s="1"/>
  <c r="O68" i="44" s="1"/>
  <c r="P68" i="44" s="1"/>
  <c r="K32" i="45"/>
  <c r="O67" i="47" s="1"/>
  <c r="P67" i="47" s="1"/>
  <c r="K2" i="39"/>
  <c r="P31" i="39"/>
  <c r="O68" i="39"/>
  <c r="J17" i="47"/>
  <c r="F76" i="34"/>
  <c r="F75" i="34"/>
  <c r="F77" i="34"/>
  <c r="F70" i="34"/>
  <c r="F69" i="34"/>
  <c r="F71" i="34"/>
  <c r="F64" i="34"/>
  <c r="F63" i="34"/>
  <c r="F65" i="34"/>
  <c r="F58" i="34"/>
  <c r="F52" i="34"/>
  <c r="F46" i="34"/>
  <c r="F41" i="34"/>
  <c r="F40" i="34"/>
  <c r="F39" i="34"/>
  <c r="F33" i="34"/>
  <c r="F34" i="34"/>
  <c r="F35" i="34"/>
  <c r="F83" i="34"/>
  <c r="F82" i="34"/>
  <c r="F81" i="34"/>
  <c r="F88" i="34"/>
  <c r="F87" i="34"/>
  <c r="F94" i="34"/>
  <c r="F99" i="34"/>
  <c r="F100" i="34"/>
  <c r="F106" i="34"/>
  <c r="F105" i="34"/>
  <c r="F28" i="34"/>
  <c r="F27" i="34"/>
  <c r="F23" i="34"/>
  <c r="F22" i="34"/>
  <c r="F21" i="34"/>
  <c r="H20" i="47" l="1"/>
  <c r="N58" i="47"/>
  <c r="F71" i="47"/>
  <c r="G41" i="47"/>
  <c r="J21" i="47"/>
  <c r="H61" i="47"/>
  <c r="I15" i="47"/>
  <c r="E47" i="47"/>
  <c r="E48" i="47"/>
  <c r="H65" i="47"/>
  <c r="L58" i="47"/>
  <c r="H51" i="47"/>
  <c r="L56" i="47"/>
  <c r="H17" i="47"/>
  <c r="J20" i="47"/>
  <c r="F62" i="47"/>
  <c r="H52" i="47"/>
  <c r="I45" i="47"/>
  <c r="N15" i="47"/>
  <c r="N61" i="47"/>
  <c r="H18" i="47"/>
  <c r="I19" i="47"/>
  <c r="E57" i="47"/>
  <c r="G58" i="47"/>
  <c r="G18" i="47"/>
  <c r="F23" i="47"/>
  <c r="I44" i="47"/>
  <c r="F48" i="47"/>
  <c r="J55" i="47"/>
  <c r="L29" i="47"/>
  <c r="E59" i="47"/>
  <c r="F17" i="47"/>
  <c r="F39" i="47"/>
  <c r="F56" i="47"/>
  <c r="F58" i="47"/>
  <c r="H23" i="47"/>
  <c r="E61" i="47"/>
  <c r="E71" i="47"/>
  <c r="J41" i="47"/>
  <c r="G71" i="47"/>
  <c r="E46" i="47"/>
  <c r="G44" i="47"/>
  <c r="N22" i="47"/>
  <c r="F49" i="47"/>
  <c r="J46" i="47"/>
  <c r="F57" i="47"/>
  <c r="H27" i="47"/>
  <c r="H22" i="47"/>
  <c r="I55" i="47"/>
  <c r="G24" i="47"/>
  <c r="G51" i="47"/>
  <c r="H44" i="47"/>
  <c r="N60" i="47"/>
  <c r="J52" i="47"/>
  <c r="L65" i="47"/>
  <c r="M65" i="47"/>
  <c r="G47" i="47"/>
  <c r="H40" i="47"/>
  <c r="L60" i="47"/>
  <c r="N62" i="47"/>
  <c r="F20" i="47"/>
  <c r="E26" i="47"/>
  <c r="E45" i="47"/>
  <c r="F22" i="47"/>
  <c r="F26" i="47"/>
  <c r="G48" i="47"/>
  <c r="I17" i="47"/>
  <c r="I57" i="47"/>
  <c r="F19" i="47"/>
  <c r="E17" i="47"/>
  <c r="E41" i="47"/>
  <c r="L27" i="47"/>
  <c r="E24" i="47"/>
  <c r="L62" i="47"/>
  <c r="F41" i="47"/>
  <c r="F27" i="47"/>
  <c r="J45" i="47"/>
  <c r="E50" i="47"/>
  <c r="H62" i="47"/>
  <c r="I26" i="47"/>
  <c r="H50" i="47"/>
  <c r="M30" i="47"/>
  <c r="M31" i="47" s="1"/>
  <c r="F40" i="47"/>
  <c r="H57" i="47"/>
  <c r="J24" i="47"/>
  <c r="J23" i="47"/>
  <c r="I71" i="47"/>
  <c r="I48" i="47"/>
  <c r="L59" i="47"/>
  <c r="F61" i="47"/>
  <c r="G16" i="47"/>
  <c r="G23" i="47"/>
  <c r="G26" i="47"/>
  <c r="J59" i="47"/>
  <c r="N65" i="47"/>
  <c r="E65" i="44"/>
  <c r="O68" i="47"/>
  <c r="P68" i="47" s="1"/>
  <c r="I49" i="47"/>
  <c r="G53" i="47"/>
  <c r="H63" i="47"/>
  <c r="I59" i="47"/>
  <c r="F63" i="47"/>
  <c r="H55" i="47"/>
  <c r="I27" i="47"/>
  <c r="H58" i="47"/>
  <c r="E49" i="44"/>
  <c r="H15" i="44"/>
  <c r="J26" i="44"/>
  <c r="E27" i="44"/>
  <c r="F21" i="44"/>
  <c r="J17" i="44"/>
  <c r="E18" i="44"/>
  <c r="H52" i="44"/>
  <c r="N64" i="44"/>
  <c r="H17" i="44"/>
  <c r="G52" i="44"/>
  <c r="F18" i="44"/>
  <c r="F63" i="44"/>
  <c r="J41" i="44"/>
  <c r="E48" i="44"/>
  <c r="H50" i="44"/>
  <c r="G53" i="44"/>
  <c r="O67" i="44"/>
  <c r="P67" i="44" s="1"/>
  <c r="F48" i="44"/>
  <c r="H48" i="44"/>
  <c r="H45" i="44"/>
  <c r="I19" i="44"/>
  <c r="H56" i="44"/>
  <c r="G60" i="44"/>
  <c r="H64" i="44"/>
  <c r="N59" i="44"/>
  <c r="E71" i="44"/>
  <c r="J23" i="44"/>
  <c r="I56" i="47"/>
  <c r="M70" i="47"/>
  <c r="P70" i="47" s="1"/>
  <c r="E58" i="47"/>
  <c r="M64" i="47"/>
  <c r="J58" i="47"/>
  <c r="G17" i="47"/>
  <c r="J40" i="47"/>
  <c r="I18" i="47"/>
  <c r="H39" i="47"/>
  <c r="J71" i="47"/>
  <c r="N24" i="47"/>
  <c r="E16" i="47"/>
  <c r="N16" i="47"/>
  <c r="I22" i="47"/>
  <c r="I52" i="47"/>
  <c r="J47" i="47"/>
  <c r="J39" i="47"/>
  <c r="G61" i="47"/>
  <c r="J56" i="47"/>
  <c r="H60" i="47"/>
  <c r="J61" i="47"/>
  <c r="J57" i="47"/>
  <c r="F59" i="47"/>
  <c r="I23" i="47"/>
  <c r="F24" i="47"/>
  <c r="H26" i="47"/>
  <c r="N56" i="47"/>
  <c r="M62" i="47"/>
  <c r="N59" i="47"/>
  <c r="F60" i="47"/>
  <c r="J16" i="47"/>
  <c r="I16" i="47"/>
  <c r="J19" i="47"/>
  <c r="I24" i="47"/>
  <c r="N64" i="47"/>
  <c r="N20" i="47"/>
  <c r="J51" i="47"/>
  <c r="E55" i="47"/>
  <c r="E49" i="47"/>
  <c r="M57" i="47"/>
  <c r="G61" i="44"/>
  <c r="I53" i="44"/>
  <c r="L29" i="44"/>
  <c r="F64" i="44"/>
  <c r="G64" i="44"/>
  <c r="F16" i="44"/>
  <c r="H26" i="44"/>
  <c r="F56" i="44"/>
  <c r="I71" i="44"/>
  <c r="F23" i="44"/>
  <c r="F60" i="44"/>
  <c r="H60" i="44"/>
  <c r="L59" i="44"/>
  <c r="H55" i="44"/>
  <c r="E22" i="44"/>
  <c r="N61" i="44"/>
  <c r="J53" i="47"/>
  <c r="N63" i="47"/>
  <c r="H24" i="47"/>
  <c r="J26" i="47"/>
  <c r="E53" i="47"/>
  <c r="G55" i="47"/>
  <c r="F46" i="47"/>
  <c r="H47" i="47"/>
  <c r="G59" i="47"/>
  <c r="I60" i="47"/>
  <c r="F51" i="47"/>
  <c r="H64" i="47"/>
  <c r="I29" i="47"/>
  <c r="F53" i="47"/>
  <c r="G56" i="47"/>
  <c r="I47" i="47"/>
  <c r="G49" i="47"/>
  <c r="I27" i="44"/>
  <c r="F61" i="44"/>
  <c r="J39" i="44"/>
  <c r="F62" i="44"/>
  <c r="E24" i="44"/>
  <c r="N60" i="44"/>
  <c r="G45" i="44"/>
  <c r="J16" i="44"/>
  <c r="F40" i="44"/>
  <c r="E19" i="44"/>
  <c r="I50" i="44"/>
  <c r="G40" i="44"/>
  <c r="J63" i="44"/>
  <c r="I46" i="44"/>
  <c r="J46" i="44"/>
  <c r="N18" i="44"/>
  <c r="J62" i="47"/>
  <c r="L26" i="47"/>
  <c r="E40" i="47"/>
  <c r="O10" i="47"/>
  <c r="P10" i="47" s="1"/>
  <c r="H19" i="47"/>
  <c r="H59" i="47"/>
  <c r="H48" i="47"/>
  <c r="J60" i="47"/>
  <c r="G50" i="47"/>
  <c r="I53" i="47"/>
  <c r="E39" i="47"/>
  <c r="E56" i="47"/>
  <c r="N21" i="47"/>
  <c r="G57" i="47"/>
  <c r="I41" i="47"/>
  <c r="I58" i="47"/>
  <c r="G40" i="47"/>
  <c r="H29" i="47"/>
  <c r="F15" i="47"/>
  <c r="N19" i="47"/>
  <c r="M59" i="47"/>
  <c r="F64" i="47"/>
  <c r="G15" i="47"/>
  <c r="O12" i="47"/>
  <c r="P12" i="47" s="1"/>
  <c r="E29" i="47"/>
  <c r="E63" i="47"/>
  <c r="J44" i="47"/>
  <c r="E64" i="47"/>
  <c r="F18" i="47"/>
  <c r="G39" i="47"/>
  <c r="J50" i="47"/>
  <c r="H15" i="47"/>
  <c r="E44" i="47"/>
  <c r="H53" i="47"/>
  <c r="N18" i="47"/>
  <c r="F29" i="47"/>
  <c r="M60" i="47"/>
  <c r="M58" i="47"/>
  <c r="M63" i="47"/>
  <c r="F21" i="47"/>
  <c r="O65" i="47"/>
  <c r="F47" i="47"/>
  <c r="G65" i="47"/>
  <c r="I51" i="47"/>
  <c r="M56" i="47"/>
  <c r="G27" i="47"/>
  <c r="J64" i="47"/>
  <c r="J15" i="47"/>
  <c r="M55" i="47"/>
  <c r="J49" i="47"/>
  <c r="F44" i="47"/>
  <c r="G21" i="47"/>
  <c r="H45" i="47"/>
  <c r="E20" i="47"/>
  <c r="H71" i="47"/>
  <c r="J65" i="47"/>
  <c r="E18" i="47"/>
  <c r="I63" i="47"/>
  <c r="G19" i="47"/>
  <c r="G62" i="47"/>
  <c r="I20" i="47"/>
  <c r="N55" i="47"/>
  <c r="E22" i="47"/>
  <c r="E65" i="47"/>
  <c r="E62" i="47"/>
  <c r="E60" i="47"/>
  <c r="G46" i="47"/>
  <c r="J22" i="47"/>
  <c r="E27" i="47"/>
  <c r="I39" i="47"/>
  <c r="I62" i="47"/>
  <c r="G64" i="47"/>
  <c r="H41" i="47"/>
  <c r="H49" i="47"/>
  <c r="G29" i="47"/>
  <c r="N23" i="47"/>
  <c r="F52" i="47"/>
  <c r="O11" i="47"/>
  <c r="P11" i="47" s="1"/>
  <c r="I40" i="47"/>
  <c r="F16" i="47"/>
  <c r="L61" i="47"/>
  <c r="N17" i="47"/>
  <c r="N57" i="47"/>
  <c r="M61" i="47"/>
  <c r="H56" i="47"/>
  <c r="L64" i="47"/>
  <c r="F55" i="47"/>
  <c r="I65" i="47"/>
  <c r="E52" i="47"/>
  <c r="L57" i="47"/>
  <c r="I50" i="47"/>
  <c r="J63" i="47"/>
  <c r="F50" i="47"/>
  <c r="F65" i="47"/>
  <c r="J48" i="47"/>
  <c r="E15" i="47"/>
  <c r="F45" i="47"/>
  <c r="G22" i="47"/>
  <c r="H46" i="47"/>
  <c r="E21" i="47"/>
  <c r="H16" i="47"/>
  <c r="H21" i="47"/>
  <c r="E19" i="47"/>
  <c r="G63" i="47"/>
  <c r="G20" i="47"/>
  <c r="J18" i="47"/>
  <c r="I21" i="47"/>
  <c r="L55" i="47"/>
  <c r="E23" i="47"/>
  <c r="I64" i="47"/>
  <c r="G60" i="47"/>
  <c r="I46" i="47"/>
  <c r="I61" i="47"/>
  <c r="G45" i="47"/>
  <c r="L63" i="47"/>
  <c r="E51" i="47"/>
  <c r="J29" i="47"/>
  <c r="G52" i="47"/>
  <c r="J27" i="47"/>
  <c r="M60" i="44"/>
  <c r="E56" i="44"/>
  <c r="H23" i="44"/>
  <c r="J50" i="44"/>
  <c r="G19" i="44"/>
  <c r="M64" i="44"/>
  <c r="G48" i="44"/>
  <c r="L56" i="44"/>
  <c r="F44" i="44"/>
  <c r="G27" i="44"/>
  <c r="E52" i="44"/>
  <c r="N16" i="44"/>
  <c r="F20" i="44"/>
  <c r="M55" i="44"/>
  <c r="N57" i="44"/>
  <c r="E45" i="44"/>
  <c r="G23" i="44"/>
  <c r="L26" i="44"/>
  <c r="N20" i="44"/>
  <c r="I56" i="44"/>
  <c r="F46" i="44"/>
  <c r="E58" i="44"/>
  <c r="M56" i="44"/>
  <c r="G44" i="44"/>
  <c r="H62" i="44"/>
  <c r="G29" i="44"/>
  <c r="N63" i="44"/>
  <c r="E60" i="44"/>
  <c r="G26" i="44"/>
  <c r="J55" i="44"/>
  <c r="I63" i="44"/>
  <c r="J64" i="44"/>
  <c r="H20" i="44"/>
  <c r="H51" i="44"/>
  <c r="G18" i="44"/>
  <c r="H58" i="44"/>
  <c r="J40" i="44"/>
  <c r="F24" i="44"/>
  <c r="I47" i="44"/>
  <c r="J45" i="44"/>
  <c r="M61" i="44"/>
  <c r="H53" i="44"/>
  <c r="H40" i="44"/>
  <c r="E53" i="44"/>
  <c r="I21" i="44"/>
  <c r="M59" i="44"/>
  <c r="I20" i="44"/>
  <c r="J24" i="44"/>
  <c r="M58" i="44"/>
  <c r="J59" i="44"/>
  <c r="E64" i="44"/>
  <c r="N23" i="44"/>
  <c r="F55" i="44"/>
  <c r="I22" i="44"/>
  <c r="E63" i="44"/>
  <c r="G47" i="44"/>
  <c r="F41" i="44"/>
  <c r="H59" i="44"/>
  <c r="H61" i="44"/>
  <c r="I15" i="44"/>
  <c r="J18" i="44"/>
  <c r="E39" i="44"/>
  <c r="F59" i="44"/>
  <c r="N22" i="44"/>
  <c r="L57" i="44"/>
  <c r="E50" i="44"/>
  <c r="J53" i="44"/>
  <c r="M63" i="44"/>
  <c r="H22" i="44"/>
  <c r="I40" i="44"/>
  <c r="E57" i="44"/>
  <c r="J29" i="44"/>
  <c r="G20" i="44"/>
  <c r="N24" i="44"/>
  <c r="J27" i="44"/>
  <c r="J51" i="44"/>
  <c r="L55" i="44"/>
  <c r="J71" i="44"/>
  <c r="F50" i="44"/>
  <c r="I18" i="44"/>
  <c r="I59" i="44"/>
  <c r="I44" i="44"/>
  <c r="G24" i="44"/>
  <c r="J47" i="44"/>
  <c r="J49" i="44"/>
  <c r="H63" i="44"/>
  <c r="H16" i="44"/>
  <c r="F17" i="44"/>
  <c r="J57" i="44"/>
  <c r="J58" i="44"/>
  <c r="H27" i="44"/>
  <c r="E41" i="44"/>
  <c r="G39" i="44"/>
  <c r="N58" i="44"/>
  <c r="G71" i="44"/>
  <c r="H24" i="44"/>
  <c r="N55" i="44"/>
  <c r="I62" i="44"/>
  <c r="E47" i="44"/>
  <c r="L60" i="44"/>
  <c r="F15" i="44"/>
  <c r="G15" i="44"/>
  <c r="G62" i="44"/>
  <c r="I58" i="44"/>
  <c r="M70" i="44"/>
  <c r="P70" i="44" s="1"/>
  <c r="H57" i="44"/>
  <c r="E17" i="44"/>
  <c r="F53" i="44"/>
  <c r="E61" i="44"/>
  <c r="F52" i="44"/>
  <c r="G57" i="44"/>
  <c r="F26" i="44"/>
  <c r="I39" i="44"/>
  <c r="I51" i="44"/>
  <c r="J65" i="44"/>
  <c r="H41" i="44"/>
  <c r="E26" i="44"/>
  <c r="E55" i="44"/>
  <c r="N21" i="44"/>
  <c r="H18" i="44"/>
  <c r="J22" i="44"/>
  <c r="I23" i="44"/>
  <c r="H46" i="44"/>
  <c r="I60" i="44"/>
  <c r="N62" i="44"/>
  <c r="H47" i="44"/>
  <c r="E16" i="44"/>
  <c r="I57" i="44"/>
  <c r="E40" i="44"/>
  <c r="F22" i="44"/>
  <c r="J21" i="44"/>
  <c r="F39" i="44"/>
  <c r="I65" i="44"/>
  <c r="I48" i="44"/>
  <c r="F51" i="44"/>
  <c r="L58" i="44"/>
  <c r="N56" i="44"/>
  <c r="G16" i="44"/>
  <c r="H21" i="44"/>
  <c r="I41" i="44"/>
  <c r="J61" i="44"/>
  <c r="L27" i="44"/>
  <c r="M62" i="44"/>
  <c r="G51" i="44"/>
  <c r="J62" i="44"/>
  <c r="E15" i="44"/>
  <c r="F19" i="44"/>
  <c r="J19" i="44"/>
  <c r="N17" i="44"/>
  <c r="H71" i="44"/>
  <c r="G22" i="44"/>
  <c r="E62" i="44"/>
  <c r="L61" i="44"/>
  <c r="G59" i="44"/>
  <c r="H29" i="44"/>
  <c r="E20" i="44"/>
  <c r="I55" i="44"/>
  <c r="N19" i="44"/>
  <c r="I17" i="44"/>
  <c r="L62" i="44"/>
  <c r="H39" i="44"/>
  <c r="I16" i="44"/>
  <c r="G63" i="44"/>
  <c r="J48" i="44"/>
  <c r="E59" i="44"/>
  <c r="E23" i="44"/>
  <c r="H44" i="44"/>
  <c r="N65" i="44"/>
  <c r="J52" i="44"/>
  <c r="I61" i="44"/>
  <c r="I29" i="44"/>
  <c r="O65" i="44"/>
  <c r="I52" i="44"/>
  <c r="J15" i="44"/>
  <c r="J20" i="44"/>
  <c r="G55" i="44"/>
  <c r="J44" i="44"/>
  <c r="G56" i="44"/>
  <c r="H19" i="44"/>
  <c r="O10" i="44"/>
  <c r="P10" i="44" s="1"/>
  <c r="E29" i="44"/>
  <c r="O12" i="44"/>
  <c r="P12" i="44" s="1"/>
  <c r="H49" i="44"/>
  <c r="G65" i="44"/>
  <c r="F57" i="44"/>
  <c r="G46" i="44"/>
  <c r="E44" i="44"/>
  <c r="F65" i="44"/>
  <c r="L63" i="44"/>
  <c r="E51" i="44"/>
  <c r="G50" i="44"/>
  <c r="I64" i="44"/>
  <c r="G49" i="44"/>
  <c r="I45" i="44"/>
  <c r="L64" i="44"/>
  <c r="M65" i="44"/>
  <c r="G17" i="44"/>
  <c r="G41" i="44"/>
  <c r="F45" i="44"/>
  <c r="J60" i="44"/>
  <c r="N15" i="44"/>
  <c r="G21" i="44"/>
  <c r="E46" i="44"/>
  <c r="J56" i="44"/>
  <c r="L65" i="44"/>
  <c r="H65" i="44"/>
  <c r="E21" i="44"/>
  <c r="F27" i="44"/>
  <c r="M57" i="44"/>
  <c r="F29" i="44"/>
  <c r="I26" i="44"/>
  <c r="O11" i="44"/>
  <c r="P11" i="44" s="1"/>
  <c r="F49" i="44"/>
  <c r="F58" i="44"/>
  <c r="G58" i="44"/>
  <c r="F71" i="44"/>
  <c r="I24" i="44"/>
  <c r="I49" i="44"/>
  <c r="M30" i="44"/>
  <c r="P30" i="44" s="1"/>
  <c r="F47" i="44"/>
  <c r="O72" i="39"/>
  <c r="P68" i="39"/>
  <c r="F16" i="34"/>
  <c r="L31" i="47" l="1"/>
  <c r="O72" i="44"/>
  <c r="O72" i="47"/>
  <c r="K26" i="47"/>
  <c r="P26" i="47" s="1"/>
  <c r="R26" i="47" s="1"/>
  <c r="K57" i="47"/>
  <c r="P57" i="47" s="1"/>
  <c r="K51" i="47"/>
  <c r="P51" i="47" s="1"/>
  <c r="L72" i="47"/>
  <c r="P30" i="47"/>
  <c r="K17" i="47"/>
  <c r="P17" i="47" s="1"/>
  <c r="K63" i="47"/>
  <c r="P63" i="47" s="1"/>
  <c r="K20" i="47"/>
  <c r="P20" i="47" s="1"/>
  <c r="K58" i="47"/>
  <c r="P58" i="47" s="1"/>
  <c r="K56" i="47"/>
  <c r="P56" i="47" s="1"/>
  <c r="K49" i="47"/>
  <c r="P49" i="47" s="1"/>
  <c r="K59" i="47"/>
  <c r="P59" i="47" s="1"/>
  <c r="K53" i="47"/>
  <c r="P53" i="47" s="1"/>
  <c r="K24" i="47"/>
  <c r="P24" i="47" s="1"/>
  <c r="K39" i="47"/>
  <c r="P39" i="47" s="1"/>
  <c r="K23" i="47"/>
  <c r="P23" i="47" s="1"/>
  <c r="K50" i="47"/>
  <c r="P50" i="47" s="1"/>
  <c r="K41" i="47"/>
  <c r="P41" i="47" s="1"/>
  <c r="M31" i="44"/>
  <c r="K63" i="44"/>
  <c r="P63" i="44" s="1"/>
  <c r="K61" i="47"/>
  <c r="P61" i="47" s="1"/>
  <c r="K52" i="47"/>
  <c r="P52" i="47" s="1"/>
  <c r="I31" i="47"/>
  <c r="K64" i="44"/>
  <c r="P64" i="44" s="1"/>
  <c r="K27" i="44"/>
  <c r="P27" i="44" s="1"/>
  <c r="R27" i="44" s="1"/>
  <c r="K19" i="47"/>
  <c r="N72" i="47"/>
  <c r="K22" i="47"/>
  <c r="P22" i="47" s="1"/>
  <c r="K71" i="47"/>
  <c r="P71" i="47" s="1"/>
  <c r="J72" i="44"/>
  <c r="K44" i="47"/>
  <c r="P44" i="47" s="1"/>
  <c r="E31" i="47"/>
  <c r="K55" i="47"/>
  <c r="P55" i="47" s="1"/>
  <c r="K26" i="44"/>
  <c r="P26" i="44" s="1"/>
  <c r="R26" i="44" s="1"/>
  <c r="K48" i="47"/>
  <c r="P48" i="47" s="1"/>
  <c r="K47" i="47"/>
  <c r="P47" i="47" s="1"/>
  <c r="K53" i="44"/>
  <c r="P53" i="44" s="1"/>
  <c r="H72" i="47"/>
  <c r="K71" i="44"/>
  <c r="P71" i="44" s="1"/>
  <c r="K48" i="44"/>
  <c r="P48" i="44" s="1"/>
  <c r="K62" i="44"/>
  <c r="P62" i="44" s="1"/>
  <c r="K50" i="44"/>
  <c r="P50" i="44" s="1"/>
  <c r="K17" i="44"/>
  <c r="P17" i="44" s="1"/>
  <c r="K49" i="44"/>
  <c r="P49" i="44" s="1"/>
  <c r="E31" i="44"/>
  <c r="K22" i="44"/>
  <c r="P22" i="44" s="1"/>
  <c r="I31" i="44"/>
  <c r="M72" i="47"/>
  <c r="K16" i="47"/>
  <c r="P16" i="47" s="1"/>
  <c r="G72" i="47"/>
  <c r="G31" i="47"/>
  <c r="H31" i="47"/>
  <c r="M72" i="44"/>
  <c r="K19" i="44"/>
  <c r="P19" i="44" s="1"/>
  <c r="H31" i="44"/>
  <c r="K41" i="44"/>
  <c r="P41" i="44" s="1"/>
  <c r="K60" i="44"/>
  <c r="P60" i="44" s="1"/>
  <c r="L72" i="44"/>
  <c r="K60" i="47"/>
  <c r="P60" i="47" s="1"/>
  <c r="K21" i="47"/>
  <c r="P21" i="47" s="1"/>
  <c r="I72" i="47"/>
  <c r="K46" i="47"/>
  <c r="P46" i="47" s="1"/>
  <c r="F72" i="47"/>
  <c r="K64" i="47"/>
  <c r="P64" i="47" s="1"/>
  <c r="K65" i="47"/>
  <c r="P65" i="47" s="1"/>
  <c r="N31" i="47"/>
  <c r="J72" i="47"/>
  <c r="K15" i="47"/>
  <c r="P15" i="47" s="1"/>
  <c r="K40" i="47"/>
  <c r="P40" i="47" s="1"/>
  <c r="P19" i="47"/>
  <c r="O31" i="47"/>
  <c r="K18" i="44"/>
  <c r="P18" i="44" s="1"/>
  <c r="K65" i="44"/>
  <c r="P65" i="44" s="1"/>
  <c r="F31" i="44"/>
  <c r="E72" i="44"/>
  <c r="K46" i="44"/>
  <c r="P46" i="44" s="1"/>
  <c r="J31" i="44"/>
  <c r="K61" i="44"/>
  <c r="P61" i="44" s="1"/>
  <c r="K23" i="44"/>
  <c r="P23" i="44" s="1"/>
  <c r="H72" i="44"/>
  <c r="K15" i="44"/>
  <c r="P15" i="44" s="1"/>
  <c r="K16" i="44"/>
  <c r="P16" i="44" s="1"/>
  <c r="K55" i="44"/>
  <c r="P55" i="44" s="1"/>
  <c r="K52" i="44"/>
  <c r="P52" i="44" s="1"/>
  <c r="K57" i="44"/>
  <c r="P57" i="44" s="1"/>
  <c r="G31" i="44"/>
  <c r="N72" i="44"/>
  <c r="I72" i="44"/>
  <c r="K40" i="44"/>
  <c r="P40" i="44" s="1"/>
  <c r="K39" i="44"/>
  <c r="P39" i="44" s="1"/>
  <c r="K24" i="44"/>
  <c r="P24" i="44" s="1"/>
  <c r="K58" i="44"/>
  <c r="P58" i="44" s="1"/>
  <c r="L31" i="44"/>
  <c r="K56" i="44"/>
  <c r="P56" i="44" s="1"/>
  <c r="J31" i="47"/>
  <c r="K45" i="47"/>
  <c r="P45" i="47" s="1"/>
  <c r="K27" i="47"/>
  <c r="P27" i="47" s="1"/>
  <c r="R27" i="47" s="1"/>
  <c r="K62" i="47"/>
  <c r="P62" i="47" s="1"/>
  <c r="K18" i="47"/>
  <c r="P18" i="47" s="1"/>
  <c r="E72" i="47"/>
  <c r="K29" i="47"/>
  <c r="P29" i="47" s="1"/>
  <c r="F31" i="47"/>
  <c r="F72" i="44"/>
  <c r="K51" i="44"/>
  <c r="P51" i="44" s="1"/>
  <c r="N31" i="44"/>
  <c r="K29" i="44"/>
  <c r="P29" i="44" s="1"/>
  <c r="R29" i="44" s="1"/>
  <c r="K59" i="44"/>
  <c r="P59" i="44" s="1"/>
  <c r="K20" i="44"/>
  <c r="P20" i="44" s="1"/>
  <c r="G72" i="44"/>
  <c r="O31" i="44"/>
  <c r="K21" i="44"/>
  <c r="P21" i="44" s="1"/>
  <c r="K45" i="44"/>
  <c r="P45" i="44" s="1"/>
  <c r="K44" i="44"/>
  <c r="P44" i="44" s="1"/>
  <c r="K47" i="44"/>
  <c r="P47" i="44" s="1"/>
  <c r="P72" i="39"/>
  <c r="R27" i="39"/>
  <c r="D4" i="34"/>
  <c r="D15" i="34" s="1"/>
  <c r="B4" i="34"/>
  <c r="K10" i="34"/>
  <c r="F93" i="34"/>
  <c r="F57" i="34"/>
  <c r="F51" i="34"/>
  <c r="F45" i="34"/>
  <c r="F15" i="34"/>
  <c r="F121" i="34"/>
  <c r="F107" i="34"/>
  <c r="F101" i="34"/>
  <c r="F95" i="34"/>
  <c r="F89" i="34"/>
  <c r="F59" i="34"/>
  <c r="F53" i="34"/>
  <c r="F47" i="34"/>
  <c r="F29" i="34"/>
  <c r="F17" i="34"/>
  <c r="CG109" i="34"/>
  <c r="CF109" i="34"/>
  <c r="CE109" i="34"/>
  <c r="CD109" i="34"/>
  <c r="CC109" i="34"/>
  <c r="CB109" i="34"/>
  <c r="CA109" i="34"/>
  <c r="BZ109" i="34"/>
  <c r="BY109" i="34"/>
  <c r="BX109" i="34"/>
  <c r="U109" i="34" s="1"/>
  <c r="BW109" i="34"/>
  <c r="BV109" i="34"/>
  <c r="BU109" i="34"/>
  <c r="BT109" i="34"/>
  <c r="BS109" i="34"/>
  <c r="BR109" i="34"/>
  <c r="BQ109" i="34"/>
  <c r="BP109" i="34"/>
  <c r="BO109" i="34"/>
  <c r="BN109" i="34"/>
  <c r="BM109" i="34"/>
  <c r="BL109" i="34"/>
  <c r="BK109" i="34"/>
  <c r="BJ109" i="34"/>
  <c r="BI109" i="34"/>
  <c r="BH109" i="34"/>
  <c r="BG109" i="34"/>
  <c r="BF109" i="34"/>
  <c r="BE109" i="34"/>
  <c r="BD109" i="34"/>
  <c r="BC109" i="34"/>
  <c r="BB109" i="34"/>
  <c r="BA109" i="34"/>
  <c r="AZ109" i="34"/>
  <c r="AY109" i="34"/>
  <c r="AX109" i="34"/>
  <c r="AW109" i="34"/>
  <c r="AV109" i="34"/>
  <c r="AU109" i="34"/>
  <c r="AT109" i="34"/>
  <c r="AS109" i="34"/>
  <c r="AR109" i="34"/>
  <c r="AQ109" i="34"/>
  <c r="AP109" i="34"/>
  <c r="AO109" i="34"/>
  <c r="O109" i="34" s="1"/>
  <c r="AN109" i="34"/>
  <c r="N109" i="34" s="1"/>
  <c r="AM109" i="34"/>
  <c r="AL109" i="34"/>
  <c r="AK109" i="34"/>
  <c r="AJ109" i="34"/>
  <c r="AI109" i="34"/>
  <c r="AH109" i="34"/>
  <c r="AG109" i="34"/>
  <c r="AF109" i="34"/>
  <c r="AE109" i="34"/>
  <c r="AD109" i="34"/>
  <c r="AC109" i="34"/>
  <c r="AB109" i="34"/>
  <c r="AA109" i="34"/>
  <c r="Z109" i="34"/>
  <c r="Y109" i="34"/>
  <c r="X109" i="34"/>
  <c r="B109" i="34"/>
  <c r="CG103" i="34"/>
  <c r="CF103" i="34"/>
  <c r="CE103" i="34"/>
  <c r="CD103" i="34"/>
  <c r="CC103" i="34"/>
  <c r="CB103" i="34"/>
  <c r="CA103" i="34"/>
  <c r="BZ103" i="34"/>
  <c r="BY103" i="34"/>
  <c r="BX103" i="34"/>
  <c r="U103" i="34" s="1"/>
  <c r="BW103" i="34"/>
  <c r="BV103" i="34"/>
  <c r="BU103" i="34"/>
  <c r="BT103" i="34"/>
  <c r="BS103" i="34"/>
  <c r="BR103" i="34"/>
  <c r="BQ103" i="34"/>
  <c r="BP103" i="34"/>
  <c r="BO103" i="34"/>
  <c r="BN103" i="34"/>
  <c r="BM103" i="34"/>
  <c r="BL103" i="34"/>
  <c r="BK103" i="34"/>
  <c r="BJ103" i="34"/>
  <c r="BI103" i="34"/>
  <c r="BH103" i="34"/>
  <c r="BG103" i="34"/>
  <c r="BF103" i="34"/>
  <c r="BE103" i="34"/>
  <c r="BD103" i="34"/>
  <c r="BC103" i="34"/>
  <c r="BB103" i="34"/>
  <c r="BA103" i="34"/>
  <c r="AZ103" i="34"/>
  <c r="AY103" i="34"/>
  <c r="AX103" i="34"/>
  <c r="AW103" i="34"/>
  <c r="AV103" i="34"/>
  <c r="AU103" i="34"/>
  <c r="AT103" i="34"/>
  <c r="AS103" i="34"/>
  <c r="AR103" i="34"/>
  <c r="AQ103" i="34"/>
  <c r="AP103" i="34"/>
  <c r="AO103" i="34"/>
  <c r="O103" i="34" s="1"/>
  <c r="AN103" i="34"/>
  <c r="N103" i="34" s="1"/>
  <c r="AM103" i="34"/>
  <c r="AL103" i="34"/>
  <c r="AK103" i="34"/>
  <c r="AJ103" i="34"/>
  <c r="AI103" i="34"/>
  <c r="AH103" i="34"/>
  <c r="AG103" i="34"/>
  <c r="AF103" i="34"/>
  <c r="AE103" i="34"/>
  <c r="AD103" i="34"/>
  <c r="AC103" i="34"/>
  <c r="AB103" i="34"/>
  <c r="AA103" i="34"/>
  <c r="Z103" i="34"/>
  <c r="Y103" i="34"/>
  <c r="X103" i="34"/>
  <c r="B103" i="34"/>
  <c r="CG97" i="34"/>
  <c r="CF97" i="34"/>
  <c r="CE97" i="34"/>
  <c r="CD97" i="34"/>
  <c r="CC97" i="34"/>
  <c r="CB97" i="34"/>
  <c r="CA97" i="34"/>
  <c r="BZ97" i="34"/>
  <c r="BY97" i="34"/>
  <c r="BX97" i="34"/>
  <c r="U97" i="34" s="1"/>
  <c r="BW97" i="34"/>
  <c r="BV97" i="34"/>
  <c r="BU97" i="34"/>
  <c r="BT97" i="34"/>
  <c r="BS97" i="34"/>
  <c r="BR97" i="34"/>
  <c r="BQ97" i="34"/>
  <c r="BP97" i="34"/>
  <c r="BO97" i="34"/>
  <c r="BN97" i="34"/>
  <c r="BM97" i="34"/>
  <c r="BL97" i="34"/>
  <c r="BK97" i="34"/>
  <c r="BJ97" i="34"/>
  <c r="BI97" i="34"/>
  <c r="BH97" i="34"/>
  <c r="BG97" i="34"/>
  <c r="BF97" i="34"/>
  <c r="BE97" i="34"/>
  <c r="BD97" i="34"/>
  <c r="BC97" i="34"/>
  <c r="BB97" i="34"/>
  <c r="BA97" i="34"/>
  <c r="AZ97" i="34"/>
  <c r="AY97" i="34"/>
  <c r="AX97" i="34"/>
  <c r="AW97" i="34"/>
  <c r="AV97" i="34"/>
  <c r="AU97" i="34"/>
  <c r="AT97" i="34"/>
  <c r="AS97" i="34"/>
  <c r="AR97" i="34"/>
  <c r="AQ97" i="34"/>
  <c r="AP97" i="34"/>
  <c r="AO97" i="34"/>
  <c r="O97" i="34" s="1"/>
  <c r="AN97" i="34"/>
  <c r="N97" i="34" s="1"/>
  <c r="AM97" i="34"/>
  <c r="AL97" i="34"/>
  <c r="AK97" i="34"/>
  <c r="AJ97" i="34"/>
  <c r="AI97" i="34"/>
  <c r="AH97" i="34"/>
  <c r="AG97" i="34"/>
  <c r="AF97" i="34"/>
  <c r="AE97" i="34"/>
  <c r="AD97" i="34"/>
  <c r="AC97" i="34"/>
  <c r="AB97" i="34"/>
  <c r="AA97" i="34"/>
  <c r="Z97" i="34"/>
  <c r="Y97" i="34"/>
  <c r="X97" i="34"/>
  <c r="B97" i="34"/>
  <c r="CG91" i="34"/>
  <c r="CF91" i="34"/>
  <c r="CE91" i="34"/>
  <c r="CD91" i="34"/>
  <c r="CC91" i="34"/>
  <c r="CB91" i="34"/>
  <c r="CA91" i="34"/>
  <c r="BZ91" i="34"/>
  <c r="BY91" i="34"/>
  <c r="BX91" i="34"/>
  <c r="U91" i="34" s="1"/>
  <c r="BW91" i="34"/>
  <c r="BV91" i="34"/>
  <c r="BU91" i="34"/>
  <c r="BT91" i="34"/>
  <c r="BS91" i="34"/>
  <c r="BR91" i="34"/>
  <c r="BQ91" i="34"/>
  <c r="BP91" i="34"/>
  <c r="BO91" i="34"/>
  <c r="BN91" i="34"/>
  <c r="BM91" i="34"/>
  <c r="BL91" i="34"/>
  <c r="BK91" i="34"/>
  <c r="BJ91" i="34"/>
  <c r="BI91" i="34"/>
  <c r="BH91" i="34"/>
  <c r="BG91" i="34"/>
  <c r="BF91" i="34"/>
  <c r="BE91" i="34"/>
  <c r="BD91" i="34"/>
  <c r="BC91" i="34"/>
  <c r="BB91" i="34"/>
  <c r="BA91" i="34"/>
  <c r="AZ91" i="34"/>
  <c r="AY91" i="34"/>
  <c r="AX91" i="34"/>
  <c r="AW91" i="34"/>
  <c r="AV91" i="34"/>
  <c r="AU91" i="34"/>
  <c r="AT91" i="34"/>
  <c r="AS91" i="34"/>
  <c r="AR91" i="34"/>
  <c r="AQ91" i="34"/>
  <c r="AP91" i="34"/>
  <c r="AO91" i="34"/>
  <c r="O91" i="34" s="1"/>
  <c r="AN91" i="34"/>
  <c r="N91" i="34" s="1"/>
  <c r="AM91" i="34"/>
  <c r="AL91" i="34"/>
  <c r="AK91" i="34"/>
  <c r="AJ91" i="34"/>
  <c r="AI91" i="34"/>
  <c r="AH91" i="34"/>
  <c r="AG91" i="34"/>
  <c r="AF91" i="34"/>
  <c r="AE91" i="34"/>
  <c r="AD91" i="34"/>
  <c r="AC91" i="34"/>
  <c r="AB91" i="34"/>
  <c r="AA91" i="34"/>
  <c r="Z91" i="34"/>
  <c r="Y91" i="34"/>
  <c r="X91" i="34"/>
  <c r="B91" i="34"/>
  <c r="CG85" i="34"/>
  <c r="CF85" i="34"/>
  <c r="CE85" i="34"/>
  <c r="CD85" i="34"/>
  <c r="CC85" i="34"/>
  <c r="CB85" i="34"/>
  <c r="CA85" i="34"/>
  <c r="BZ85" i="34"/>
  <c r="BY85" i="34"/>
  <c r="BX85" i="34"/>
  <c r="U85" i="34" s="1"/>
  <c r="BW85" i="34"/>
  <c r="BV85" i="34"/>
  <c r="BU85" i="34"/>
  <c r="BT85" i="34"/>
  <c r="BS85" i="34"/>
  <c r="BR85" i="34"/>
  <c r="BQ85" i="34"/>
  <c r="BP85" i="34"/>
  <c r="BO85" i="34"/>
  <c r="BN85" i="34"/>
  <c r="BM85" i="34"/>
  <c r="BL85" i="34"/>
  <c r="BK85" i="34"/>
  <c r="BJ85" i="34"/>
  <c r="BI85" i="34"/>
  <c r="BH85" i="34"/>
  <c r="BG85" i="34"/>
  <c r="BF85" i="34"/>
  <c r="BE85" i="34"/>
  <c r="BD85" i="34"/>
  <c r="BC85" i="34"/>
  <c r="BB85" i="34"/>
  <c r="BA85" i="34"/>
  <c r="AZ85" i="34"/>
  <c r="AY85" i="34"/>
  <c r="AX85" i="34"/>
  <c r="AW85" i="34"/>
  <c r="AV85" i="34"/>
  <c r="AU85" i="34"/>
  <c r="AT85" i="34"/>
  <c r="AS85" i="34"/>
  <c r="AR85" i="34"/>
  <c r="AQ85" i="34"/>
  <c r="AP85" i="34"/>
  <c r="AO85" i="34"/>
  <c r="O85" i="34" s="1"/>
  <c r="AN85" i="34"/>
  <c r="N85" i="34" s="1"/>
  <c r="AM85" i="34"/>
  <c r="AL85" i="34"/>
  <c r="AK85" i="34"/>
  <c r="AJ85" i="34"/>
  <c r="AI85" i="34"/>
  <c r="AH85" i="34"/>
  <c r="AG85" i="34"/>
  <c r="AF85" i="34"/>
  <c r="AE85" i="34"/>
  <c r="AD85" i="34"/>
  <c r="AC85" i="34"/>
  <c r="AB85" i="34"/>
  <c r="AA85" i="34"/>
  <c r="Z85" i="34"/>
  <c r="Y85" i="34"/>
  <c r="X85" i="34"/>
  <c r="B85" i="34"/>
  <c r="CG79" i="34"/>
  <c r="CF79" i="34"/>
  <c r="CE79" i="34"/>
  <c r="CD79" i="34"/>
  <c r="CC79" i="34"/>
  <c r="CB79" i="34"/>
  <c r="CA79" i="34"/>
  <c r="BZ79" i="34"/>
  <c r="BY79" i="34"/>
  <c r="BX79" i="34"/>
  <c r="U79" i="34" s="1"/>
  <c r="BW79" i="34"/>
  <c r="BV79" i="34"/>
  <c r="BU79" i="34"/>
  <c r="BT79" i="34"/>
  <c r="BS79" i="34"/>
  <c r="BR79" i="34"/>
  <c r="BQ79" i="34"/>
  <c r="BP79" i="34"/>
  <c r="BO79" i="34"/>
  <c r="BN79" i="34"/>
  <c r="BM79" i="34"/>
  <c r="BL79" i="34"/>
  <c r="BK79" i="34"/>
  <c r="BJ79" i="34"/>
  <c r="BI79" i="34"/>
  <c r="BH79" i="34"/>
  <c r="BG79" i="34"/>
  <c r="BF79" i="34"/>
  <c r="BE79" i="34"/>
  <c r="BD79" i="34"/>
  <c r="BC79" i="34"/>
  <c r="BB79" i="34"/>
  <c r="BA79" i="34"/>
  <c r="AZ79" i="34"/>
  <c r="AY79" i="34"/>
  <c r="AX79" i="34"/>
  <c r="AW79" i="34"/>
  <c r="AV79" i="34"/>
  <c r="AU79" i="34"/>
  <c r="AT79" i="34"/>
  <c r="AS79" i="34"/>
  <c r="AR79" i="34"/>
  <c r="AQ79" i="34"/>
  <c r="AP79" i="34"/>
  <c r="AO79" i="34"/>
  <c r="O79" i="34" s="1"/>
  <c r="AN79" i="34"/>
  <c r="N79" i="34" s="1"/>
  <c r="AM79" i="34"/>
  <c r="AL79" i="34"/>
  <c r="AK79" i="34"/>
  <c r="AJ79" i="34"/>
  <c r="AI79" i="34"/>
  <c r="AH79" i="34"/>
  <c r="AG79" i="34"/>
  <c r="AF79" i="34"/>
  <c r="AE79" i="34"/>
  <c r="AD79" i="34"/>
  <c r="AC79" i="34"/>
  <c r="AB79" i="34"/>
  <c r="AA79" i="34"/>
  <c r="Z79" i="34"/>
  <c r="Y79" i="34"/>
  <c r="X79" i="34"/>
  <c r="B79" i="34"/>
  <c r="CG73" i="34"/>
  <c r="CF73" i="34"/>
  <c r="CE73" i="34"/>
  <c r="CD73" i="34"/>
  <c r="CC73" i="34"/>
  <c r="CB73" i="34"/>
  <c r="CA73" i="34"/>
  <c r="BZ73" i="34"/>
  <c r="BY73" i="34"/>
  <c r="BX73" i="34"/>
  <c r="U73" i="34" s="1"/>
  <c r="BW73" i="34"/>
  <c r="BV73" i="34"/>
  <c r="BU73" i="34"/>
  <c r="BT73" i="34"/>
  <c r="BS73" i="34"/>
  <c r="BR73" i="34"/>
  <c r="BQ73" i="34"/>
  <c r="BP73" i="34"/>
  <c r="BO73" i="34"/>
  <c r="BN73" i="34"/>
  <c r="BM73" i="34"/>
  <c r="BL73" i="34"/>
  <c r="BK73" i="34"/>
  <c r="BJ73" i="34"/>
  <c r="BI73" i="34"/>
  <c r="BH73" i="34"/>
  <c r="BG73" i="34"/>
  <c r="BF73" i="34"/>
  <c r="BE73" i="34"/>
  <c r="BD73" i="34"/>
  <c r="BC73" i="34"/>
  <c r="BB73" i="34"/>
  <c r="BA73" i="34"/>
  <c r="AZ73" i="34"/>
  <c r="AY73" i="34"/>
  <c r="AX73" i="34"/>
  <c r="AW73" i="34"/>
  <c r="AV73" i="34"/>
  <c r="AU73" i="34"/>
  <c r="AT73" i="34"/>
  <c r="AS73" i="34"/>
  <c r="AR73" i="34"/>
  <c r="AQ73" i="34"/>
  <c r="AP73" i="34"/>
  <c r="AO73" i="34"/>
  <c r="O73" i="34" s="1"/>
  <c r="AN73" i="34"/>
  <c r="N73" i="34" s="1"/>
  <c r="AM73" i="34"/>
  <c r="AL73" i="34"/>
  <c r="AK73" i="34"/>
  <c r="AJ73" i="34"/>
  <c r="AI73" i="34"/>
  <c r="AH73" i="34"/>
  <c r="AG73" i="34"/>
  <c r="AF73" i="34"/>
  <c r="AE73" i="34"/>
  <c r="AD73" i="34"/>
  <c r="AC73" i="34"/>
  <c r="AB73" i="34"/>
  <c r="AA73" i="34"/>
  <c r="Z73" i="34"/>
  <c r="Y73" i="34"/>
  <c r="X73" i="34"/>
  <c r="B73" i="34"/>
  <c r="CG67" i="34"/>
  <c r="CF67" i="34"/>
  <c r="CE67" i="34"/>
  <c r="CD67" i="34"/>
  <c r="CC67" i="34"/>
  <c r="CB67" i="34"/>
  <c r="CA67" i="34"/>
  <c r="BZ67" i="34"/>
  <c r="BY67" i="34"/>
  <c r="BX67" i="34"/>
  <c r="U67" i="34" s="1"/>
  <c r="BW67" i="34"/>
  <c r="BV67" i="34"/>
  <c r="BU67" i="34"/>
  <c r="BT67" i="34"/>
  <c r="BS67" i="34"/>
  <c r="BR67" i="34"/>
  <c r="BQ67" i="34"/>
  <c r="BP67" i="34"/>
  <c r="BO67" i="34"/>
  <c r="BN67" i="34"/>
  <c r="BM67" i="34"/>
  <c r="BL67" i="34"/>
  <c r="BK67" i="34"/>
  <c r="BJ67" i="34"/>
  <c r="BI67" i="34"/>
  <c r="BH67" i="34"/>
  <c r="BG67" i="34"/>
  <c r="BF67" i="34"/>
  <c r="BE67" i="34"/>
  <c r="BD67" i="34"/>
  <c r="BC67" i="34"/>
  <c r="BB67" i="34"/>
  <c r="BA67" i="34"/>
  <c r="AZ67" i="34"/>
  <c r="AY67" i="34"/>
  <c r="AX67" i="34"/>
  <c r="AW67" i="34"/>
  <c r="AV67" i="34"/>
  <c r="AU67" i="34"/>
  <c r="AT67" i="34"/>
  <c r="AS67" i="34"/>
  <c r="AR67" i="34"/>
  <c r="AQ67" i="34"/>
  <c r="AP67" i="34"/>
  <c r="AO67" i="34"/>
  <c r="O67" i="34" s="1"/>
  <c r="AN67" i="34"/>
  <c r="N67" i="34" s="1"/>
  <c r="AM67" i="34"/>
  <c r="AL67" i="34"/>
  <c r="AK67" i="34"/>
  <c r="AJ67" i="34"/>
  <c r="AI67" i="34"/>
  <c r="AH67" i="34"/>
  <c r="AG67" i="34"/>
  <c r="AF67" i="34"/>
  <c r="AE67" i="34"/>
  <c r="AD67" i="34"/>
  <c r="AC67" i="34"/>
  <c r="AB67" i="34"/>
  <c r="AA67" i="34"/>
  <c r="Z67" i="34"/>
  <c r="Y67" i="34"/>
  <c r="X67" i="34"/>
  <c r="B67" i="34"/>
  <c r="CG61" i="34"/>
  <c r="CF61" i="34"/>
  <c r="CE61" i="34"/>
  <c r="CD61" i="34"/>
  <c r="CC61" i="34"/>
  <c r="CB61" i="34"/>
  <c r="CA61" i="34"/>
  <c r="BZ61" i="34"/>
  <c r="BY61" i="34"/>
  <c r="BX61" i="34"/>
  <c r="U61" i="34" s="1"/>
  <c r="BW61" i="34"/>
  <c r="BV61" i="34"/>
  <c r="BU61" i="34"/>
  <c r="BT61" i="34"/>
  <c r="BS61" i="34"/>
  <c r="BR61" i="34"/>
  <c r="BQ61" i="34"/>
  <c r="BP61" i="34"/>
  <c r="BO61" i="34"/>
  <c r="BN61" i="34"/>
  <c r="BM61" i="34"/>
  <c r="BL61" i="34"/>
  <c r="BK61" i="34"/>
  <c r="BJ61" i="34"/>
  <c r="BI61" i="34"/>
  <c r="BH61" i="34"/>
  <c r="BG61" i="34"/>
  <c r="BF61" i="34"/>
  <c r="BE61" i="34"/>
  <c r="BD61" i="34"/>
  <c r="BC61" i="34"/>
  <c r="BB61" i="34"/>
  <c r="BA61" i="34"/>
  <c r="AZ61" i="34"/>
  <c r="AY61" i="34"/>
  <c r="AX61" i="34"/>
  <c r="AW61" i="34"/>
  <c r="AV61" i="34"/>
  <c r="AU61" i="34"/>
  <c r="AT61" i="34"/>
  <c r="AS61" i="34"/>
  <c r="AR61" i="34"/>
  <c r="AQ61" i="34"/>
  <c r="AP61" i="34"/>
  <c r="AO61" i="34"/>
  <c r="O61" i="34" s="1"/>
  <c r="AN61" i="34"/>
  <c r="N61" i="34" s="1"/>
  <c r="AM61" i="34"/>
  <c r="AL61" i="34"/>
  <c r="AK61" i="34"/>
  <c r="AJ61" i="34"/>
  <c r="AI61" i="34"/>
  <c r="AH61" i="34"/>
  <c r="AG61" i="34"/>
  <c r="AF61" i="34"/>
  <c r="AE61" i="34"/>
  <c r="AD61" i="34"/>
  <c r="AC61" i="34"/>
  <c r="AB61" i="34"/>
  <c r="AA61" i="34"/>
  <c r="Z61" i="34"/>
  <c r="Y61" i="34"/>
  <c r="X61" i="34"/>
  <c r="B61" i="34"/>
  <c r="CG55" i="34"/>
  <c r="CF55" i="34"/>
  <c r="CE55" i="34"/>
  <c r="CD55" i="34"/>
  <c r="CC55" i="34"/>
  <c r="CB55" i="34"/>
  <c r="CA55" i="34"/>
  <c r="BZ55" i="34"/>
  <c r="BY55" i="34"/>
  <c r="BX55" i="34"/>
  <c r="U55" i="34" s="1"/>
  <c r="BW55" i="34"/>
  <c r="BV55" i="34"/>
  <c r="BU55" i="34"/>
  <c r="BT55" i="34"/>
  <c r="BS55" i="34"/>
  <c r="BR55" i="34"/>
  <c r="BQ55" i="34"/>
  <c r="BP55" i="34"/>
  <c r="BO55" i="34"/>
  <c r="BN55" i="34"/>
  <c r="BM55" i="34"/>
  <c r="BL55" i="34"/>
  <c r="BK55" i="34"/>
  <c r="BJ55" i="34"/>
  <c r="BI55" i="34"/>
  <c r="BH55" i="34"/>
  <c r="BG55" i="34"/>
  <c r="BF55" i="34"/>
  <c r="BE55" i="34"/>
  <c r="BD55" i="34"/>
  <c r="BC55" i="34"/>
  <c r="BB55" i="34"/>
  <c r="BA55" i="34"/>
  <c r="AZ55" i="34"/>
  <c r="AY55" i="34"/>
  <c r="AX55" i="34"/>
  <c r="AW55" i="34"/>
  <c r="AV55" i="34"/>
  <c r="AU55" i="34"/>
  <c r="AT55" i="34"/>
  <c r="AS55" i="34"/>
  <c r="AR55" i="34"/>
  <c r="AQ55" i="34"/>
  <c r="AP55" i="34"/>
  <c r="AO55" i="34"/>
  <c r="O55" i="34" s="1"/>
  <c r="AN55" i="34"/>
  <c r="N55" i="34" s="1"/>
  <c r="AM55" i="34"/>
  <c r="AL55" i="34"/>
  <c r="AK55" i="34"/>
  <c r="AJ55" i="34"/>
  <c r="AI55" i="34"/>
  <c r="AH55" i="34"/>
  <c r="AG55" i="34"/>
  <c r="AF55" i="34"/>
  <c r="AE55" i="34"/>
  <c r="AD55" i="34"/>
  <c r="AC55" i="34"/>
  <c r="AB55" i="34"/>
  <c r="AA55" i="34"/>
  <c r="Z55" i="34"/>
  <c r="Y55" i="34"/>
  <c r="X55" i="34"/>
  <c r="B55" i="34"/>
  <c r="CG49" i="34"/>
  <c r="CF49" i="34"/>
  <c r="CE49" i="34"/>
  <c r="CD49" i="34"/>
  <c r="CC49" i="34"/>
  <c r="CB49" i="34"/>
  <c r="CA49" i="34"/>
  <c r="BZ49" i="34"/>
  <c r="BY49" i="34"/>
  <c r="BX49" i="34"/>
  <c r="U49" i="34" s="1"/>
  <c r="BW49" i="34"/>
  <c r="BV49" i="34"/>
  <c r="BU49" i="34"/>
  <c r="BT49" i="34"/>
  <c r="BS49" i="34"/>
  <c r="BR49" i="34"/>
  <c r="BQ49" i="34"/>
  <c r="BP49" i="34"/>
  <c r="BO49" i="34"/>
  <c r="BN49" i="34"/>
  <c r="BM49" i="34"/>
  <c r="BL49" i="34"/>
  <c r="BK49" i="34"/>
  <c r="BJ49" i="34"/>
  <c r="BI49" i="34"/>
  <c r="BH49" i="34"/>
  <c r="BG49" i="34"/>
  <c r="BF49" i="34"/>
  <c r="BE49" i="34"/>
  <c r="BD49" i="34"/>
  <c r="BC49" i="34"/>
  <c r="BB49" i="34"/>
  <c r="BA49" i="34"/>
  <c r="AZ49" i="34"/>
  <c r="AY49" i="34"/>
  <c r="AX49" i="34"/>
  <c r="AW49" i="34"/>
  <c r="AV49" i="34"/>
  <c r="AU49" i="34"/>
  <c r="AT49" i="34"/>
  <c r="AS49" i="34"/>
  <c r="AR49" i="34"/>
  <c r="AQ49" i="34"/>
  <c r="AP49" i="34"/>
  <c r="AO49" i="34"/>
  <c r="O49" i="34" s="1"/>
  <c r="AN49" i="34"/>
  <c r="N49" i="34" s="1"/>
  <c r="AM49" i="34"/>
  <c r="AL49" i="34"/>
  <c r="AK49" i="34"/>
  <c r="AJ49" i="34"/>
  <c r="AI49" i="34"/>
  <c r="AH49" i="34"/>
  <c r="AG49" i="34"/>
  <c r="AF49" i="34"/>
  <c r="AE49" i="34"/>
  <c r="AD49" i="34"/>
  <c r="AC49" i="34"/>
  <c r="AB49" i="34"/>
  <c r="AA49" i="34"/>
  <c r="Z49" i="34"/>
  <c r="Y49" i="34"/>
  <c r="X49" i="34"/>
  <c r="B49" i="34"/>
  <c r="CG43" i="34"/>
  <c r="CF43" i="34"/>
  <c r="CE43" i="34"/>
  <c r="CD43" i="34"/>
  <c r="CC43" i="34"/>
  <c r="CB43" i="34"/>
  <c r="CA43" i="34"/>
  <c r="BZ43" i="34"/>
  <c r="BY43" i="34"/>
  <c r="BX43" i="34"/>
  <c r="U43" i="34" s="1"/>
  <c r="BW43" i="34"/>
  <c r="BV43" i="34"/>
  <c r="BU43" i="34"/>
  <c r="BT43" i="34"/>
  <c r="BS43" i="34"/>
  <c r="BR43" i="34"/>
  <c r="BQ43" i="34"/>
  <c r="BP43" i="34"/>
  <c r="BO43" i="34"/>
  <c r="BN43" i="34"/>
  <c r="BM43" i="34"/>
  <c r="BL43" i="34"/>
  <c r="BK43" i="34"/>
  <c r="BJ43" i="34"/>
  <c r="BI43" i="34"/>
  <c r="BH43" i="34"/>
  <c r="BG43" i="34"/>
  <c r="BF43" i="34"/>
  <c r="BE43" i="34"/>
  <c r="BD43" i="34"/>
  <c r="BC43" i="34"/>
  <c r="BB43" i="34"/>
  <c r="BA43" i="34"/>
  <c r="AZ43" i="34"/>
  <c r="AY43" i="34"/>
  <c r="AX43" i="34"/>
  <c r="AW43" i="34"/>
  <c r="AV43" i="34"/>
  <c r="AU43" i="34"/>
  <c r="AT43" i="34"/>
  <c r="AS43" i="34"/>
  <c r="AR43" i="34"/>
  <c r="AQ43" i="34"/>
  <c r="AP43" i="34"/>
  <c r="AO43" i="34"/>
  <c r="O43" i="34" s="1"/>
  <c r="AN43" i="34"/>
  <c r="N43" i="34" s="1"/>
  <c r="AM43" i="34"/>
  <c r="AL43" i="34"/>
  <c r="AK43" i="34"/>
  <c r="AJ43" i="34"/>
  <c r="AI43" i="34"/>
  <c r="AH43" i="34"/>
  <c r="AG43" i="34"/>
  <c r="AF43" i="34"/>
  <c r="AE43" i="34"/>
  <c r="AD43" i="34"/>
  <c r="AC43" i="34"/>
  <c r="AB43" i="34"/>
  <c r="AA43" i="34"/>
  <c r="Z43" i="34"/>
  <c r="Y43" i="34"/>
  <c r="X43" i="34"/>
  <c r="B43" i="34"/>
  <c r="CG37" i="34"/>
  <c r="CF37" i="34"/>
  <c r="CE37" i="34"/>
  <c r="CD37" i="34"/>
  <c r="CC37" i="34"/>
  <c r="CB37" i="34"/>
  <c r="CA37" i="34"/>
  <c r="BZ37" i="34"/>
  <c r="BY37" i="34"/>
  <c r="BX37" i="34"/>
  <c r="U37" i="34" s="1"/>
  <c r="BW37" i="34"/>
  <c r="BV37" i="34"/>
  <c r="BU37" i="34"/>
  <c r="BT37" i="34"/>
  <c r="BS37" i="34"/>
  <c r="BR37" i="34"/>
  <c r="BQ37" i="34"/>
  <c r="BP37" i="34"/>
  <c r="BO37" i="34"/>
  <c r="BN37" i="34"/>
  <c r="BM37" i="34"/>
  <c r="BL37" i="34"/>
  <c r="BK37" i="34"/>
  <c r="BJ37" i="34"/>
  <c r="BI37" i="34"/>
  <c r="BH37" i="34"/>
  <c r="BG37" i="34"/>
  <c r="BF37" i="34"/>
  <c r="BE37" i="34"/>
  <c r="BD37" i="34"/>
  <c r="BC37" i="34"/>
  <c r="BB37" i="34"/>
  <c r="BA37" i="34"/>
  <c r="AZ37" i="34"/>
  <c r="AY37" i="34"/>
  <c r="AX37" i="34"/>
  <c r="AW37" i="34"/>
  <c r="AV37" i="34"/>
  <c r="AU37" i="34"/>
  <c r="AT37" i="34"/>
  <c r="AS37" i="34"/>
  <c r="AR37" i="34"/>
  <c r="AQ37" i="34"/>
  <c r="AP37" i="34"/>
  <c r="AO37" i="34"/>
  <c r="O37" i="34" s="1"/>
  <c r="AN37" i="34"/>
  <c r="N37" i="34" s="1"/>
  <c r="AM37" i="34"/>
  <c r="AL37" i="34"/>
  <c r="AK37" i="34"/>
  <c r="AJ37" i="34"/>
  <c r="AI37" i="34"/>
  <c r="AH37" i="34"/>
  <c r="AG37" i="34"/>
  <c r="AF37" i="34"/>
  <c r="AE37" i="34"/>
  <c r="AD37" i="34"/>
  <c r="AC37" i="34"/>
  <c r="AB37" i="34"/>
  <c r="AA37" i="34"/>
  <c r="Z37" i="34"/>
  <c r="Y37" i="34"/>
  <c r="X37" i="34"/>
  <c r="B37" i="34"/>
  <c r="CG31" i="34"/>
  <c r="CF31" i="34"/>
  <c r="CE31" i="34"/>
  <c r="CD31" i="34"/>
  <c r="CC31" i="34"/>
  <c r="CB31" i="34"/>
  <c r="CA31" i="34"/>
  <c r="BZ31" i="34"/>
  <c r="BY31" i="34"/>
  <c r="BX31" i="34"/>
  <c r="U31" i="34" s="1"/>
  <c r="BW31" i="34"/>
  <c r="BV31" i="34"/>
  <c r="BU31" i="34"/>
  <c r="BT31" i="34"/>
  <c r="BS31" i="34"/>
  <c r="BR31" i="34"/>
  <c r="BQ31" i="34"/>
  <c r="BP31" i="34"/>
  <c r="BO31" i="34"/>
  <c r="BN31" i="34"/>
  <c r="BM31" i="34"/>
  <c r="BL31" i="34"/>
  <c r="BK31" i="34"/>
  <c r="BJ31" i="34"/>
  <c r="BI31" i="34"/>
  <c r="BH31" i="34"/>
  <c r="BG31" i="34"/>
  <c r="BF31" i="34"/>
  <c r="BE31" i="34"/>
  <c r="BD31" i="34"/>
  <c r="BC31" i="34"/>
  <c r="BB31" i="34"/>
  <c r="BA31" i="34"/>
  <c r="AZ31" i="34"/>
  <c r="AY31" i="34"/>
  <c r="AX31" i="34"/>
  <c r="AW31" i="34"/>
  <c r="AV31" i="34"/>
  <c r="AU31" i="34"/>
  <c r="AT31" i="34"/>
  <c r="AS31" i="34"/>
  <c r="AR31" i="34"/>
  <c r="AQ31" i="34"/>
  <c r="AP31" i="34"/>
  <c r="AO31" i="34"/>
  <c r="O31" i="34" s="1"/>
  <c r="AN31" i="34"/>
  <c r="N31" i="34" s="1"/>
  <c r="AM31" i="34"/>
  <c r="AL31" i="34"/>
  <c r="AK31" i="34"/>
  <c r="AJ31" i="34"/>
  <c r="AI31" i="34"/>
  <c r="AH31" i="34"/>
  <c r="AG31" i="34"/>
  <c r="AF31" i="34"/>
  <c r="AE31" i="34"/>
  <c r="AD31" i="34"/>
  <c r="AC31" i="34"/>
  <c r="AB31" i="34"/>
  <c r="AA31" i="34"/>
  <c r="Z31" i="34"/>
  <c r="Y31" i="34"/>
  <c r="X31" i="34"/>
  <c r="B31" i="34"/>
  <c r="CG25" i="34"/>
  <c r="CF25" i="34"/>
  <c r="CE25" i="34"/>
  <c r="CD25" i="34"/>
  <c r="CC25" i="34"/>
  <c r="CB25" i="34"/>
  <c r="CA25" i="34"/>
  <c r="BZ25" i="34"/>
  <c r="BY25" i="34"/>
  <c r="BX25" i="34"/>
  <c r="U25" i="34" s="1"/>
  <c r="BW25" i="34"/>
  <c r="BV25" i="34"/>
  <c r="BU25" i="34"/>
  <c r="BT25" i="34"/>
  <c r="BS25" i="34"/>
  <c r="BR25" i="34"/>
  <c r="BQ25" i="34"/>
  <c r="BP25" i="34"/>
  <c r="BO25" i="34"/>
  <c r="BN25" i="34"/>
  <c r="BM25" i="34"/>
  <c r="BL25" i="34"/>
  <c r="BK25" i="34"/>
  <c r="BJ25" i="34"/>
  <c r="BI25" i="34"/>
  <c r="BH25" i="34"/>
  <c r="BG25" i="34"/>
  <c r="BF25" i="34"/>
  <c r="BE25" i="34"/>
  <c r="BD25" i="34"/>
  <c r="BC25" i="34"/>
  <c r="BB25" i="34"/>
  <c r="BA25" i="34"/>
  <c r="AZ25" i="34"/>
  <c r="AY25" i="34"/>
  <c r="AX25" i="34"/>
  <c r="AW25" i="34"/>
  <c r="AV25" i="34"/>
  <c r="AU25" i="34"/>
  <c r="AT25" i="34"/>
  <c r="AS25" i="34"/>
  <c r="AR25" i="34"/>
  <c r="AQ25" i="34"/>
  <c r="AP25" i="34"/>
  <c r="AO25" i="34"/>
  <c r="O25" i="34" s="1"/>
  <c r="AN25" i="34"/>
  <c r="N25" i="34" s="1"/>
  <c r="AM25" i="34"/>
  <c r="AL25" i="34"/>
  <c r="AK25" i="34"/>
  <c r="AJ25" i="34"/>
  <c r="AI25" i="34"/>
  <c r="AH25" i="34"/>
  <c r="AG25" i="34"/>
  <c r="AF25" i="34"/>
  <c r="AE25" i="34"/>
  <c r="AD25" i="34"/>
  <c r="AC25" i="34"/>
  <c r="AB25" i="34"/>
  <c r="AA25" i="34"/>
  <c r="Z25" i="34"/>
  <c r="Y25" i="34"/>
  <c r="X25" i="34"/>
  <c r="B25" i="34"/>
  <c r="CG19" i="34"/>
  <c r="CF19" i="34"/>
  <c r="CE19" i="34"/>
  <c r="CD19" i="34"/>
  <c r="CC19" i="34"/>
  <c r="CB19" i="34"/>
  <c r="CA19" i="34"/>
  <c r="BZ19" i="34"/>
  <c r="BY19" i="34"/>
  <c r="BX19" i="34"/>
  <c r="U19" i="34" s="1"/>
  <c r="BW19" i="34"/>
  <c r="BV19" i="34"/>
  <c r="BU19" i="34"/>
  <c r="BT19" i="34"/>
  <c r="BS19" i="34"/>
  <c r="BR19" i="34"/>
  <c r="BQ19" i="34"/>
  <c r="BP19" i="34"/>
  <c r="BO19" i="34"/>
  <c r="BN19" i="34"/>
  <c r="BM19" i="34"/>
  <c r="BL19" i="34"/>
  <c r="BK19" i="34"/>
  <c r="BJ19" i="34"/>
  <c r="BI19" i="34"/>
  <c r="BH19" i="34"/>
  <c r="BG19" i="34"/>
  <c r="BF19" i="34"/>
  <c r="BE19" i="34"/>
  <c r="BD19" i="34"/>
  <c r="BC19" i="34"/>
  <c r="BB19" i="34"/>
  <c r="BA19" i="34"/>
  <c r="AZ19" i="34"/>
  <c r="AY19" i="34"/>
  <c r="AX19" i="34"/>
  <c r="AW19" i="34"/>
  <c r="AV19" i="34"/>
  <c r="AU19" i="34"/>
  <c r="AT19" i="34"/>
  <c r="AS19" i="34"/>
  <c r="AR19" i="34"/>
  <c r="AQ19" i="34"/>
  <c r="AP19" i="34"/>
  <c r="AO19" i="34"/>
  <c r="O19" i="34" s="1"/>
  <c r="AN19" i="34"/>
  <c r="N19" i="34" s="1"/>
  <c r="AM19" i="34"/>
  <c r="AL19" i="34"/>
  <c r="AK19" i="34"/>
  <c r="AJ19" i="34"/>
  <c r="AI19" i="34"/>
  <c r="AH19" i="34"/>
  <c r="AG19" i="34"/>
  <c r="AF19" i="34"/>
  <c r="AE19" i="34"/>
  <c r="AD19" i="34"/>
  <c r="AC19" i="34"/>
  <c r="AB19" i="34"/>
  <c r="AA19" i="34"/>
  <c r="Z19" i="34"/>
  <c r="Y19" i="34"/>
  <c r="X19" i="34"/>
  <c r="B19" i="34"/>
  <c r="CG13" i="34"/>
  <c r="CF13" i="34"/>
  <c r="CE13" i="34"/>
  <c r="CD13" i="34"/>
  <c r="CC13" i="34"/>
  <c r="CB13" i="34"/>
  <c r="CA13" i="34"/>
  <c r="BZ13" i="34"/>
  <c r="BY13" i="34"/>
  <c r="BX13" i="34"/>
  <c r="U13" i="34" s="1"/>
  <c r="BW13" i="34"/>
  <c r="BV13" i="34"/>
  <c r="BU13" i="34"/>
  <c r="BT13" i="34"/>
  <c r="BS13" i="34"/>
  <c r="BR13" i="34"/>
  <c r="BQ13" i="34"/>
  <c r="BP13" i="34"/>
  <c r="BO13" i="34"/>
  <c r="BN13" i="34"/>
  <c r="BM13" i="34"/>
  <c r="BL13" i="34"/>
  <c r="BK13" i="34"/>
  <c r="BJ13" i="34"/>
  <c r="BI13" i="34"/>
  <c r="BH13" i="34"/>
  <c r="BG13" i="34"/>
  <c r="BF13" i="34"/>
  <c r="BE13" i="34"/>
  <c r="BD13" i="34"/>
  <c r="BC13" i="34"/>
  <c r="BB13" i="34"/>
  <c r="BA13" i="34"/>
  <c r="AZ13" i="34"/>
  <c r="AY13" i="34"/>
  <c r="AX13" i="34"/>
  <c r="AW13" i="34"/>
  <c r="AV13" i="34"/>
  <c r="AU13" i="34"/>
  <c r="AT13" i="34"/>
  <c r="AS13" i="34"/>
  <c r="AR13" i="34"/>
  <c r="AQ13" i="34"/>
  <c r="AP13" i="34"/>
  <c r="AO13" i="34"/>
  <c r="O13" i="34" s="1"/>
  <c r="AN13" i="34"/>
  <c r="N13" i="34" s="1"/>
  <c r="AM13" i="34"/>
  <c r="AL13" i="34"/>
  <c r="AK13" i="34"/>
  <c r="AJ13" i="34"/>
  <c r="AI13" i="34"/>
  <c r="AH13" i="34"/>
  <c r="AG13" i="34"/>
  <c r="AF13" i="34"/>
  <c r="AE13" i="34"/>
  <c r="AD13" i="34"/>
  <c r="AC13" i="34"/>
  <c r="AB13" i="34"/>
  <c r="AA13" i="34"/>
  <c r="Z13" i="34"/>
  <c r="Y13" i="34"/>
  <c r="X13" i="34"/>
  <c r="B13" i="34"/>
  <c r="CG9" i="34"/>
  <c r="CF9" i="34"/>
  <c r="CE9" i="34"/>
  <c r="CD9" i="34"/>
  <c r="CC9" i="34"/>
  <c r="CB9" i="34"/>
  <c r="CA9" i="34"/>
  <c r="BZ9" i="34"/>
  <c r="BY9" i="34"/>
  <c r="BX9" i="34"/>
  <c r="BW9" i="34"/>
  <c r="BV9" i="34"/>
  <c r="BU9" i="34"/>
  <c r="BT9" i="34"/>
  <c r="BS9" i="34"/>
  <c r="BR9" i="34"/>
  <c r="BQ9" i="34"/>
  <c r="BP9" i="34"/>
  <c r="BO9" i="34"/>
  <c r="BN9" i="34"/>
  <c r="BM9" i="34"/>
  <c r="BL9" i="34"/>
  <c r="BK9" i="34"/>
  <c r="BJ9" i="34"/>
  <c r="BI9" i="34"/>
  <c r="BH9" i="34"/>
  <c r="BG9" i="34"/>
  <c r="BF9" i="34"/>
  <c r="BE9" i="34"/>
  <c r="BD9" i="34"/>
  <c r="BC9" i="34"/>
  <c r="BB9" i="34"/>
  <c r="BA9" i="34"/>
  <c r="AZ9" i="34"/>
  <c r="AY9" i="34"/>
  <c r="AX9" i="34"/>
  <c r="AW9" i="34"/>
  <c r="AV9" i="34"/>
  <c r="AU9" i="34"/>
  <c r="AT9" i="34"/>
  <c r="AS9" i="34"/>
  <c r="AR9" i="34"/>
  <c r="AQ9" i="34"/>
  <c r="AP9" i="34"/>
  <c r="AO9" i="34"/>
  <c r="AN9" i="34"/>
  <c r="AM9" i="34"/>
  <c r="AL9" i="34"/>
  <c r="AK9" i="34"/>
  <c r="AJ9" i="34"/>
  <c r="AI9" i="34"/>
  <c r="AH9" i="34"/>
  <c r="AG9" i="34"/>
  <c r="AF9" i="34"/>
  <c r="AE9" i="34"/>
  <c r="AD9" i="34"/>
  <c r="AC9" i="34"/>
  <c r="AB9" i="34"/>
  <c r="AA9" i="34"/>
  <c r="Z9" i="34"/>
  <c r="Y9" i="34"/>
  <c r="X9" i="34"/>
  <c r="L31" i="31"/>
  <c r="F33" i="30"/>
  <c r="F25" i="30"/>
  <c r="F24" i="30"/>
  <c r="F16" i="30"/>
  <c r="F151" i="30"/>
  <c r="F115" i="30"/>
  <c r="F35" i="30"/>
  <c r="F27" i="30"/>
  <c r="F18" i="30"/>
  <c r="F17" i="30"/>
  <c r="D25" i="27"/>
  <c r="D20" i="27"/>
  <c r="K128" i="30"/>
  <c r="K127" i="30"/>
  <c r="K126" i="30"/>
  <c r="K124" i="30"/>
  <c r="K123" i="30"/>
  <c r="CE118" i="30"/>
  <c r="CE120" i="30" s="1"/>
  <c r="CD118" i="30"/>
  <c r="CD120" i="30" s="1"/>
  <c r="CC118" i="30"/>
  <c r="CC120" i="30" s="1"/>
  <c r="CB118" i="30"/>
  <c r="CB120" i="30" s="1"/>
  <c r="CA118" i="30"/>
  <c r="CA120" i="30" s="1"/>
  <c r="BZ118" i="30"/>
  <c r="BZ120" i="30" s="1"/>
  <c r="BY118" i="30"/>
  <c r="BY120" i="30" s="1"/>
  <c r="BX118" i="30"/>
  <c r="BX120" i="30" s="1"/>
  <c r="U120" i="30" s="1"/>
  <c r="BW118" i="30"/>
  <c r="BW120" i="30" s="1"/>
  <c r="BV118" i="30"/>
  <c r="BV120" i="30" s="1"/>
  <c r="BU118" i="30"/>
  <c r="BU120" i="30" s="1"/>
  <c r="BT118" i="30"/>
  <c r="BT120" i="30" s="1"/>
  <c r="BS118" i="30"/>
  <c r="BS120" i="30" s="1"/>
  <c r="BR118" i="30"/>
  <c r="BR120" i="30" s="1"/>
  <c r="BQ118" i="30"/>
  <c r="BQ120" i="30" s="1"/>
  <c r="BP118" i="30"/>
  <c r="BP120" i="30" s="1"/>
  <c r="BO118" i="30"/>
  <c r="BO120" i="30" s="1"/>
  <c r="BN118" i="30"/>
  <c r="BN120" i="30" s="1"/>
  <c r="BM118" i="30"/>
  <c r="BM120" i="30" s="1"/>
  <c r="BL118" i="30"/>
  <c r="BL120" i="30" s="1"/>
  <c r="BK118" i="30"/>
  <c r="BK120" i="30" s="1"/>
  <c r="BJ118" i="30"/>
  <c r="BJ120" i="30" s="1"/>
  <c r="BI118" i="30"/>
  <c r="BI120" i="30" s="1"/>
  <c r="BH118" i="30"/>
  <c r="BH120" i="30" s="1"/>
  <c r="BG118" i="30"/>
  <c r="BG120" i="30" s="1"/>
  <c r="BF118" i="30"/>
  <c r="BF120" i="30" s="1"/>
  <c r="BE118" i="30"/>
  <c r="BE120" i="30" s="1"/>
  <c r="BD118" i="30"/>
  <c r="BD120" i="30" s="1"/>
  <c r="BC118" i="30"/>
  <c r="BC120" i="30" s="1"/>
  <c r="BB118" i="30"/>
  <c r="BB120" i="30" s="1"/>
  <c r="BA118" i="30"/>
  <c r="BA120" i="30" s="1"/>
  <c r="AZ118" i="30"/>
  <c r="AZ120" i="30" s="1"/>
  <c r="AY118" i="30"/>
  <c r="AY120" i="30" s="1"/>
  <c r="AX118" i="30"/>
  <c r="AX120" i="30" s="1"/>
  <c r="AW118" i="30"/>
  <c r="AW120" i="30" s="1"/>
  <c r="AV118" i="30"/>
  <c r="AV120" i="30" s="1"/>
  <c r="AU118" i="30"/>
  <c r="AU120" i="30" s="1"/>
  <c r="AT118" i="30"/>
  <c r="AT120" i="30" s="1"/>
  <c r="AS118" i="30"/>
  <c r="AS120" i="30" s="1"/>
  <c r="AR118" i="30"/>
  <c r="AR120" i="30" s="1"/>
  <c r="AQ118" i="30"/>
  <c r="AQ120" i="30" s="1"/>
  <c r="AP118" i="30"/>
  <c r="AP120" i="30" s="1"/>
  <c r="AO118" i="30"/>
  <c r="AO120" i="30" s="1"/>
  <c r="O120" i="30" s="1"/>
  <c r="O125" i="30" s="1"/>
  <c r="AN118" i="30"/>
  <c r="AN120" i="30" s="1"/>
  <c r="N120" i="30" s="1"/>
  <c r="AM118" i="30"/>
  <c r="AM120" i="30" s="1"/>
  <c r="AL118" i="30"/>
  <c r="AL120" i="30" s="1"/>
  <c r="AK118" i="30"/>
  <c r="AK120" i="30" s="1"/>
  <c r="AJ118" i="30"/>
  <c r="AJ120" i="30" s="1"/>
  <c r="AI118" i="30"/>
  <c r="AI120" i="30" s="1"/>
  <c r="AH118" i="30"/>
  <c r="AH120" i="30" s="1"/>
  <c r="AG118" i="30"/>
  <c r="AG120" i="30" s="1"/>
  <c r="AF118" i="30"/>
  <c r="AF120" i="30" s="1"/>
  <c r="AE118" i="30"/>
  <c r="AE120" i="30" s="1"/>
  <c r="AD118" i="30"/>
  <c r="AD120" i="30" s="1"/>
  <c r="AC118" i="30"/>
  <c r="AC120" i="30" s="1"/>
  <c r="AB118" i="30"/>
  <c r="AB120" i="30" s="1"/>
  <c r="AA118" i="30"/>
  <c r="AA120" i="30" s="1"/>
  <c r="Z118" i="30"/>
  <c r="Z120" i="30" s="1"/>
  <c r="Y118" i="30"/>
  <c r="Y120" i="30" s="1"/>
  <c r="X118" i="30"/>
  <c r="X120" i="30" s="1"/>
  <c r="K84" i="30"/>
  <c r="K83" i="30"/>
  <c r="K81" i="30"/>
  <c r="K80" i="30"/>
  <c r="CE74" i="30"/>
  <c r="CE76" i="30" s="1"/>
  <c r="CD74" i="30"/>
  <c r="CD76" i="30" s="1"/>
  <c r="CC74" i="30"/>
  <c r="CC76" i="30" s="1"/>
  <c r="CB74" i="30"/>
  <c r="CB76" i="30" s="1"/>
  <c r="CA74" i="30"/>
  <c r="CA76" i="30" s="1"/>
  <c r="BZ74" i="30"/>
  <c r="BZ76" i="30" s="1"/>
  <c r="BY74" i="30"/>
  <c r="BY76" i="30" s="1"/>
  <c r="BX74" i="30"/>
  <c r="BX76" i="30" s="1"/>
  <c r="U76" i="30" s="1"/>
  <c r="BW74" i="30"/>
  <c r="BW76" i="30" s="1"/>
  <c r="BV74" i="30"/>
  <c r="BV76" i="30" s="1"/>
  <c r="BU74" i="30"/>
  <c r="BU76" i="30" s="1"/>
  <c r="BT74" i="30"/>
  <c r="BT76" i="30" s="1"/>
  <c r="BS74" i="30"/>
  <c r="BS76" i="30" s="1"/>
  <c r="BR74" i="30"/>
  <c r="BR76" i="30" s="1"/>
  <c r="BQ74" i="30"/>
  <c r="BQ76" i="30" s="1"/>
  <c r="BP74" i="30"/>
  <c r="BP76" i="30" s="1"/>
  <c r="BO74" i="30"/>
  <c r="BO76" i="30" s="1"/>
  <c r="BN74" i="30"/>
  <c r="BN76" i="30" s="1"/>
  <c r="BM74" i="30"/>
  <c r="BM76" i="30" s="1"/>
  <c r="BL74" i="30"/>
  <c r="BL76" i="30" s="1"/>
  <c r="BK74" i="30"/>
  <c r="BK76" i="30" s="1"/>
  <c r="BJ74" i="30"/>
  <c r="BJ76" i="30" s="1"/>
  <c r="BI74" i="30"/>
  <c r="BI76" i="30" s="1"/>
  <c r="BH74" i="30"/>
  <c r="BH76" i="30" s="1"/>
  <c r="BG74" i="30"/>
  <c r="BG76" i="30" s="1"/>
  <c r="BF74" i="30"/>
  <c r="BF76" i="30" s="1"/>
  <c r="BE74" i="30"/>
  <c r="BE76" i="30" s="1"/>
  <c r="BD74" i="30"/>
  <c r="BD76" i="30" s="1"/>
  <c r="BC74" i="30"/>
  <c r="BC76" i="30" s="1"/>
  <c r="BB74" i="30"/>
  <c r="BB76" i="30" s="1"/>
  <c r="BA74" i="30"/>
  <c r="BA76" i="30" s="1"/>
  <c r="AZ74" i="30"/>
  <c r="AZ76" i="30" s="1"/>
  <c r="AY74" i="30"/>
  <c r="AY76" i="30" s="1"/>
  <c r="AX74" i="30"/>
  <c r="AX76" i="30" s="1"/>
  <c r="AW74" i="30"/>
  <c r="AW76" i="30" s="1"/>
  <c r="AV74" i="30"/>
  <c r="AV76" i="30" s="1"/>
  <c r="AU74" i="30"/>
  <c r="AU76" i="30" s="1"/>
  <c r="AT74" i="30"/>
  <c r="AT76" i="30" s="1"/>
  <c r="AS74" i="30"/>
  <c r="AS76" i="30" s="1"/>
  <c r="AR74" i="30"/>
  <c r="AR76" i="30" s="1"/>
  <c r="AQ74" i="30"/>
  <c r="AQ76" i="30" s="1"/>
  <c r="AP74" i="30"/>
  <c r="AP76" i="30" s="1"/>
  <c r="AO74" i="30"/>
  <c r="AO76" i="30" s="1"/>
  <c r="O76" i="30" s="1"/>
  <c r="O82" i="30" s="1"/>
  <c r="AN74" i="30"/>
  <c r="AN76" i="30" s="1"/>
  <c r="N76" i="30" s="1"/>
  <c r="AM74" i="30"/>
  <c r="AM76" i="30" s="1"/>
  <c r="AL74" i="30"/>
  <c r="AL76" i="30" s="1"/>
  <c r="AK74" i="30"/>
  <c r="AK76" i="30" s="1"/>
  <c r="AJ74" i="30"/>
  <c r="AJ76" i="30" s="1"/>
  <c r="AI74" i="30"/>
  <c r="AI76" i="30" s="1"/>
  <c r="AH74" i="30"/>
  <c r="AH76" i="30" s="1"/>
  <c r="AG74" i="30"/>
  <c r="AG76" i="30" s="1"/>
  <c r="AF74" i="30"/>
  <c r="AF76" i="30" s="1"/>
  <c r="AE74" i="30"/>
  <c r="AE76" i="30" s="1"/>
  <c r="AD74" i="30"/>
  <c r="AD76" i="30" s="1"/>
  <c r="AC74" i="30"/>
  <c r="AC76" i="30" s="1"/>
  <c r="AB74" i="30"/>
  <c r="AB76" i="30" s="1"/>
  <c r="AA74" i="30"/>
  <c r="AA76" i="30" s="1"/>
  <c r="Z74" i="30"/>
  <c r="Z76" i="30" s="1"/>
  <c r="Y74" i="30"/>
  <c r="Y76" i="30" s="1"/>
  <c r="X74" i="30"/>
  <c r="X76" i="30" s="1"/>
  <c r="F71" i="30"/>
  <c r="K47" i="30"/>
  <c r="K45" i="30"/>
  <c r="K44" i="30"/>
  <c r="K43" i="30"/>
  <c r="CE38" i="30"/>
  <c r="CE40" i="30" s="1"/>
  <c r="CD38" i="30"/>
  <c r="CD40" i="30" s="1"/>
  <c r="CC38" i="30"/>
  <c r="CC40" i="30" s="1"/>
  <c r="CB38" i="30"/>
  <c r="CB40" i="30" s="1"/>
  <c r="CA38" i="30"/>
  <c r="CA40" i="30" s="1"/>
  <c r="BZ38" i="30"/>
  <c r="BZ40" i="30" s="1"/>
  <c r="BY38" i="30"/>
  <c r="BY40" i="30" s="1"/>
  <c r="BX38" i="30"/>
  <c r="BX40" i="30" s="1"/>
  <c r="U40" i="30" s="1"/>
  <c r="BW38" i="30"/>
  <c r="BW40" i="30" s="1"/>
  <c r="BV38" i="30"/>
  <c r="BV40" i="30" s="1"/>
  <c r="BU38" i="30"/>
  <c r="BU40" i="30" s="1"/>
  <c r="BT38" i="30"/>
  <c r="BT40" i="30" s="1"/>
  <c r="BS38" i="30"/>
  <c r="BS40" i="30" s="1"/>
  <c r="BR38" i="30"/>
  <c r="BR40" i="30" s="1"/>
  <c r="BQ38" i="30"/>
  <c r="BQ40" i="30" s="1"/>
  <c r="BP38" i="30"/>
  <c r="BP40" i="30" s="1"/>
  <c r="BO38" i="30"/>
  <c r="BO40" i="30" s="1"/>
  <c r="BN38" i="30"/>
  <c r="BN40" i="30" s="1"/>
  <c r="BM38" i="30"/>
  <c r="BM40" i="30" s="1"/>
  <c r="BL38" i="30"/>
  <c r="BL40" i="30" s="1"/>
  <c r="BK38" i="30"/>
  <c r="BK40" i="30" s="1"/>
  <c r="BJ38" i="30"/>
  <c r="BJ40" i="30" s="1"/>
  <c r="BI38" i="30"/>
  <c r="BI40" i="30" s="1"/>
  <c r="BH38" i="30"/>
  <c r="BH40" i="30" s="1"/>
  <c r="BG38" i="30"/>
  <c r="BG40" i="30" s="1"/>
  <c r="BF38" i="30"/>
  <c r="BF40" i="30" s="1"/>
  <c r="BE38" i="30"/>
  <c r="BE40" i="30" s="1"/>
  <c r="BD38" i="30"/>
  <c r="BD40" i="30" s="1"/>
  <c r="BC38" i="30"/>
  <c r="BC40" i="30" s="1"/>
  <c r="BB38" i="30"/>
  <c r="BB40" i="30" s="1"/>
  <c r="BA38" i="30"/>
  <c r="BA40" i="30" s="1"/>
  <c r="AZ38" i="30"/>
  <c r="AZ40" i="30" s="1"/>
  <c r="AY38" i="30"/>
  <c r="AY40" i="30" s="1"/>
  <c r="AX38" i="30"/>
  <c r="AX40" i="30" s="1"/>
  <c r="AW38" i="30"/>
  <c r="AW40" i="30" s="1"/>
  <c r="AV38" i="30"/>
  <c r="AV40" i="30" s="1"/>
  <c r="AU38" i="30"/>
  <c r="AU40" i="30" s="1"/>
  <c r="AT38" i="30"/>
  <c r="AT40" i="30" s="1"/>
  <c r="AS38" i="30"/>
  <c r="AS40" i="30" s="1"/>
  <c r="AR38" i="30"/>
  <c r="AR40" i="30" s="1"/>
  <c r="AQ38" i="30"/>
  <c r="AQ40" i="30" s="1"/>
  <c r="AP38" i="30"/>
  <c r="AP40" i="30" s="1"/>
  <c r="AO38" i="30"/>
  <c r="AO40" i="30" s="1"/>
  <c r="O40" i="30" s="1"/>
  <c r="O45" i="30" s="1"/>
  <c r="AN38" i="30"/>
  <c r="AN40" i="30" s="1"/>
  <c r="N40" i="30" s="1"/>
  <c r="AM38" i="30"/>
  <c r="AM40" i="30" s="1"/>
  <c r="AL38" i="30"/>
  <c r="AL40" i="30" s="1"/>
  <c r="AK38" i="30"/>
  <c r="AK40" i="30" s="1"/>
  <c r="AJ38" i="30"/>
  <c r="AJ40" i="30" s="1"/>
  <c r="AI38" i="30"/>
  <c r="AI40" i="30" s="1"/>
  <c r="AH38" i="30"/>
  <c r="AH40" i="30" s="1"/>
  <c r="AG38" i="30"/>
  <c r="AG40" i="30" s="1"/>
  <c r="AF38" i="30"/>
  <c r="AF40" i="30" s="1"/>
  <c r="AE38" i="30"/>
  <c r="AE40" i="30" s="1"/>
  <c r="AD38" i="30"/>
  <c r="AD40" i="30" s="1"/>
  <c r="AC38" i="30"/>
  <c r="AC40" i="30" s="1"/>
  <c r="AB38" i="30"/>
  <c r="AB40" i="30" s="1"/>
  <c r="AA38" i="30"/>
  <c r="AA40" i="30" s="1"/>
  <c r="Z38" i="30"/>
  <c r="Z40" i="30" s="1"/>
  <c r="Y38" i="30"/>
  <c r="Y40" i="30" s="1"/>
  <c r="X38" i="30"/>
  <c r="X40" i="30" s="1"/>
  <c r="K33" i="30"/>
  <c r="F32" i="30"/>
  <c r="H32" i="30"/>
  <c r="CE30" i="30"/>
  <c r="CE32" i="30" s="1"/>
  <c r="CD30" i="30"/>
  <c r="CD32" i="30" s="1"/>
  <c r="CC30" i="30"/>
  <c r="CC32" i="30" s="1"/>
  <c r="CB30" i="30"/>
  <c r="CB32" i="30" s="1"/>
  <c r="CA30" i="30"/>
  <c r="CA32" i="30" s="1"/>
  <c r="BZ30" i="30"/>
  <c r="BY30" i="30"/>
  <c r="BY32" i="30" s="1"/>
  <c r="BX30" i="30"/>
  <c r="BX32" i="30" s="1"/>
  <c r="U32" i="30" s="1"/>
  <c r="BW30" i="30"/>
  <c r="BW32" i="30" s="1"/>
  <c r="BV30" i="30"/>
  <c r="BV32" i="30" s="1"/>
  <c r="BU30" i="30"/>
  <c r="BU32" i="30" s="1"/>
  <c r="BT30" i="30"/>
  <c r="BT32" i="30" s="1"/>
  <c r="BS30" i="30"/>
  <c r="BR30" i="30"/>
  <c r="BR32" i="30" s="1"/>
  <c r="BQ30" i="30"/>
  <c r="BQ32" i="30" s="1"/>
  <c r="BP30" i="30"/>
  <c r="BP32" i="30" s="1"/>
  <c r="BO30" i="30"/>
  <c r="BN30" i="30"/>
  <c r="BM30" i="30"/>
  <c r="BL30" i="30"/>
  <c r="BL32" i="30" s="1"/>
  <c r="BK30" i="30"/>
  <c r="BJ30" i="30"/>
  <c r="BI30" i="30"/>
  <c r="BI32" i="30" s="1"/>
  <c r="BH30" i="30"/>
  <c r="BH32" i="30" s="1"/>
  <c r="BG30" i="30"/>
  <c r="BG32" i="30" s="1"/>
  <c r="BF30" i="30"/>
  <c r="BF32" i="30" s="1"/>
  <c r="BE30" i="30"/>
  <c r="BE32" i="30" s="1"/>
  <c r="BD30" i="30"/>
  <c r="BD32" i="30" s="1"/>
  <c r="BC30" i="30"/>
  <c r="BB30" i="30"/>
  <c r="BB32" i="30" s="1"/>
  <c r="BA30" i="30"/>
  <c r="BA32" i="30" s="1"/>
  <c r="AZ30" i="30"/>
  <c r="AZ32" i="30" s="1"/>
  <c r="AY30" i="30"/>
  <c r="AY32" i="30" s="1"/>
  <c r="AX30" i="30"/>
  <c r="AX32" i="30" s="1"/>
  <c r="AW30" i="30"/>
  <c r="AV30" i="30"/>
  <c r="AV32" i="30" s="1"/>
  <c r="AU30" i="30"/>
  <c r="AT30" i="30"/>
  <c r="AT32" i="30" s="1"/>
  <c r="AS30" i="30"/>
  <c r="AS32" i="30" s="1"/>
  <c r="AR30" i="30"/>
  <c r="AR32" i="30" s="1"/>
  <c r="AQ30" i="30"/>
  <c r="AQ32" i="30" s="1"/>
  <c r="AP30" i="30"/>
  <c r="AP32" i="30" s="1"/>
  <c r="AO30" i="30"/>
  <c r="AN30" i="30"/>
  <c r="AN32" i="30" s="1"/>
  <c r="N32" i="30" s="1"/>
  <c r="AM30" i="30"/>
  <c r="AL30" i="30"/>
  <c r="AK30" i="30"/>
  <c r="AJ30" i="30"/>
  <c r="AJ32" i="30" s="1"/>
  <c r="AI30" i="30"/>
  <c r="AH30" i="30"/>
  <c r="AG30" i="30"/>
  <c r="AF30" i="30"/>
  <c r="AF32" i="30" s="1"/>
  <c r="AE30" i="30"/>
  <c r="AE32" i="30" s="1"/>
  <c r="AD30" i="30"/>
  <c r="AC30" i="30"/>
  <c r="AC32" i="30" s="1"/>
  <c r="AB30" i="30"/>
  <c r="AB32" i="30" s="1"/>
  <c r="AA30" i="30"/>
  <c r="Z30" i="30"/>
  <c r="Y30" i="30"/>
  <c r="X30" i="30"/>
  <c r="K25" i="30"/>
  <c r="K24" i="30"/>
  <c r="F23" i="30"/>
  <c r="H23" i="30"/>
  <c r="CE21" i="30"/>
  <c r="CE23" i="30" s="1"/>
  <c r="CD21" i="30"/>
  <c r="CD23" i="30" s="1"/>
  <c r="CC21" i="30"/>
  <c r="CC23" i="30" s="1"/>
  <c r="CB21" i="30"/>
  <c r="CB23" i="30" s="1"/>
  <c r="CA21" i="30"/>
  <c r="CA23" i="30" s="1"/>
  <c r="BZ21" i="30"/>
  <c r="BY21" i="30"/>
  <c r="BY23" i="30" s="1"/>
  <c r="BX21" i="30"/>
  <c r="BX23" i="30" s="1"/>
  <c r="U23" i="30" s="1"/>
  <c r="BW21" i="30"/>
  <c r="BW23" i="30" s="1"/>
  <c r="BV21" i="30"/>
  <c r="BV23" i="30" s="1"/>
  <c r="BU21" i="30"/>
  <c r="BU23" i="30" s="1"/>
  <c r="BT21" i="30"/>
  <c r="BT23" i="30" s="1"/>
  <c r="BS21" i="30"/>
  <c r="BR21" i="30"/>
  <c r="BQ21" i="30"/>
  <c r="BQ23" i="30" s="1"/>
  <c r="BP21" i="30"/>
  <c r="BP23" i="30" s="1"/>
  <c r="BO21" i="30"/>
  <c r="BN21" i="30"/>
  <c r="BM21" i="30"/>
  <c r="BL21" i="30"/>
  <c r="BL23" i="30" s="1"/>
  <c r="BK21" i="30"/>
  <c r="BJ21" i="30"/>
  <c r="BI21" i="30"/>
  <c r="BI23" i="30" s="1"/>
  <c r="BH21" i="30"/>
  <c r="BH23" i="30" s="1"/>
  <c r="BG21" i="30"/>
  <c r="BG23" i="30" s="1"/>
  <c r="BF21" i="30"/>
  <c r="BF23" i="30" s="1"/>
  <c r="BE21" i="30"/>
  <c r="BE23" i="30" s="1"/>
  <c r="BD21" i="30"/>
  <c r="BD23" i="30" s="1"/>
  <c r="BC21" i="30"/>
  <c r="BB21" i="30"/>
  <c r="BB23" i="30" s="1"/>
  <c r="BA21" i="30"/>
  <c r="BA23" i="30" s="1"/>
  <c r="AZ21" i="30"/>
  <c r="AZ23" i="30" s="1"/>
  <c r="AY21" i="30"/>
  <c r="AY23" i="30" s="1"/>
  <c r="AX21" i="30"/>
  <c r="AX23" i="30" s="1"/>
  <c r="AW21" i="30"/>
  <c r="AV21" i="30"/>
  <c r="AV23" i="30" s="1"/>
  <c r="AU21" i="30"/>
  <c r="AT21" i="30"/>
  <c r="AT23" i="30" s="1"/>
  <c r="AS21" i="30"/>
  <c r="AS23" i="30" s="1"/>
  <c r="AR21" i="30"/>
  <c r="AR23" i="30" s="1"/>
  <c r="AQ21" i="30"/>
  <c r="AQ23" i="30" s="1"/>
  <c r="AP21" i="30"/>
  <c r="AP23" i="30" s="1"/>
  <c r="AO21" i="30"/>
  <c r="AN21" i="30"/>
  <c r="AN23" i="30" s="1"/>
  <c r="N23" i="30" s="1"/>
  <c r="AM21" i="30"/>
  <c r="AL21" i="30"/>
  <c r="AK21" i="30"/>
  <c r="AJ21" i="30"/>
  <c r="AJ23" i="30" s="1"/>
  <c r="AI21" i="30"/>
  <c r="AH21" i="30"/>
  <c r="AG21" i="30"/>
  <c r="AF21" i="30"/>
  <c r="AF23" i="30" s="1"/>
  <c r="AE21" i="30"/>
  <c r="AE23" i="30" s="1"/>
  <c r="AD21" i="30"/>
  <c r="AC21" i="30"/>
  <c r="AC23" i="30" s="1"/>
  <c r="AB21" i="30"/>
  <c r="AB23" i="30" s="1"/>
  <c r="AA21" i="30"/>
  <c r="Z21" i="30"/>
  <c r="Y21" i="30"/>
  <c r="X21" i="30"/>
  <c r="F15" i="30"/>
  <c r="CE13" i="30"/>
  <c r="CD13" i="30"/>
  <c r="CC13" i="30"/>
  <c r="CB13" i="30"/>
  <c r="CA13" i="30"/>
  <c r="BZ13" i="30"/>
  <c r="BY13" i="30"/>
  <c r="BX13" i="30"/>
  <c r="BW13" i="30"/>
  <c r="BV13" i="30"/>
  <c r="BU13" i="30"/>
  <c r="BT13" i="30"/>
  <c r="BS13" i="30"/>
  <c r="BR13" i="30"/>
  <c r="BQ13" i="30"/>
  <c r="BP13" i="30"/>
  <c r="BO13" i="30"/>
  <c r="BN13" i="30"/>
  <c r="BM13" i="30"/>
  <c r="BL13" i="30"/>
  <c r="BK13" i="30"/>
  <c r="BJ13" i="30"/>
  <c r="BI13" i="30"/>
  <c r="BH13" i="30"/>
  <c r="BG13" i="30"/>
  <c r="BF13" i="30"/>
  <c r="BE13" i="30"/>
  <c r="BD13" i="30"/>
  <c r="BC13" i="30"/>
  <c r="BB13" i="30"/>
  <c r="BA13" i="30"/>
  <c r="AZ13" i="30"/>
  <c r="AY13" i="30"/>
  <c r="AX13" i="30"/>
  <c r="AW13" i="30"/>
  <c r="AV13" i="30"/>
  <c r="AU13" i="30"/>
  <c r="AT13" i="30"/>
  <c r="AS13" i="30"/>
  <c r="AR13" i="30"/>
  <c r="AQ13" i="30"/>
  <c r="AP13" i="30"/>
  <c r="AO13" i="30"/>
  <c r="AN13" i="30"/>
  <c r="AM13" i="30"/>
  <c r="AL13" i="30"/>
  <c r="AK13" i="30"/>
  <c r="AJ13" i="30"/>
  <c r="AI13" i="30"/>
  <c r="AH13" i="30"/>
  <c r="AG13" i="30"/>
  <c r="AF13" i="30"/>
  <c r="AE13" i="30"/>
  <c r="AD13" i="30"/>
  <c r="AC13" i="30"/>
  <c r="AB13" i="30"/>
  <c r="AA13" i="30"/>
  <c r="Z13" i="30"/>
  <c r="Y13" i="30"/>
  <c r="X13" i="30"/>
  <c r="CE9" i="30"/>
  <c r="CD9" i="30"/>
  <c r="CC9" i="30"/>
  <c r="CB9" i="30"/>
  <c r="CA9" i="30"/>
  <c r="BZ9" i="30"/>
  <c r="BY9" i="30"/>
  <c r="BX9" i="30"/>
  <c r="BW9" i="30"/>
  <c r="BV9" i="30"/>
  <c r="BU9" i="30"/>
  <c r="BT9" i="30"/>
  <c r="BS9" i="30"/>
  <c r="BR9" i="30"/>
  <c r="BQ9" i="30"/>
  <c r="BP9" i="30"/>
  <c r="BO9" i="30"/>
  <c r="BN9" i="30"/>
  <c r="BM9" i="30"/>
  <c r="BL9" i="30"/>
  <c r="BK9" i="30"/>
  <c r="BJ9" i="30"/>
  <c r="BI9" i="30"/>
  <c r="BH9" i="30"/>
  <c r="BG9" i="30"/>
  <c r="BF9" i="30"/>
  <c r="BE9" i="30"/>
  <c r="BD9" i="30"/>
  <c r="BC9" i="30"/>
  <c r="BB9" i="30"/>
  <c r="BA9" i="30"/>
  <c r="AZ9" i="30"/>
  <c r="AY9" i="30"/>
  <c r="AX9" i="30"/>
  <c r="AW9" i="30"/>
  <c r="AV9" i="30"/>
  <c r="AU9" i="30"/>
  <c r="AT9" i="30"/>
  <c r="AS9" i="30"/>
  <c r="AR9" i="30"/>
  <c r="AQ9" i="30"/>
  <c r="AP9" i="30"/>
  <c r="AO9" i="30"/>
  <c r="AN9" i="30"/>
  <c r="AM9" i="30"/>
  <c r="AL9" i="30"/>
  <c r="AK9" i="30"/>
  <c r="AJ9" i="30"/>
  <c r="AI9" i="30"/>
  <c r="AH9" i="30"/>
  <c r="AG9" i="30"/>
  <c r="AF9" i="30"/>
  <c r="AE9" i="30"/>
  <c r="AD9" i="30"/>
  <c r="AC9" i="30"/>
  <c r="AB9" i="30"/>
  <c r="AA9" i="30"/>
  <c r="Z9" i="30"/>
  <c r="Y9" i="30"/>
  <c r="X9" i="30"/>
  <c r="D4" i="30"/>
  <c r="B4" i="30"/>
  <c r="G25" i="27"/>
  <c r="G20" i="27"/>
  <c r="G15" i="27"/>
  <c r="N45" i="27"/>
  <c r="N44" i="27"/>
  <c r="N42" i="27"/>
  <c r="N41" i="27"/>
  <c r="N40" i="27"/>
  <c r="N38" i="27"/>
  <c r="N37" i="27"/>
  <c r="I32" i="27"/>
  <c r="I31" i="27"/>
  <c r="CJ35" i="27"/>
  <c r="CI35" i="27"/>
  <c r="CH35" i="27"/>
  <c r="CG35" i="27"/>
  <c r="CF35" i="27"/>
  <c r="CE35" i="27"/>
  <c r="CD35" i="27"/>
  <c r="CC35" i="27"/>
  <c r="CB35" i="27"/>
  <c r="CA35" i="27"/>
  <c r="BZ35" i="27"/>
  <c r="BY35" i="27"/>
  <c r="BX35" i="27"/>
  <c r="BW35" i="27"/>
  <c r="BV35" i="27"/>
  <c r="BU35" i="27"/>
  <c r="BT35" i="27"/>
  <c r="BS35" i="27"/>
  <c r="BR35" i="27"/>
  <c r="BQ35" i="27"/>
  <c r="BP35" i="27"/>
  <c r="BO35" i="27"/>
  <c r="BN35" i="27"/>
  <c r="BM35" i="27"/>
  <c r="BL35" i="27"/>
  <c r="BK35" i="27"/>
  <c r="BJ35" i="27"/>
  <c r="BI35" i="27"/>
  <c r="BH35" i="27"/>
  <c r="BG35" i="27"/>
  <c r="BF35" i="27"/>
  <c r="BE35" i="27"/>
  <c r="BD35" i="27"/>
  <c r="BC35" i="27"/>
  <c r="BB35" i="27"/>
  <c r="BA35" i="27"/>
  <c r="AZ35" i="27"/>
  <c r="AY35" i="27"/>
  <c r="AX35" i="27"/>
  <c r="AW35" i="27"/>
  <c r="AV35" i="27"/>
  <c r="AU35" i="27"/>
  <c r="AT35" i="27"/>
  <c r="AS35" i="27"/>
  <c r="AR35" i="27"/>
  <c r="AQ35" i="27"/>
  <c r="AP35" i="27"/>
  <c r="AO35" i="27"/>
  <c r="AN35" i="27"/>
  <c r="AM35" i="27"/>
  <c r="AL35" i="27"/>
  <c r="AK35" i="27"/>
  <c r="AJ35" i="27"/>
  <c r="AI35" i="27"/>
  <c r="AH35" i="27"/>
  <c r="AG35" i="27"/>
  <c r="AF35" i="27"/>
  <c r="AE35" i="27"/>
  <c r="AD35" i="27"/>
  <c r="AC35" i="27"/>
  <c r="AB35" i="27"/>
  <c r="AA35" i="27"/>
  <c r="I30" i="27"/>
  <c r="CJ28" i="27"/>
  <c r="CI28" i="27"/>
  <c r="CH28" i="27"/>
  <c r="CG28" i="27"/>
  <c r="CF28" i="27"/>
  <c r="CE28" i="27"/>
  <c r="CD28" i="27"/>
  <c r="CC28" i="27"/>
  <c r="CB28" i="27"/>
  <c r="CA28" i="27"/>
  <c r="BZ28" i="27"/>
  <c r="BY28" i="27"/>
  <c r="BX28" i="27"/>
  <c r="BW28" i="27"/>
  <c r="BV28" i="27"/>
  <c r="BU28" i="27"/>
  <c r="BT28" i="27"/>
  <c r="BS28" i="27"/>
  <c r="BR28" i="27"/>
  <c r="BQ28" i="27"/>
  <c r="BP28" i="27"/>
  <c r="BO28" i="27"/>
  <c r="BN28" i="27"/>
  <c r="BM28" i="27"/>
  <c r="BL28" i="27"/>
  <c r="BK28" i="27"/>
  <c r="BJ28" i="27"/>
  <c r="BI28" i="27"/>
  <c r="BH28" i="27"/>
  <c r="BG28" i="27"/>
  <c r="BF28" i="27"/>
  <c r="BE28" i="27"/>
  <c r="BD28" i="27"/>
  <c r="BC28" i="27"/>
  <c r="BB28" i="27"/>
  <c r="BA28" i="27"/>
  <c r="AZ28" i="27"/>
  <c r="AY28" i="27"/>
  <c r="AX28" i="27"/>
  <c r="AW28" i="27"/>
  <c r="AV28" i="27"/>
  <c r="AU28" i="27"/>
  <c r="AT28" i="27"/>
  <c r="AS28" i="27"/>
  <c r="AR28" i="27"/>
  <c r="AQ28" i="27"/>
  <c r="AP28" i="27"/>
  <c r="AO28" i="27"/>
  <c r="AN28" i="27"/>
  <c r="AM28" i="27"/>
  <c r="AL28" i="27"/>
  <c r="AK28" i="27"/>
  <c r="AJ28" i="27"/>
  <c r="AI28" i="27"/>
  <c r="AH28" i="27"/>
  <c r="AG28" i="27"/>
  <c r="AF28" i="27"/>
  <c r="AE28" i="27"/>
  <c r="AD28" i="27"/>
  <c r="AC28" i="27"/>
  <c r="AB28" i="27"/>
  <c r="AA28" i="27"/>
  <c r="I25" i="27"/>
  <c r="CJ23" i="27"/>
  <c r="CI23" i="27"/>
  <c r="CH23" i="27"/>
  <c r="CG23" i="27"/>
  <c r="CF23" i="27"/>
  <c r="CE23" i="27"/>
  <c r="CD23" i="27"/>
  <c r="CC23" i="27"/>
  <c r="CB23" i="27"/>
  <c r="CA23" i="27"/>
  <c r="BZ23" i="27"/>
  <c r="BY23" i="27"/>
  <c r="BX23" i="27"/>
  <c r="BW23" i="27"/>
  <c r="BV23" i="27"/>
  <c r="BU23" i="27"/>
  <c r="BT23" i="27"/>
  <c r="BS23" i="27"/>
  <c r="BR23" i="27"/>
  <c r="BQ23" i="27"/>
  <c r="BP23" i="27"/>
  <c r="BO23" i="27"/>
  <c r="BN23" i="27"/>
  <c r="BM23" i="27"/>
  <c r="BL23" i="27"/>
  <c r="BK23" i="27"/>
  <c r="BJ23" i="27"/>
  <c r="BI23" i="27"/>
  <c r="BH23" i="27"/>
  <c r="BG23" i="27"/>
  <c r="BF23" i="27"/>
  <c r="BE23" i="27"/>
  <c r="BD23" i="27"/>
  <c r="BC23" i="27"/>
  <c r="BB23" i="27"/>
  <c r="BA23" i="27"/>
  <c r="AZ23" i="27"/>
  <c r="AY23" i="27"/>
  <c r="AX23" i="27"/>
  <c r="AW23" i="27"/>
  <c r="AV23" i="27"/>
  <c r="AU23" i="27"/>
  <c r="AT23" i="27"/>
  <c r="AS23" i="27"/>
  <c r="AR23" i="27"/>
  <c r="AQ23" i="27"/>
  <c r="AP23" i="27"/>
  <c r="AO23" i="27"/>
  <c r="AN23" i="27"/>
  <c r="AM23" i="27"/>
  <c r="AL23" i="27"/>
  <c r="AK23" i="27"/>
  <c r="AJ23" i="27"/>
  <c r="AI23" i="27"/>
  <c r="AH23" i="27"/>
  <c r="AG23" i="27"/>
  <c r="AF23" i="27"/>
  <c r="AE23" i="27"/>
  <c r="AD23" i="27"/>
  <c r="AC23" i="27"/>
  <c r="AB23" i="27"/>
  <c r="AA23" i="27"/>
  <c r="I20" i="27"/>
  <c r="CJ18" i="27"/>
  <c r="CI18" i="27"/>
  <c r="CH18" i="27"/>
  <c r="CG18" i="27"/>
  <c r="CF18" i="27"/>
  <c r="CE18" i="27"/>
  <c r="CD18" i="27"/>
  <c r="CC18" i="27"/>
  <c r="CB18" i="27"/>
  <c r="CA18" i="27"/>
  <c r="BZ18" i="27"/>
  <c r="BY18" i="27"/>
  <c r="BX18" i="27"/>
  <c r="BW18" i="27"/>
  <c r="BV18" i="27"/>
  <c r="BU18" i="27"/>
  <c r="BT18" i="27"/>
  <c r="BS18" i="27"/>
  <c r="BR18" i="27"/>
  <c r="BQ18" i="27"/>
  <c r="BP18" i="27"/>
  <c r="BO18" i="27"/>
  <c r="BN18" i="27"/>
  <c r="BM18" i="27"/>
  <c r="BL18" i="27"/>
  <c r="BK18" i="27"/>
  <c r="BJ18" i="27"/>
  <c r="BI18" i="27"/>
  <c r="BH18" i="27"/>
  <c r="BG18" i="27"/>
  <c r="BF18" i="27"/>
  <c r="BE18" i="27"/>
  <c r="BD18" i="27"/>
  <c r="BC18" i="27"/>
  <c r="BB18" i="27"/>
  <c r="BA18" i="27"/>
  <c r="AZ18" i="27"/>
  <c r="AY18" i="27"/>
  <c r="AX18" i="27"/>
  <c r="AW18" i="27"/>
  <c r="AV18" i="27"/>
  <c r="AU18" i="27"/>
  <c r="AT18" i="27"/>
  <c r="AS18" i="27"/>
  <c r="AR18" i="27"/>
  <c r="AQ18" i="27"/>
  <c r="AP18" i="27"/>
  <c r="AO18" i="27"/>
  <c r="AN18" i="27"/>
  <c r="AM18" i="27"/>
  <c r="AL18" i="27"/>
  <c r="AK18" i="27"/>
  <c r="AJ18" i="27"/>
  <c r="AI18" i="27"/>
  <c r="AH18" i="27"/>
  <c r="AG18" i="27"/>
  <c r="AF18" i="27"/>
  <c r="AE18" i="27"/>
  <c r="AD18" i="27"/>
  <c r="AC18" i="27"/>
  <c r="AB18" i="27"/>
  <c r="AA18" i="27"/>
  <c r="I15" i="27"/>
  <c r="CJ13" i="27"/>
  <c r="CI13" i="27"/>
  <c r="CH13" i="27"/>
  <c r="CG13" i="27"/>
  <c r="CF13" i="27"/>
  <c r="CE13" i="27"/>
  <c r="CD13" i="27"/>
  <c r="CC13" i="27"/>
  <c r="CB13" i="27"/>
  <c r="CA13" i="27"/>
  <c r="BZ13" i="27"/>
  <c r="BY13" i="27"/>
  <c r="BX13" i="27"/>
  <c r="BW13" i="27"/>
  <c r="BV13" i="27"/>
  <c r="BU13" i="27"/>
  <c r="BT13" i="27"/>
  <c r="BS13" i="27"/>
  <c r="BR13" i="27"/>
  <c r="BQ13" i="27"/>
  <c r="BP13" i="27"/>
  <c r="BO13" i="27"/>
  <c r="BN13" i="27"/>
  <c r="BM13" i="27"/>
  <c r="BL13" i="27"/>
  <c r="BK13" i="27"/>
  <c r="BJ13" i="27"/>
  <c r="BI13" i="27"/>
  <c r="BH13" i="27"/>
  <c r="BG13" i="27"/>
  <c r="BF13" i="27"/>
  <c r="BE13" i="27"/>
  <c r="BD13" i="27"/>
  <c r="BC13" i="27"/>
  <c r="BB13" i="27"/>
  <c r="BA13" i="27"/>
  <c r="AZ13" i="27"/>
  <c r="AY13" i="27"/>
  <c r="AX13" i="27"/>
  <c r="AW13" i="27"/>
  <c r="AV13" i="27"/>
  <c r="AU13" i="27"/>
  <c r="AT13" i="27"/>
  <c r="AS13" i="27"/>
  <c r="AR13" i="27"/>
  <c r="AQ13" i="27"/>
  <c r="AP13" i="27"/>
  <c r="AO13" i="27"/>
  <c r="AN13" i="27"/>
  <c r="AM13" i="27"/>
  <c r="AL13" i="27"/>
  <c r="AK13" i="27"/>
  <c r="AJ13" i="27"/>
  <c r="AI13" i="27"/>
  <c r="AH13" i="27"/>
  <c r="AG13" i="27"/>
  <c r="AF13" i="27"/>
  <c r="AE13" i="27"/>
  <c r="AD13" i="27"/>
  <c r="AC13" i="27"/>
  <c r="AB13" i="27"/>
  <c r="AA13" i="27"/>
  <c r="CJ8" i="27"/>
  <c r="CI8" i="27"/>
  <c r="CH8" i="27"/>
  <c r="CG8" i="27"/>
  <c r="CF8" i="27"/>
  <c r="CE8" i="27"/>
  <c r="CD8" i="27"/>
  <c r="CC8" i="27"/>
  <c r="CB8" i="27"/>
  <c r="CA8" i="27"/>
  <c r="BZ8" i="27"/>
  <c r="BY8" i="27"/>
  <c r="BX8" i="27"/>
  <c r="BW8" i="27"/>
  <c r="BV8" i="27"/>
  <c r="BU8" i="27"/>
  <c r="BT8" i="27"/>
  <c r="BS8" i="27"/>
  <c r="BR8" i="27"/>
  <c r="BQ8" i="27"/>
  <c r="BP8" i="27"/>
  <c r="BO8" i="27"/>
  <c r="BN8" i="27"/>
  <c r="BM8" i="27"/>
  <c r="BL8" i="27"/>
  <c r="BK8" i="27"/>
  <c r="BJ8" i="27"/>
  <c r="BI8" i="27"/>
  <c r="BH8" i="27"/>
  <c r="BG8" i="27"/>
  <c r="BF8" i="27"/>
  <c r="BE8" i="27"/>
  <c r="BD8" i="27"/>
  <c r="BC8" i="27"/>
  <c r="BB8" i="27"/>
  <c r="BA8" i="27"/>
  <c r="AZ8" i="27"/>
  <c r="AY8" i="27"/>
  <c r="AX8" i="27"/>
  <c r="AW8" i="27"/>
  <c r="AV8" i="27"/>
  <c r="AU8" i="27"/>
  <c r="AT8" i="27"/>
  <c r="AS8" i="27"/>
  <c r="AR8" i="27"/>
  <c r="AQ8" i="27"/>
  <c r="AP8" i="27"/>
  <c r="AN8" i="27"/>
  <c r="AM8" i="27"/>
  <c r="AL8" i="27"/>
  <c r="AK8" i="27"/>
  <c r="AJ8" i="27"/>
  <c r="AI8" i="27"/>
  <c r="AH8" i="27"/>
  <c r="AG8" i="27"/>
  <c r="AF8" i="27"/>
  <c r="AE8" i="27"/>
  <c r="AD8" i="27"/>
  <c r="AC8" i="27"/>
  <c r="AB8" i="27"/>
  <c r="AA8" i="27"/>
  <c r="CJ9" i="27"/>
  <c r="CI9" i="27"/>
  <c r="CH9" i="27"/>
  <c r="CG9" i="27"/>
  <c r="CF9" i="27"/>
  <c r="CE9" i="27"/>
  <c r="CD9" i="27"/>
  <c r="CC9" i="27"/>
  <c r="CB9" i="27"/>
  <c r="CA9" i="27"/>
  <c r="BZ9" i="27"/>
  <c r="BY9" i="27"/>
  <c r="BX9" i="27"/>
  <c r="BW9" i="27"/>
  <c r="BV9" i="27"/>
  <c r="BU9" i="27"/>
  <c r="BT9" i="27"/>
  <c r="BS9" i="27"/>
  <c r="BR9" i="27"/>
  <c r="BQ9" i="27"/>
  <c r="BP9" i="27"/>
  <c r="BO9" i="27"/>
  <c r="BN9" i="27"/>
  <c r="BM9" i="27"/>
  <c r="BL9" i="27"/>
  <c r="BK9" i="27"/>
  <c r="BJ9" i="27"/>
  <c r="BI9" i="27"/>
  <c r="BH9" i="27"/>
  <c r="BG9" i="27"/>
  <c r="BF9" i="27"/>
  <c r="BE9" i="27"/>
  <c r="BD9" i="27"/>
  <c r="BC9" i="27"/>
  <c r="BB9" i="27"/>
  <c r="BA9" i="27"/>
  <c r="AZ9" i="27"/>
  <c r="AY9" i="27"/>
  <c r="AX9" i="27"/>
  <c r="AW9" i="27"/>
  <c r="AV9" i="27"/>
  <c r="AU9" i="27"/>
  <c r="AT9" i="27"/>
  <c r="AS9" i="27"/>
  <c r="AR9" i="27"/>
  <c r="AQ9" i="27"/>
  <c r="AP9" i="27"/>
  <c r="AN9" i="27"/>
  <c r="AM9" i="27"/>
  <c r="AL9" i="27"/>
  <c r="AK9" i="27"/>
  <c r="AJ9" i="27"/>
  <c r="AI9" i="27"/>
  <c r="AH9" i="27"/>
  <c r="AG9" i="27"/>
  <c r="AF9" i="27"/>
  <c r="AE9" i="27"/>
  <c r="AD9" i="27"/>
  <c r="AC9" i="27"/>
  <c r="AB9" i="27"/>
  <c r="AA9" i="27"/>
  <c r="D47" i="27"/>
  <c r="K117" i="20"/>
  <c r="R35" i="27" l="1"/>
  <c r="R39" i="27" s="1"/>
  <c r="D38" i="30"/>
  <c r="D30" i="30"/>
  <c r="D118" i="30"/>
  <c r="D21" i="30"/>
  <c r="D74" i="30"/>
  <c r="D13" i="30"/>
  <c r="X7" i="34"/>
  <c r="D97" i="34"/>
  <c r="D73" i="34"/>
  <c r="D49" i="34"/>
  <c r="D25" i="34"/>
  <c r="D91" i="34"/>
  <c r="D67" i="34"/>
  <c r="D43" i="34"/>
  <c r="D19" i="34"/>
  <c r="D109" i="34"/>
  <c r="D85" i="34"/>
  <c r="D61" i="34"/>
  <c r="D37" i="34"/>
  <c r="D13" i="34"/>
  <c r="D103" i="34"/>
  <c r="D79" i="34"/>
  <c r="D55" i="34"/>
  <c r="D31" i="34"/>
  <c r="L120" i="30"/>
  <c r="L133" i="30" s="1"/>
  <c r="M120" i="30"/>
  <c r="M133" i="30" s="1"/>
  <c r="P120" i="30"/>
  <c r="Q120" i="30"/>
  <c r="Q135" i="30" s="1"/>
  <c r="T120" i="30"/>
  <c r="T133" i="30" s="1"/>
  <c r="R120" i="30"/>
  <c r="R133" i="30" s="1"/>
  <c r="N135" i="30"/>
  <c r="N131" i="30"/>
  <c r="N134" i="30"/>
  <c r="N130" i="30"/>
  <c r="N132" i="30"/>
  <c r="N133" i="30"/>
  <c r="R135" i="30"/>
  <c r="R131" i="30"/>
  <c r="R134" i="30"/>
  <c r="R130" i="30"/>
  <c r="R132" i="30"/>
  <c r="U132" i="30"/>
  <c r="U135" i="30"/>
  <c r="U131" i="30"/>
  <c r="U133" i="30"/>
  <c r="U130" i="30"/>
  <c r="U134" i="30"/>
  <c r="L135" i="30"/>
  <c r="L130" i="30"/>
  <c r="L134" i="30"/>
  <c r="L131" i="30"/>
  <c r="L132" i="30"/>
  <c r="M132" i="30"/>
  <c r="M135" i="30"/>
  <c r="M131" i="30"/>
  <c r="M130" i="30"/>
  <c r="M134" i="30"/>
  <c r="T132" i="30"/>
  <c r="T134" i="30"/>
  <c r="T131" i="30"/>
  <c r="T130" i="30"/>
  <c r="T135" i="30"/>
  <c r="O134" i="30"/>
  <c r="O130" i="30"/>
  <c r="O133" i="30"/>
  <c r="O131" i="30"/>
  <c r="O135" i="30"/>
  <c r="O132" i="30"/>
  <c r="S120" i="30"/>
  <c r="O89" i="30"/>
  <c r="O92" i="30"/>
  <c r="O88" i="30"/>
  <c r="O91" i="30"/>
  <c r="O87" i="30"/>
  <c r="O90" i="30"/>
  <c r="M76" i="30"/>
  <c r="N90" i="30"/>
  <c r="N89" i="30"/>
  <c r="N92" i="30"/>
  <c r="N88" i="30"/>
  <c r="N91" i="30"/>
  <c r="N87" i="30"/>
  <c r="U91" i="30"/>
  <c r="U87" i="30"/>
  <c r="U90" i="30"/>
  <c r="U89" i="30"/>
  <c r="U92" i="30"/>
  <c r="U88" i="30"/>
  <c r="P76" i="30"/>
  <c r="P82" i="30" s="1"/>
  <c r="Q76" i="30"/>
  <c r="Q82" i="30" s="1"/>
  <c r="T76" i="30"/>
  <c r="S76" i="30"/>
  <c r="L76" i="30"/>
  <c r="L82" i="30" s="1"/>
  <c r="K82" i="30" s="1"/>
  <c r="R76" i="30"/>
  <c r="R85" i="30" s="1"/>
  <c r="K85" i="30" s="1"/>
  <c r="M40" i="30"/>
  <c r="M52" i="30" s="1"/>
  <c r="P40" i="30"/>
  <c r="P52" i="30" s="1"/>
  <c r="L40" i="30"/>
  <c r="N54" i="30"/>
  <c r="N50" i="30"/>
  <c r="N52" i="30"/>
  <c r="N55" i="30"/>
  <c r="N51" i="30"/>
  <c r="N53" i="30"/>
  <c r="R40" i="30"/>
  <c r="U55" i="30"/>
  <c r="U51" i="30"/>
  <c r="U53" i="30"/>
  <c r="U52" i="30"/>
  <c r="U54" i="30"/>
  <c r="U50" i="30"/>
  <c r="Q40" i="30"/>
  <c r="Q48" i="30" s="1"/>
  <c r="K48" i="30" s="1"/>
  <c r="T40" i="30"/>
  <c r="O53" i="30"/>
  <c r="O55" i="30"/>
  <c r="O50" i="30"/>
  <c r="O52" i="30"/>
  <c r="O51" i="30"/>
  <c r="O54" i="30"/>
  <c r="S40" i="30"/>
  <c r="S46" i="30" s="1"/>
  <c r="K46" i="30" s="1"/>
  <c r="AA23" i="30"/>
  <c r="AA32" i="30"/>
  <c r="AI32" i="30"/>
  <c r="AM32" i="30"/>
  <c r="AU32" i="30"/>
  <c r="BC32" i="30"/>
  <c r="BK32" i="30"/>
  <c r="BO32" i="30"/>
  <c r="BS32" i="30"/>
  <c r="Z32" i="30"/>
  <c r="AD32" i="30"/>
  <c r="AH32" i="30"/>
  <c r="AL32" i="30"/>
  <c r="BJ32" i="30"/>
  <c r="BN32" i="30"/>
  <c r="BZ32" i="30"/>
  <c r="T32" i="30" s="1"/>
  <c r="Y32" i="30"/>
  <c r="AG32" i="30"/>
  <c r="AK32" i="30"/>
  <c r="AO32" i="30"/>
  <c r="O32" i="30" s="1"/>
  <c r="AW32" i="30"/>
  <c r="BM32" i="30"/>
  <c r="S32" i="30"/>
  <c r="AI23" i="30"/>
  <c r="AM23" i="30"/>
  <c r="AU23" i="30"/>
  <c r="BC23" i="30"/>
  <c r="BK23" i="30"/>
  <c r="BO23" i="30"/>
  <c r="BS23" i="30"/>
  <c r="K38" i="30"/>
  <c r="K74" i="30"/>
  <c r="K118" i="30"/>
  <c r="X32" i="30"/>
  <c r="K30" i="30"/>
  <c r="Z23" i="30"/>
  <c r="AD23" i="30"/>
  <c r="AH23" i="30"/>
  <c r="AL23" i="30"/>
  <c r="BJ23" i="30"/>
  <c r="BN23" i="30"/>
  <c r="BR23" i="30"/>
  <c r="BZ23" i="30"/>
  <c r="T23" i="30" s="1"/>
  <c r="K13" i="30"/>
  <c r="X23" i="30"/>
  <c r="K21" i="30"/>
  <c r="Y23" i="30"/>
  <c r="AG23" i="30"/>
  <c r="AK23" i="30"/>
  <c r="AO23" i="30"/>
  <c r="O23" i="30" s="1"/>
  <c r="AW23" i="30"/>
  <c r="BM23" i="30"/>
  <c r="S23" i="30"/>
  <c r="AI15" i="30"/>
  <c r="AY15" i="30"/>
  <c r="BK15" i="30"/>
  <c r="BW15" i="30"/>
  <c r="CE15" i="30"/>
  <c r="AA15" i="30"/>
  <c r="AE15" i="30"/>
  <c r="AM15" i="30"/>
  <c r="AQ15" i="30"/>
  <c r="AU15" i="30"/>
  <c r="BC15" i="30"/>
  <c r="BG15" i="30"/>
  <c r="BO15" i="30"/>
  <c r="BS15" i="30"/>
  <c r="CA15" i="30"/>
  <c r="AB15" i="30"/>
  <c r="AJ15" i="30"/>
  <c r="AR15" i="30"/>
  <c r="AZ15" i="30"/>
  <c r="BD15" i="30"/>
  <c r="BH15" i="30"/>
  <c r="BP15" i="30"/>
  <c r="BT15" i="30"/>
  <c r="BX15" i="30"/>
  <c r="U15" i="30" s="1"/>
  <c r="CB15" i="30"/>
  <c r="Y15" i="30"/>
  <c r="AC15" i="30"/>
  <c r="AG15" i="30"/>
  <c r="AK15" i="30"/>
  <c r="AO15" i="30"/>
  <c r="O15" i="30" s="1"/>
  <c r="AS15" i="30"/>
  <c r="AW15" i="30"/>
  <c r="BA15" i="30"/>
  <c r="BE15" i="30"/>
  <c r="BI15" i="30"/>
  <c r="BM15" i="30"/>
  <c r="BQ15" i="30"/>
  <c r="BU15" i="30"/>
  <c r="BY15" i="30"/>
  <c r="CC15" i="30"/>
  <c r="X15" i="30"/>
  <c r="AF15" i="30"/>
  <c r="AN15" i="30"/>
  <c r="N15" i="30" s="1"/>
  <c r="AV15" i="30"/>
  <c r="BL15" i="30"/>
  <c r="Z15" i="30"/>
  <c r="AD15" i="30"/>
  <c r="AH15" i="30"/>
  <c r="AL15" i="30"/>
  <c r="AP15" i="30"/>
  <c r="AT15" i="30"/>
  <c r="AX15" i="30"/>
  <c r="BB15" i="30"/>
  <c r="BF15" i="30"/>
  <c r="BJ15" i="30"/>
  <c r="BN15" i="30"/>
  <c r="BR15" i="30"/>
  <c r="BV15" i="30"/>
  <c r="BZ15" i="30"/>
  <c r="CD15" i="30"/>
  <c r="L2" i="47"/>
  <c r="R30" i="47"/>
  <c r="J2" i="44"/>
  <c r="I2" i="47"/>
  <c r="H2" i="47"/>
  <c r="F2" i="44"/>
  <c r="E2" i="44"/>
  <c r="K31" i="47"/>
  <c r="K31" i="44"/>
  <c r="G2" i="47"/>
  <c r="I2" i="44"/>
  <c r="E2" i="47"/>
  <c r="J2" i="47"/>
  <c r="F2" i="47"/>
  <c r="P72" i="47"/>
  <c r="L2" i="44"/>
  <c r="H2" i="44"/>
  <c r="K72" i="47"/>
  <c r="G2" i="44"/>
  <c r="K72" i="44"/>
  <c r="P72" i="44"/>
  <c r="R30" i="44"/>
  <c r="N117" i="34"/>
  <c r="N116" i="34"/>
  <c r="N115" i="34"/>
  <c r="U117" i="34"/>
  <c r="U116" i="34"/>
  <c r="U115" i="34"/>
  <c r="O117" i="34"/>
  <c r="O115" i="34"/>
  <c r="O116" i="34"/>
  <c r="S28" i="27"/>
  <c r="D15" i="30"/>
  <c r="D130" i="30"/>
  <c r="P31" i="44"/>
  <c r="X7" i="30"/>
  <c r="P31" i="47"/>
  <c r="R29" i="47"/>
  <c r="S67" i="34"/>
  <c r="S69" i="34" s="1"/>
  <c r="Q79" i="34"/>
  <c r="Q81" i="34" s="1"/>
  <c r="T79" i="34"/>
  <c r="T81" i="34" s="1"/>
  <c r="L85" i="34"/>
  <c r="R85" i="34"/>
  <c r="S91" i="34"/>
  <c r="S93" i="34" s="1"/>
  <c r="Q103" i="34"/>
  <c r="T103" i="34"/>
  <c r="T105" i="34" s="1"/>
  <c r="L109" i="34"/>
  <c r="R109" i="34"/>
  <c r="S13" i="34"/>
  <c r="S15" i="34" s="1"/>
  <c r="M19" i="34"/>
  <c r="P19" i="34"/>
  <c r="P21" i="34" s="1"/>
  <c r="Q25" i="34"/>
  <c r="T25" i="34"/>
  <c r="T27" i="34" s="1"/>
  <c r="L31" i="34"/>
  <c r="L33" i="34" s="1"/>
  <c r="R31" i="34"/>
  <c r="R33" i="34" s="1"/>
  <c r="S37" i="34"/>
  <c r="S39" i="34" s="1"/>
  <c r="M43" i="34"/>
  <c r="M45" i="34" s="1"/>
  <c r="P43" i="34"/>
  <c r="P45" i="34" s="1"/>
  <c r="Q49" i="34"/>
  <c r="Q51" i="34" s="1"/>
  <c r="T49" i="34"/>
  <c r="T51" i="34" s="1"/>
  <c r="L55" i="34"/>
  <c r="R55" i="34"/>
  <c r="S61" i="34"/>
  <c r="S63" i="34" s="1"/>
  <c r="M67" i="34"/>
  <c r="M69" i="34" s="1"/>
  <c r="P67" i="34"/>
  <c r="P69" i="34" s="1"/>
  <c r="Q73" i="34"/>
  <c r="R79" i="34"/>
  <c r="R81" i="34" s="1"/>
  <c r="S85" i="34"/>
  <c r="S87" i="34" s="1"/>
  <c r="M91" i="34"/>
  <c r="M93" i="34" s="1"/>
  <c r="Q97" i="34"/>
  <c r="R103" i="34"/>
  <c r="S109" i="34"/>
  <c r="M31" i="34"/>
  <c r="M33" i="34" s="1"/>
  <c r="Q109" i="34"/>
  <c r="T109" i="34"/>
  <c r="Q27" i="34"/>
  <c r="N33" i="34"/>
  <c r="U33" i="34"/>
  <c r="O39" i="34"/>
  <c r="N57" i="34"/>
  <c r="U57" i="34"/>
  <c r="O63" i="34"/>
  <c r="T73" i="34"/>
  <c r="L79" i="34"/>
  <c r="N81" i="34"/>
  <c r="U81" i="34"/>
  <c r="O87" i="34"/>
  <c r="P91" i="34"/>
  <c r="T97" i="34"/>
  <c r="L103" i="34"/>
  <c r="N105" i="34"/>
  <c r="U105" i="34"/>
  <c r="M13" i="34"/>
  <c r="M15" i="34" s="1"/>
  <c r="P13" i="34"/>
  <c r="P15" i="34" s="1"/>
  <c r="Q19" i="34"/>
  <c r="T19" i="34"/>
  <c r="L25" i="34"/>
  <c r="N27" i="34"/>
  <c r="R25" i="34"/>
  <c r="U27" i="34"/>
  <c r="O33" i="34"/>
  <c r="S31" i="34"/>
  <c r="M37" i="34"/>
  <c r="P37" i="34"/>
  <c r="Q43" i="34"/>
  <c r="T43" i="34"/>
  <c r="L49" i="34"/>
  <c r="N51" i="34"/>
  <c r="R49" i="34"/>
  <c r="U51" i="34"/>
  <c r="O57" i="34"/>
  <c r="S55" i="34"/>
  <c r="M61" i="34"/>
  <c r="P61" i="34"/>
  <c r="Q67" i="34"/>
  <c r="T67" i="34"/>
  <c r="L73" i="34"/>
  <c r="N75" i="34"/>
  <c r="R73" i="34"/>
  <c r="U75" i="34"/>
  <c r="O81" i="34"/>
  <c r="S79" i="34"/>
  <c r="M85" i="34"/>
  <c r="P85" i="34"/>
  <c r="Q91" i="34"/>
  <c r="T91" i="34"/>
  <c r="L97" i="34"/>
  <c r="N99" i="34"/>
  <c r="R97" i="34"/>
  <c r="U99" i="34"/>
  <c r="O105" i="34"/>
  <c r="S103" i="34"/>
  <c r="M109" i="34"/>
  <c r="P109" i="34"/>
  <c r="Q13" i="34"/>
  <c r="T13" i="34"/>
  <c r="T15" i="34" s="1"/>
  <c r="L19" i="34"/>
  <c r="N21" i="34"/>
  <c r="R19" i="34"/>
  <c r="U21" i="34"/>
  <c r="O27" i="34"/>
  <c r="S25" i="34"/>
  <c r="P31" i="34"/>
  <c r="Q37" i="34"/>
  <c r="T37" i="34"/>
  <c r="L43" i="34"/>
  <c r="N45" i="34"/>
  <c r="R43" i="34"/>
  <c r="U45" i="34"/>
  <c r="O51" i="34"/>
  <c r="S49" i="34"/>
  <c r="M55" i="34"/>
  <c r="P55" i="34"/>
  <c r="Q61" i="34"/>
  <c r="T61" i="34"/>
  <c r="L67" i="34"/>
  <c r="N69" i="34"/>
  <c r="R67" i="34"/>
  <c r="U69" i="34"/>
  <c r="O75" i="34"/>
  <c r="S73" i="34"/>
  <c r="M79" i="34"/>
  <c r="P79" i="34"/>
  <c r="Q85" i="34"/>
  <c r="T85" i="34"/>
  <c r="L91" i="34"/>
  <c r="N93" i="34"/>
  <c r="R91" i="34"/>
  <c r="U93" i="34"/>
  <c r="O99" i="34"/>
  <c r="S97" i="34"/>
  <c r="M103" i="34"/>
  <c r="P103" i="34"/>
  <c r="L13" i="34"/>
  <c r="R13" i="34"/>
  <c r="R15" i="34" s="1"/>
  <c r="O21" i="34"/>
  <c r="S19" i="34"/>
  <c r="M25" i="34"/>
  <c r="P25" i="34"/>
  <c r="Q31" i="34"/>
  <c r="T31" i="34"/>
  <c r="L37" i="34"/>
  <c r="N39" i="34"/>
  <c r="R37" i="34"/>
  <c r="U39" i="34"/>
  <c r="O45" i="34"/>
  <c r="S43" i="34"/>
  <c r="M49" i="34"/>
  <c r="P49" i="34"/>
  <c r="Q55" i="34"/>
  <c r="T55" i="34"/>
  <c r="L61" i="34"/>
  <c r="N63" i="34"/>
  <c r="R61" i="34"/>
  <c r="U63" i="34"/>
  <c r="O69" i="34"/>
  <c r="M73" i="34"/>
  <c r="P73" i="34"/>
  <c r="N87" i="34"/>
  <c r="U87" i="34"/>
  <c r="O93" i="34"/>
  <c r="M97" i="34"/>
  <c r="P97" i="34"/>
  <c r="N15" i="34"/>
  <c r="U15" i="34"/>
  <c r="O15" i="34"/>
  <c r="D21" i="34"/>
  <c r="D33" i="34"/>
  <c r="D45" i="34"/>
  <c r="D57" i="34"/>
  <c r="D69" i="34"/>
  <c r="D81" i="34"/>
  <c r="D93" i="34"/>
  <c r="D105" i="34"/>
  <c r="D27" i="34"/>
  <c r="D39" i="34"/>
  <c r="D51" i="34"/>
  <c r="D63" i="34"/>
  <c r="D75" i="34"/>
  <c r="D87" i="34"/>
  <c r="D99" i="34"/>
  <c r="D115" i="34"/>
  <c r="D50" i="30"/>
  <c r="D87" i="30"/>
  <c r="D32" i="30"/>
  <c r="D23" i="30"/>
  <c r="T13" i="27"/>
  <c r="T15" i="27" s="1"/>
  <c r="T28" i="27"/>
  <c r="T23" i="27"/>
  <c r="T25" i="27" s="1"/>
  <c r="T18" i="27"/>
  <c r="T20" i="27" s="1"/>
  <c r="W35" i="27"/>
  <c r="S35" i="27"/>
  <c r="O35" i="27"/>
  <c r="W28" i="27"/>
  <c r="O28" i="27"/>
  <c r="W23" i="27"/>
  <c r="W25" i="27" s="1"/>
  <c r="S23" i="27"/>
  <c r="S25" i="27" s="1"/>
  <c r="O23" i="27"/>
  <c r="W18" i="27"/>
  <c r="W20" i="27" s="1"/>
  <c r="S18" i="27"/>
  <c r="S20" i="27" s="1"/>
  <c r="O18" i="27"/>
  <c r="W13" i="27"/>
  <c r="W15" i="27" s="1"/>
  <c r="S13" i="27"/>
  <c r="S15" i="27" s="1"/>
  <c r="O13" i="27"/>
  <c r="V35" i="27"/>
  <c r="R53" i="27"/>
  <c r="V28" i="27"/>
  <c r="R28" i="27"/>
  <c r="V23" i="27"/>
  <c r="V25" i="27" s="1"/>
  <c r="R23" i="27"/>
  <c r="V18" i="27"/>
  <c r="V20" i="27" s="1"/>
  <c r="R18" i="27"/>
  <c r="R20" i="27" s="1"/>
  <c r="V13" i="27"/>
  <c r="V15" i="27" s="1"/>
  <c r="R13" i="27"/>
  <c r="R15" i="27" s="1"/>
  <c r="U35" i="27"/>
  <c r="U53" i="27" s="1"/>
  <c r="Q35" i="27"/>
  <c r="Q53" i="27" s="1"/>
  <c r="U28" i="27"/>
  <c r="Q28" i="27"/>
  <c r="U23" i="27"/>
  <c r="U25" i="27" s="1"/>
  <c r="Q23" i="27"/>
  <c r="Q25" i="27" s="1"/>
  <c r="U18" i="27"/>
  <c r="U20" i="27" s="1"/>
  <c r="Q18" i="27"/>
  <c r="Q20" i="27" s="1"/>
  <c r="U13" i="27"/>
  <c r="U15" i="27" s="1"/>
  <c r="Q13" i="27"/>
  <c r="Q15" i="27" s="1"/>
  <c r="X35" i="27"/>
  <c r="X53" i="27" s="1"/>
  <c r="X13" i="27"/>
  <c r="X15" i="27" s="1"/>
  <c r="X18" i="27"/>
  <c r="X20" i="27" s="1"/>
  <c r="X23" i="27"/>
  <c r="X25" i="27" s="1"/>
  <c r="X28" i="27"/>
  <c r="P35" i="27"/>
  <c r="P53" i="27" s="1"/>
  <c r="P13" i="27"/>
  <c r="P15" i="27" s="1"/>
  <c r="P18" i="27"/>
  <c r="P20" i="27" s="1"/>
  <c r="P23" i="27"/>
  <c r="P25" i="27" s="1"/>
  <c r="P28" i="27"/>
  <c r="T35" i="27"/>
  <c r="T53" i="27" s="1"/>
  <c r="D30" i="27"/>
  <c r="W39" i="27" l="1"/>
  <c r="W53" i="27" s="1"/>
  <c r="P133" i="30"/>
  <c r="P125" i="30"/>
  <c r="I32" i="37"/>
  <c r="V39" i="27"/>
  <c r="V53" i="27" s="1"/>
  <c r="O39" i="27"/>
  <c r="S39" i="27"/>
  <c r="S53" i="27" s="1"/>
  <c r="M53" i="30"/>
  <c r="Q134" i="30"/>
  <c r="Q133" i="30"/>
  <c r="Q132" i="30"/>
  <c r="Q131" i="30"/>
  <c r="Q130" i="30"/>
  <c r="S134" i="30"/>
  <c r="S130" i="30"/>
  <c r="S133" i="30"/>
  <c r="S135" i="30"/>
  <c r="S132" i="30"/>
  <c r="S131" i="30"/>
  <c r="K120" i="30"/>
  <c r="S89" i="30"/>
  <c r="S92" i="30"/>
  <c r="S88" i="30"/>
  <c r="S91" i="30"/>
  <c r="S87" i="30"/>
  <c r="S90" i="30"/>
  <c r="T92" i="30"/>
  <c r="T88" i="30"/>
  <c r="T91" i="30"/>
  <c r="T87" i="30"/>
  <c r="T90" i="30"/>
  <c r="T89" i="30"/>
  <c r="M91" i="30"/>
  <c r="M87" i="30"/>
  <c r="M90" i="30"/>
  <c r="M89" i="30"/>
  <c r="M92" i="30"/>
  <c r="M88" i="30"/>
  <c r="R90" i="30"/>
  <c r="R89" i="30"/>
  <c r="R92" i="30"/>
  <c r="R88" i="30"/>
  <c r="R91" i="30"/>
  <c r="R87" i="30"/>
  <c r="Q91" i="30"/>
  <c r="Q87" i="30"/>
  <c r="Q90" i="30"/>
  <c r="Q89" i="30"/>
  <c r="Q92" i="30"/>
  <c r="Q88" i="30"/>
  <c r="L89" i="30"/>
  <c r="L90" i="30"/>
  <c r="L88" i="30"/>
  <c r="L92" i="30"/>
  <c r="L87" i="30"/>
  <c r="L91" i="30"/>
  <c r="P92" i="30"/>
  <c r="P88" i="30"/>
  <c r="P91" i="30"/>
  <c r="P87" i="30"/>
  <c r="P90" i="30"/>
  <c r="P89" i="30"/>
  <c r="P55" i="30"/>
  <c r="P53" i="30"/>
  <c r="P50" i="30"/>
  <c r="P54" i="30"/>
  <c r="K76" i="30"/>
  <c r="M54" i="30"/>
  <c r="M55" i="30"/>
  <c r="P51" i="30"/>
  <c r="M50" i="30"/>
  <c r="M51" i="30"/>
  <c r="T52" i="30"/>
  <c r="T54" i="30"/>
  <c r="T50" i="30"/>
  <c r="T53" i="30"/>
  <c r="T55" i="30"/>
  <c r="T51" i="30"/>
  <c r="S53" i="30"/>
  <c r="S55" i="30"/>
  <c r="S51" i="30"/>
  <c r="S54" i="30"/>
  <c r="S52" i="30"/>
  <c r="S50" i="30"/>
  <c r="K40" i="30"/>
  <c r="L54" i="30"/>
  <c r="L51" i="30"/>
  <c r="L50" i="30"/>
  <c r="L52" i="30"/>
  <c r="L53" i="30"/>
  <c r="L55" i="30"/>
  <c r="R54" i="30"/>
  <c r="R50" i="30"/>
  <c r="R52" i="30"/>
  <c r="R55" i="30"/>
  <c r="R53" i="30"/>
  <c r="R51" i="30"/>
  <c r="Q55" i="30"/>
  <c r="Q51" i="30"/>
  <c r="Q54" i="30"/>
  <c r="Q50" i="30"/>
  <c r="Q53" i="30"/>
  <c r="Q52" i="30"/>
  <c r="R32" i="30"/>
  <c r="Q32" i="30"/>
  <c r="P32" i="30"/>
  <c r="Q23" i="30"/>
  <c r="M32" i="30"/>
  <c r="P23" i="30"/>
  <c r="L32" i="30"/>
  <c r="R23" i="30"/>
  <c r="M23" i="30"/>
  <c r="L23" i="30"/>
  <c r="R15" i="30"/>
  <c r="T15" i="30"/>
  <c r="S15" i="30"/>
  <c r="P15" i="30"/>
  <c r="L15" i="30"/>
  <c r="Q15" i="30"/>
  <c r="M15" i="30"/>
  <c r="S16" i="30"/>
  <c r="K16" i="30" s="1"/>
  <c r="K2" i="44"/>
  <c r="K2" i="47"/>
  <c r="M117" i="34"/>
  <c r="M116" i="34"/>
  <c r="M115" i="34"/>
  <c r="T117" i="34"/>
  <c r="T115" i="34"/>
  <c r="T116" i="34"/>
  <c r="L116" i="34"/>
  <c r="L115" i="34"/>
  <c r="S117" i="34"/>
  <c r="S115" i="34"/>
  <c r="S116" i="34"/>
  <c r="R117" i="34"/>
  <c r="R116" i="34"/>
  <c r="R115" i="34"/>
  <c r="P117" i="34"/>
  <c r="P116" i="34"/>
  <c r="P115" i="34"/>
  <c r="Q117" i="34"/>
  <c r="Q116" i="34"/>
  <c r="Q115" i="34"/>
  <c r="L117" i="34"/>
  <c r="K36" i="37"/>
  <c r="P54" i="27"/>
  <c r="P50" i="27"/>
  <c r="P49" i="27"/>
  <c r="P47" i="27"/>
  <c r="P48" i="27"/>
  <c r="P55" i="27"/>
  <c r="P52" i="27"/>
  <c r="P51" i="27"/>
  <c r="R48" i="27"/>
  <c r="R49" i="27"/>
  <c r="R50" i="27"/>
  <c r="R55" i="27"/>
  <c r="R54" i="27"/>
  <c r="R47" i="27"/>
  <c r="R51" i="27"/>
  <c r="R52" i="27"/>
  <c r="X55" i="27"/>
  <c r="X54" i="27"/>
  <c r="X50" i="27"/>
  <c r="X47" i="27"/>
  <c r="X52" i="27"/>
  <c r="X49" i="27"/>
  <c r="X48" i="27"/>
  <c r="X51" i="27"/>
  <c r="V48" i="27"/>
  <c r="V50" i="27"/>
  <c r="V49" i="27"/>
  <c r="V54" i="27"/>
  <c r="V52" i="27"/>
  <c r="V55" i="27"/>
  <c r="V51" i="27"/>
  <c r="V47" i="27"/>
  <c r="O50" i="27"/>
  <c r="O47" i="27"/>
  <c r="O49" i="27"/>
  <c r="O55" i="27"/>
  <c r="O48" i="27"/>
  <c r="O52" i="27"/>
  <c r="O51" i="27"/>
  <c r="O54" i="27"/>
  <c r="Q49" i="27"/>
  <c r="Q47" i="27"/>
  <c r="Q54" i="27"/>
  <c r="Q50" i="27"/>
  <c r="Q48" i="27"/>
  <c r="Q55" i="27"/>
  <c r="Q52" i="27"/>
  <c r="Q51" i="27"/>
  <c r="S47" i="27"/>
  <c r="S52" i="27"/>
  <c r="S50" i="27"/>
  <c r="S49" i="27"/>
  <c r="S48" i="27"/>
  <c r="S54" i="27"/>
  <c r="S51" i="27"/>
  <c r="S55" i="27"/>
  <c r="T52" i="27"/>
  <c r="T50" i="27"/>
  <c r="T55" i="27"/>
  <c r="T49" i="27"/>
  <c r="T54" i="27"/>
  <c r="T48" i="27"/>
  <c r="T47" i="27"/>
  <c r="T51" i="27"/>
  <c r="U49" i="27"/>
  <c r="U52" i="27"/>
  <c r="U50" i="27"/>
  <c r="U54" i="27"/>
  <c r="U48" i="27"/>
  <c r="U47" i="27"/>
  <c r="U55" i="27"/>
  <c r="U51" i="27"/>
  <c r="W47" i="27"/>
  <c r="W48" i="27"/>
  <c r="W50" i="27"/>
  <c r="W52" i="27"/>
  <c r="W49" i="27"/>
  <c r="W54" i="27"/>
  <c r="W51" i="27"/>
  <c r="W55" i="27"/>
  <c r="R25" i="27"/>
  <c r="V32" i="27"/>
  <c r="V31" i="27"/>
  <c r="V30" i="27"/>
  <c r="O32" i="27"/>
  <c r="O30" i="27"/>
  <c r="O31" i="27"/>
  <c r="P32" i="27"/>
  <c r="P31" i="27"/>
  <c r="P30" i="27"/>
  <c r="Q31" i="27"/>
  <c r="Q32" i="27"/>
  <c r="Q30" i="27"/>
  <c r="W32" i="27"/>
  <c r="W30" i="27"/>
  <c r="W31" i="27"/>
  <c r="X31" i="27"/>
  <c r="X30" i="27"/>
  <c r="X32" i="27"/>
  <c r="U31" i="27"/>
  <c r="U32" i="27"/>
  <c r="U30" i="27"/>
  <c r="R30" i="27"/>
  <c r="R32" i="27"/>
  <c r="R31" i="27"/>
  <c r="T31" i="27"/>
  <c r="T30" i="27"/>
  <c r="T32" i="27"/>
  <c r="S32" i="27"/>
  <c r="S30" i="27"/>
  <c r="S31" i="27"/>
  <c r="R87" i="34"/>
  <c r="R105" i="34"/>
  <c r="Q99" i="34"/>
  <c r="K13" i="34"/>
  <c r="M21" i="34"/>
  <c r="Q75" i="34"/>
  <c r="L57" i="34"/>
  <c r="R57" i="34"/>
  <c r="Q105" i="34"/>
  <c r="L87" i="34"/>
  <c r="Q15" i="34"/>
  <c r="K85" i="34"/>
  <c r="L15" i="34"/>
  <c r="K109" i="34"/>
  <c r="P36" i="37" s="1"/>
  <c r="P75" i="34"/>
  <c r="T57" i="34"/>
  <c r="S45" i="34"/>
  <c r="T33" i="34"/>
  <c r="S21" i="34"/>
  <c r="P105" i="34"/>
  <c r="P81" i="34"/>
  <c r="P57" i="34"/>
  <c r="P33" i="34"/>
  <c r="S27" i="34"/>
  <c r="S105" i="34"/>
  <c r="T93" i="34"/>
  <c r="S81" i="34"/>
  <c r="T69" i="34"/>
  <c r="S57" i="34"/>
  <c r="T45" i="34"/>
  <c r="S33" i="34"/>
  <c r="T21" i="34"/>
  <c r="P99" i="34"/>
  <c r="M75" i="34"/>
  <c r="Q57" i="34"/>
  <c r="Q33" i="34"/>
  <c r="M105" i="34"/>
  <c r="R93" i="34"/>
  <c r="K91" i="34"/>
  <c r="L93" i="34"/>
  <c r="M81" i="34"/>
  <c r="R69" i="34"/>
  <c r="L69" i="34"/>
  <c r="K67" i="34"/>
  <c r="M57" i="34"/>
  <c r="R45" i="34"/>
  <c r="L45" i="34"/>
  <c r="K43" i="34"/>
  <c r="Q93" i="34"/>
  <c r="Q69" i="34"/>
  <c r="Q45" i="34"/>
  <c r="Q21" i="34"/>
  <c r="M99" i="34"/>
  <c r="P51" i="34"/>
  <c r="P27" i="34"/>
  <c r="S99" i="34"/>
  <c r="T87" i="34"/>
  <c r="S75" i="34"/>
  <c r="T63" i="34"/>
  <c r="S51" i="34"/>
  <c r="T39" i="34"/>
  <c r="P87" i="34"/>
  <c r="P63" i="34"/>
  <c r="P39" i="34"/>
  <c r="K103" i="34"/>
  <c r="L105" i="34"/>
  <c r="K79" i="34"/>
  <c r="L81" i="34"/>
  <c r="K55" i="34"/>
  <c r="R63" i="34"/>
  <c r="K61" i="34"/>
  <c r="L63" i="34"/>
  <c r="M51" i="34"/>
  <c r="R39" i="34"/>
  <c r="L39" i="34"/>
  <c r="K37" i="34"/>
  <c r="M27" i="34"/>
  <c r="Q87" i="34"/>
  <c r="Q63" i="34"/>
  <c r="Q39" i="34"/>
  <c r="R21" i="34"/>
  <c r="L21" i="34"/>
  <c r="K19" i="34"/>
  <c r="R99" i="34"/>
  <c r="K97" i="34"/>
  <c r="L99" i="34"/>
  <c r="M87" i="34"/>
  <c r="R75" i="34"/>
  <c r="L75" i="34"/>
  <c r="K73" i="34"/>
  <c r="M63" i="34"/>
  <c r="R51" i="34"/>
  <c r="L51" i="34"/>
  <c r="K49" i="34"/>
  <c r="M39" i="34"/>
  <c r="R27" i="34"/>
  <c r="L27" i="34"/>
  <c r="K25" i="34"/>
  <c r="T99" i="34"/>
  <c r="P93" i="34"/>
  <c r="T75" i="34"/>
  <c r="K31" i="34"/>
  <c r="N35" i="27"/>
  <c r="P30" i="37" s="1"/>
  <c r="N28" i="27"/>
  <c r="O25" i="27"/>
  <c r="N23" i="27"/>
  <c r="O20" i="27"/>
  <c r="N20" i="27" s="1"/>
  <c r="N18" i="27"/>
  <c r="O15" i="27"/>
  <c r="N15" i="27" s="1"/>
  <c r="N13" i="27"/>
  <c r="I30" i="37" l="1"/>
  <c r="N39" i="27"/>
  <c r="O53" i="27"/>
  <c r="N53" i="27" s="1"/>
  <c r="N62" i="27" s="1"/>
  <c r="K125" i="30"/>
  <c r="K32" i="37" s="1"/>
  <c r="P135" i="30"/>
  <c r="P134" i="30"/>
  <c r="P132" i="30"/>
  <c r="P131" i="30"/>
  <c r="K131" i="30" s="1"/>
  <c r="P130" i="30"/>
  <c r="K32" i="30"/>
  <c r="K34" i="30" s="1"/>
  <c r="K35" i="30" s="1"/>
  <c r="K23" i="30"/>
  <c r="K26" i="30" s="1"/>
  <c r="K27" i="30" s="1"/>
  <c r="K50" i="30"/>
  <c r="K52" i="30"/>
  <c r="K54" i="30"/>
  <c r="K51" i="30"/>
  <c r="K55" i="30"/>
  <c r="K117" i="34"/>
  <c r="K120" i="34" s="1"/>
  <c r="K116" i="34"/>
  <c r="K119" i="34" s="1"/>
  <c r="P32" i="37"/>
  <c r="N54" i="27"/>
  <c r="N55" i="27"/>
  <c r="N51" i="27"/>
  <c r="N49" i="27"/>
  <c r="N58" i="27" s="1"/>
  <c r="M58" i="27" s="1"/>
  <c r="N52" i="27"/>
  <c r="N47" i="27"/>
  <c r="N56" i="27" s="1"/>
  <c r="N48" i="27"/>
  <c r="N57" i="27" s="1"/>
  <c r="M57" i="27" s="1"/>
  <c r="N50" i="27"/>
  <c r="N25" i="27"/>
  <c r="K15" i="34"/>
  <c r="K16" i="34" s="1"/>
  <c r="K17" i="34" s="1"/>
  <c r="K81" i="34"/>
  <c r="K82" i="34" s="1"/>
  <c r="K83" i="34" s="1"/>
  <c r="K33" i="34"/>
  <c r="K34" i="34" s="1"/>
  <c r="K35" i="34" s="1"/>
  <c r="K21" i="34"/>
  <c r="K22" i="34" s="1"/>
  <c r="K23" i="34" s="1"/>
  <c r="K39" i="34"/>
  <c r="K40" i="34" s="1"/>
  <c r="K41" i="34" s="1"/>
  <c r="K63" i="34"/>
  <c r="K64" i="34" s="1"/>
  <c r="K65" i="34" s="1"/>
  <c r="K45" i="34"/>
  <c r="K46" i="34" s="1"/>
  <c r="K47" i="34" s="1"/>
  <c r="K57" i="34"/>
  <c r="K58" i="34" s="1"/>
  <c r="K59" i="34" s="1"/>
  <c r="K69" i="34"/>
  <c r="K70" i="34" s="1"/>
  <c r="K71" i="34" s="1"/>
  <c r="K27" i="34"/>
  <c r="K28" i="34" s="1"/>
  <c r="K29" i="34" s="1"/>
  <c r="K87" i="34"/>
  <c r="K88" i="34" s="1"/>
  <c r="K89" i="34" s="1"/>
  <c r="K105" i="34"/>
  <c r="K106" i="34" s="1"/>
  <c r="K107" i="34" s="1"/>
  <c r="K115" i="34"/>
  <c r="K118" i="34" s="1"/>
  <c r="K99" i="34"/>
  <c r="K100" i="34" s="1"/>
  <c r="K101" i="34" s="1"/>
  <c r="K51" i="34"/>
  <c r="K52" i="34" s="1"/>
  <c r="K53" i="34" s="1"/>
  <c r="K75" i="34"/>
  <c r="K76" i="34" s="1"/>
  <c r="K77" i="34" s="1"/>
  <c r="K93" i="34"/>
  <c r="K94" i="34" s="1"/>
  <c r="K95" i="34" s="1"/>
  <c r="K90" i="30"/>
  <c r="K88" i="30"/>
  <c r="K132" i="30"/>
  <c r="K87" i="30"/>
  <c r="K89" i="30"/>
  <c r="K92" i="30"/>
  <c r="K130" i="30"/>
  <c r="K135" i="30"/>
  <c r="K91" i="30"/>
  <c r="K134" i="30"/>
  <c r="K133" i="30"/>
  <c r="K15" i="30"/>
  <c r="K17" i="30" s="1"/>
  <c r="K18" i="30" s="1"/>
  <c r="K53" i="30"/>
  <c r="N31" i="27"/>
  <c r="L31" i="27" s="1"/>
  <c r="N32" i="27"/>
  <c r="N30" i="27"/>
  <c r="L30" i="27" s="1"/>
  <c r="T139" i="30" l="1"/>
  <c r="K139" i="30" s="1"/>
  <c r="K146" i="30" s="1"/>
  <c r="T142" i="30"/>
  <c r="K142" i="30" s="1"/>
  <c r="K149" i="30" s="1"/>
  <c r="T138" i="30"/>
  <c r="K138" i="30" s="1"/>
  <c r="K145" i="30" s="1"/>
  <c r="T141" i="30"/>
  <c r="K141" i="30" s="1"/>
  <c r="K148" i="30" s="1"/>
  <c r="T137" i="30"/>
  <c r="K137" i="30" s="1"/>
  <c r="K144" i="30" s="1"/>
  <c r="T140" i="30"/>
  <c r="K140" i="30" s="1"/>
  <c r="K147" i="30" s="1"/>
  <c r="T105" i="30"/>
  <c r="K105" i="30" s="1"/>
  <c r="T101" i="30"/>
  <c r="K101" i="30" s="1"/>
  <c r="S96" i="30"/>
  <c r="K96" i="30" s="1"/>
  <c r="T104" i="30"/>
  <c r="K104" i="30" s="1"/>
  <c r="S99" i="30"/>
  <c r="K99" i="30" s="1"/>
  <c r="S95" i="30"/>
  <c r="K95" i="30" s="1"/>
  <c r="T103" i="30"/>
  <c r="K103" i="30" s="1"/>
  <c r="S98" i="30"/>
  <c r="K98" i="30" s="1"/>
  <c r="S94" i="30"/>
  <c r="K94" i="30" s="1"/>
  <c r="T106" i="30"/>
  <c r="K106" i="30" s="1"/>
  <c r="T102" i="30"/>
  <c r="K102" i="30" s="1"/>
  <c r="S97" i="30"/>
  <c r="K97" i="30" s="1"/>
  <c r="K111" i="30" s="1"/>
  <c r="S62" i="30"/>
  <c r="K62" i="30" s="1"/>
  <c r="K69" i="30" s="1"/>
  <c r="S58" i="30"/>
  <c r="K58" i="30" s="1"/>
  <c r="K65" i="30" s="1"/>
  <c r="S61" i="30"/>
  <c r="K61" i="30" s="1"/>
  <c r="K68" i="30" s="1"/>
  <c r="S60" i="30"/>
  <c r="K60" i="30" s="1"/>
  <c r="K67" i="30" s="1"/>
  <c r="S59" i="30"/>
  <c r="K59" i="30" s="1"/>
  <c r="K66" i="30" s="1"/>
  <c r="S57" i="30"/>
  <c r="K57" i="30" s="1"/>
  <c r="K64" i="30" s="1"/>
  <c r="M62" i="27"/>
  <c r="N61" i="27"/>
  <c r="M61" i="27" s="1"/>
  <c r="N59" i="27"/>
  <c r="N60" i="27"/>
  <c r="M60" i="27" s="1"/>
  <c r="K121" i="34"/>
  <c r="N56" i="36" s="1"/>
  <c r="M56" i="27"/>
  <c r="G41" i="36" l="1"/>
  <c r="H24" i="36"/>
  <c r="J57" i="36"/>
  <c r="G61" i="36"/>
  <c r="I29" i="36"/>
  <c r="J47" i="36"/>
  <c r="G71" i="36"/>
  <c r="F41" i="36"/>
  <c r="H55" i="36"/>
  <c r="E50" i="36"/>
  <c r="O10" i="36"/>
  <c r="P10" i="36" s="1"/>
  <c r="F50" i="36"/>
  <c r="J71" i="36"/>
  <c r="E15" i="36"/>
  <c r="H26" i="36"/>
  <c r="F23" i="36"/>
  <c r="N57" i="36"/>
  <c r="H52" i="36"/>
  <c r="J27" i="36"/>
  <c r="F15" i="36"/>
  <c r="G15" i="36"/>
  <c r="E16" i="36"/>
  <c r="E62" i="36"/>
  <c r="G39" i="36"/>
  <c r="E22" i="36"/>
  <c r="E46" i="36"/>
  <c r="M30" i="36"/>
  <c r="P30" i="36" s="1"/>
  <c r="F58" i="36"/>
  <c r="K112" i="30"/>
  <c r="I50" i="36"/>
  <c r="F51" i="36"/>
  <c r="J40" i="36"/>
  <c r="H64" i="36"/>
  <c r="N22" i="36"/>
  <c r="N19" i="36"/>
  <c r="G51" i="36"/>
  <c r="H58" i="36"/>
  <c r="G29" i="36"/>
  <c r="F57" i="36"/>
  <c r="J26" i="36"/>
  <c r="H61" i="36"/>
  <c r="G22" i="36"/>
  <c r="H29" i="36"/>
  <c r="F17" i="36"/>
  <c r="L64" i="36"/>
  <c r="K109" i="30"/>
  <c r="I15" i="36"/>
  <c r="F39" i="36"/>
  <c r="H16" i="36"/>
  <c r="H19" i="36"/>
  <c r="J16" i="36"/>
  <c r="E58" i="36"/>
  <c r="I57" i="36"/>
  <c r="J41" i="36"/>
  <c r="H17" i="36"/>
  <c r="F52" i="36"/>
  <c r="G24" i="36"/>
  <c r="E63" i="36"/>
  <c r="J23" i="36"/>
  <c r="G60" i="36"/>
  <c r="I55" i="36"/>
  <c r="J45" i="36"/>
  <c r="H39" i="36"/>
  <c r="J58" i="36"/>
  <c r="G55" i="36"/>
  <c r="F20" i="36"/>
  <c r="O11" i="36"/>
  <c r="P11" i="36" s="1"/>
  <c r="J29" i="36"/>
  <c r="H56" i="36"/>
  <c r="N15" i="36"/>
  <c r="E64" i="36"/>
  <c r="N60" i="36"/>
  <c r="L58" i="36"/>
  <c r="H41" i="36"/>
  <c r="I19" i="36"/>
  <c r="F47" i="36"/>
  <c r="J55" i="36"/>
  <c r="N18" i="36"/>
  <c r="E19" i="36"/>
  <c r="F56" i="36"/>
  <c r="I45" i="36"/>
  <c r="F22" i="36"/>
  <c r="O68" i="36"/>
  <c r="P68" i="36" s="1"/>
  <c r="J53" i="36"/>
  <c r="F49" i="36"/>
  <c r="G45" i="36"/>
  <c r="I52" i="36"/>
  <c r="N62" i="36"/>
  <c r="K108" i="30"/>
  <c r="K110" i="30"/>
  <c r="K113" i="30"/>
  <c r="K71" i="30"/>
  <c r="L60" i="36"/>
  <c r="I71" i="36"/>
  <c r="H57" i="36"/>
  <c r="I16" i="36"/>
  <c r="E26" i="36"/>
  <c r="I44" i="36"/>
  <c r="I51" i="36"/>
  <c r="N23" i="36"/>
  <c r="N65" i="36"/>
  <c r="N63" i="27"/>
  <c r="M63" i="27" s="1"/>
  <c r="M59" i="27"/>
  <c r="L63" i="36"/>
  <c r="L61" i="36"/>
  <c r="M64" i="36"/>
  <c r="M62" i="36"/>
  <c r="M60" i="36"/>
  <c r="N63" i="36"/>
  <c r="M57" i="36"/>
  <c r="M55" i="36"/>
  <c r="L65" i="36"/>
  <c r="L29" i="36"/>
  <c r="H62" i="36"/>
  <c r="F53" i="36"/>
  <c r="G40" i="36"/>
  <c r="G64" i="36"/>
  <c r="E27" i="36"/>
  <c r="E24" i="36"/>
  <c r="H65" i="36"/>
  <c r="G17" i="36"/>
  <c r="J19" i="36"/>
  <c r="O12" i="36"/>
  <c r="P12" i="36" s="1"/>
  <c r="E47" i="36"/>
  <c r="I47" i="36"/>
  <c r="G65" i="36"/>
  <c r="G63" i="36"/>
  <c r="F18" i="36"/>
  <c r="J18" i="36"/>
  <c r="F62" i="36"/>
  <c r="H47" i="36"/>
  <c r="G52" i="36"/>
  <c r="E53" i="36"/>
  <c r="E21" i="36"/>
  <c r="E17" i="36"/>
  <c r="F65" i="36"/>
  <c r="J65" i="36"/>
  <c r="E51" i="36"/>
  <c r="G47" i="36"/>
  <c r="E48" i="36"/>
  <c r="I65" i="36"/>
  <c r="I63" i="36"/>
  <c r="H18" i="36"/>
  <c r="F19" i="36"/>
  <c r="F44" i="36"/>
  <c r="J52" i="36"/>
  <c r="I48" i="36"/>
  <c r="I46" i="36"/>
  <c r="F59" i="36"/>
  <c r="E18" i="36"/>
  <c r="H46" i="36"/>
  <c r="I21" i="36"/>
  <c r="H15" i="36"/>
  <c r="H22" i="36"/>
  <c r="H20" i="36"/>
  <c r="N58" i="36"/>
  <c r="L62" i="36"/>
  <c r="M65" i="36"/>
  <c r="M63" i="36"/>
  <c r="L56" i="36"/>
  <c r="N64" i="36"/>
  <c r="L55" i="36"/>
  <c r="M56" i="36"/>
  <c r="O65" i="36"/>
  <c r="H44" i="36"/>
  <c r="E71" i="36"/>
  <c r="F63" i="36"/>
  <c r="I39" i="36"/>
  <c r="G49" i="36"/>
  <c r="G53" i="36"/>
  <c r="I20" i="36"/>
  <c r="I18" i="36"/>
  <c r="H53" i="36"/>
  <c r="F55" i="36"/>
  <c r="N24" i="36"/>
  <c r="H27" i="36"/>
  <c r="F29" i="36"/>
  <c r="E55" i="36"/>
  <c r="E52" i="36"/>
  <c r="I23" i="36"/>
  <c r="G27" i="36"/>
  <c r="G23" i="36"/>
  <c r="F40" i="36"/>
  <c r="E40" i="36"/>
  <c r="I40" i="36"/>
  <c r="J46" i="36"/>
  <c r="J44" i="36"/>
  <c r="H63" i="36"/>
  <c r="F71" i="36"/>
  <c r="L27" i="36"/>
  <c r="I27" i="36"/>
  <c r="I58" i="36"/>
  <c r="G59" i="36"/>
  <c r="J15" i="36"/>
  <c r="G46" i="36"/>
  <c r="N16" i="36"/>
  <c r="N20" i="36"/>
  <c r="J62" i="36"/>
  <c r="E49" i="36"/>
  <c r="E60" i="36"/>
  <c r="G19" i="36"/>
  <c r="M70" i="36"/>
  <c r="P70" i="36" s="1"/>
  <c r="I22" i="36"/>
  <c r="F61" i="36"/>
  <c r="I17" i="36"/>
  <c r="I59" i="36"/>
  <c r="E41" i="36"/>
  <c r="E39" i="36"/>
  <c r="F48" i="36"/>
  <c r="J48" i="36"/>
  <c r="G57" i="36"/>
  <c r="O67" i="36"/>
  <c r="E65" i="36"/>
  <c r="G16" i="36"/>
  <c r="F60" i="36"/>
  <c r="G44" i="36"/>
  <c r="E45" i="36"/>
  <c r="N21" i="36"/>
  <c r="I24" i="36"/>
  <c r="G26" i="36"/>
  <c r="I53" i="36"/>
  <c r="I60" i="36"/>
  <c r="J59" i="36"/>
  <c r="H60" i="36"/>
  <c r="H71" i="36"/>
  <c r="J22" i="36"/>
  <c r="F26" i="36"/>
  <c r="I26" i="36"/>
  <c r="H59" i="36"/>
  <c r="H23" i="36"/>
  <c r="I62" i="36"/>
  <c r="E59" i="36"/>
  <c r="H50" i="36"/>
  <c r="I49" i="36"/>
  <c r="G50" i="36"/>
  <c r="J20" i="36"/>
  <c r="G20" i="36"/>
  <c r="J64" i="36"/>
  <c r="N17" i="36"/>
  <c r="J17" i="36"/>
  <c r="N55" i="36"/>
  <c r="L59" i="36"/>
  <c r="L57" i="36"/>
  <c r="M61" i="36"/>
  <c r="M58" i="36"/>
  <c r="M59" i="36"/>
  <c r="N61" i="36"/>
  <c r="N59" i="36"/>
  <c r="J56" i="36"/>
  <c r="F21" i="36"/>
  <c r="H21" i="36"/>
  <c r="J21" i="36"/>
  <c r="J51" i="36"/>
  <c r="I64" i="36"/>
  <c r="F64" i="36"/>
  <c r="E29" i="36"/>
  <c r="E56" i="36"/>
  <c r="I56" i="36"/>
  <c r="L26" i="36"/>
  <c r="H45" i="36"/>
  <c r="F46" i="36"/>
  <c r="J63" i="36"/>
  <c r="J61" i="36"/>
  <c r="I61" i="36"/>
  <c r="G62" i="36"/>
  <c r="J24" i="36"/>
  <c r="I41" i="36"/>
  <c r="J50" i="36"/>
  <c r="H51" i="36"/>
  <c r="G48" i="36"/>
  <c r="H48" i="36"/>
  <c r="G56" i="36"/>
  <c r="E57" i="36"/>
  <c r="H49" i="36"/>
  <c r="G21" i="36"/>
  <c r="E23" i="36"/>
  <c r="J49" i="36"/>
  <c r="J39" i="36"/>
  <c r="H40" i="36"/>
  <c r="F45" i="36"/>
  <c r="E44" i="36"/>
  <c r="E20" i="36"/>
  <c r="F24" i="36"/>
  <c r="F16" i="36"/>
  <c r="E61" i="36"/>
  <c r="J60" i="36"/>
  <c r="G58" i="36"/>
  <c r="G18" i="36"/>
  <c r="F27" i="36"/>
  <c r="K151" i="30"/>
  <c r="O31" i="36"/>
  <c r="M31" i="36" l="1"/>
  <c r="K57" i="36"/>
  <c r="P57" i="36" s="1"/>
  <c r="O72" i="36"/>
  <c r="K41" i="36"/>
  <c r="P41" i="36" s="1"/>
  <c r="K61" i="36"/>
  <c r="P61" i="36" s="1"/>
  <c r="K58" i="36"/>
  <c r="P58" i="36" s="1"/>
  <c r="K115" i="30"/>
  <c r="K55" i="36"/>
  <c r="P55" i="36" s="1"/>
  <c r="K39" i="36"/>
  <c r="P39" i="36" s="1"/>
  <c r="K24" i="36"/>
  <c r="P24" i="36" s="1"/>
  <c r="K64" i="36"/>
  <c r="P64" i="36" s="1"/>
  <c r="N72" i="36"/>
  <c r="K50" i="36"/>
  <c r="P50" i="36" s="1"/>
  <c r="K45" i="36"/>
  <c r="P45" i="36" s="1"/>
  <c r="K65" i="36"/>
  <c r="P65" i="36" s="1"/>
  <c r="K29" i="36"/>
  <c r="P29" i="36" s="1"/>
  <c r="K47" i="36"/>
  <c r="P47" i="36" s="1"/>
  <c r="K26" i="36"/>
  <c r="P26" i="36" s="1"/>
  <c r="K52" i="36"/>
  <c r="P52" i="36" s="1"/>
  <c r="J72" i="36"/>
  <c r="K51" i="36"/>
  <c r="P51" i="36" s="1"/>
  <c r="K59" i="36"/>
  <c r="P59" i="36" s="1"/>
  <c r="K18" i="36"/>
  <c r="P18" i="36" s="1"/>
  <c r="K62" i="36"/>
  <c r="P62" i="36" s="1"/>
  <c r="K56" i="36"/>
  <c r="P56" i="36" s="1"/>
  <c r="O65" i="28"/>
  <c r="M61" i="28"/>
  <c r="K53" i="36"/>
  <c r="P53" i="36" s="1"/>
  <c r="K71" i="36"/>
  <c r="P71" i="36" s="1"/>
  <c r="K49" i="36"/>
  <c r="P49" i="36" s="1"/>
  <c r="J31" i="36"/>
  <c r="K48" i="36"/>
  <c r="P48" i="36" s="1"/>
  <c r="K60" i="36"/>
  <c r="P60" i="36" s="1"/>
  <c r="G31" i="36"/>
  <c r="K15" i="36"/>
  <c r="P15" i="36" s="1"/>
  <c r="L31" i="36"/>
  <c r="K22" i="36"/>
  <c r="P22" i="36" s="1"/>
  <c r="K63" i="36"/>
  <c r="P63" i="36" s="1"/>
  <c r="K19" i="36"/>
  <c r="P19" i="36" s="1"/>
  <c r="E49" i="28"/>
  <c r="M58" i="28"/>
  <c r="I60" i="28"/>
  <c r="J65" i="28"/>
  <c r="H62" i="28"/>
  <c r="G50" i="28"/>
  <c r="N23" i="28"/>
  <c r="N63" i="28"/>
  <c r="F64" i="28"/>
  <c r="E39" i="28"/>
  <c r="H55" i="28"/>
  <c r="E59" i="28"/>
  <c r="J55" i="28"/>
  <c r="N64" i="28"/>
  <c r="G29" i="28"/>
  <c r="M56" i="28"/>
  <c r="N20" i="28"/>
  <c r="F22" i="28"/>
  <c r="H45" i="28"/>
  <c r="J19" i="28"/>
  <c r="E29" i="28"/>
  <c r="H48" i="28"/>
  <c r="L64" i="28"/>
  <c r="F62" i="28"/>
  <c r="H18" i="28"/>
  <c r="E64" i="28"/>
  <c r="J15" i="28"/>
  <c r="F55" i="28"/>
  <c r="J46" i="28"/>
  <c r="N58" i="28"/>
  <c r="G45" i="28"/>
  <c r="L55" i="28"/>
  <c r="E26" i="28"/>
  <c r="E21" i="28"/>
  <c r="N61" i="28"/>
  <c r="J41" i="28"/>
  <c r="H51" i="28"/>
  <c r="F45" i="28"/>
  <c r="H56" i="28"/>
  <c r="H19" i="28"/>
  <c r="L65" i="28"/>
  <c r="H44" i="28"/>
  <c r="G47" i="28"/>
  <c r="M62" i="28"/>
  <c r="J50" i="28"/>
  <c r="I48" i="28"/>
  <c r="J29" i="28"/>
  <c r="F16" i="28"/>
  <c r="J40" i="28"/>
  <c r="N24" i="28"/>
  <c r="I40" i="28"/>
  <c r="H65" i="28"/>
  <c r="F18" i="28"/>
  <c r="O11" i="28"/>
  <c r="Q11" i="28" s="1"/>
  <c r="H50" i="28"/>
  <c r="H49" i="28"/>
  <c r="M30" i="28"/>
  <c r="P30" i="28" s="1"/>
  <c r="G44" i="28"/>
  <c r="E27" i="28"/>
  <c r="J45" i="28"/>
  <c r="E48" i="28"/>
  <c r="E15" i="28"/>
  <c r="J62" i="28"/>
  <c r="E57" i="28"/>
  <c r="G62" i="28"/>
  <c r="F24" i="28"/>
  <c r="O10" i="28"/>
  <c r="Q10" i="28" s="1"/>
  <c r="J48" i="28"/>
  <c r="H26" i="28"/>
  <c r="I15" i="28"/>
  <c r="E62" i="28"/>
  <c r="M57" i="28"/>
  <c r="F23" i="28"/>
  <c r="G57" i="28"/>
  <c r="G48" i="28"/>
  <c r="E44" i="28"/>
  <c r="F40" i="28"/>
  <c r="I20" i="28"/>
  <c r="I47" i="28"/>
  <c r="F50" i="28"/>
  <c r="F20" i="28"/>
  <c r="I64" i="28"/>
  <c r="G24" i="28"/>
  <c r="G26" i="28"/>
  <c r="N65" i="28"/>
  <c r="M55" i="28"/>
  <c r="I59" i="28"/>
  <c r="H29" i="28"/>
  <c r="E20" i="28"/>
  <c r="F51" i="28"/>
  <c r="I50" i="28"/>
  <c r="J59" i="28"/>
  <c r="M70" i="28"/>
  <c r="P70" i="28" s="1"/>
  <c r="E41" i="28"/>
  <c r="G17" i="28"/>
  <c r="N19" i="28"/>
  <c r="G15" i="28"/>
  <c r="G21" i="28"/>
  <c r="J49" i="28"/>
  <c r="F58" i="28"/>
  <c r="F41" i="28"/>
  <c r="O67" i="28"/>
  <c r="P67" i="28" s="1"/>
  <c r="F60" i="28"/>
  <c r="J18" i="28"/>
  <c r="I46" i="28"/>
  <c r="I49" i="28"/>
  <c r="J44" i="28"/>
  <c r="G22" i="28"/>
  <c r="E53" i="28"/>
  <c r="H24" i="28"/>
  <c r="E19" i="28"/>
  <c r="G41" i="28"/>
  <c r="J47" i="28"/>
  <c r="J17" i="28"/>
  <c r="G51" i="28"/>
  <c r="E40" i="28"/>
  <c r="G23" i="28"/>
  <c r="I24" i="28"/>
  <c r="N60" i="28"/>
  <c r="E50" i="28"/>
  <c r="J16" i="28"/>
  <c r="E22" i="28"/>
  <c r="E24" i="28"/>
  <c r="H63" i="28"/>
  <c r="L26" i="28"/>
  <c r="F65" i="28"/>
  <c r="H22" i="28"/>
  <c r="J61" i="28"/>
  <c r="I45" i="28"/>
  <c r="F19" i="28"/>
  <c r="I65" i="28"/>
  <c r="E23" i="28"/>
  <c r="N15" i="28"/>
  <c r="E56" i="28"/>
  <c r="I53" i="28"/>
  <c r="E46" i="28"/>
  <c r="M63" i="28"/>
  <c r="I18" i="28"/>
  <c r="F57" i="28"/>
  <c r="G56" i="28"/>
  <c r="L58" i="28"/>
  <c r="H58" i="28"/>
  <c r="E65" i="28"/>
  <c r="I63" i="28"/>
  <c r="L56" i="28"/>
  <c r="L60" i="28"/>
  <c r="J51" i="28"/>
  <c r="N62" i="28"/>
  <c r="I21" i="28"/>
  <c r="I62" i="28"/>
  <c r="E60" i="28"/>
  <c r="I55" i="28"/>
  <c r="J20" i="28"/>
  <c r="I41" i="28"/>
  <c r="I27" i="28"/>
  <c r="E45" i="28"/>
  <c r="L62" i="28"/>
  <c r="E55" i="28"/>
  <c r="I52" i="28"/>
  <c r="G19" i="28"/>
  <c r="L27" i="28"/>
  <c r="M65" i="28"/>
  <c r="G40" i="28"/>
  <c r="H15" i="28"/>
  <c r="G20" i="28"/>
  <c r="H57" i="28"/>
  <c r="G53" i="28"/>
  <c r="J64" i="28"/>
  <c r="J22" i="28"/>
  <c r="H40" i="28"/>
  <c r="I71" i="28"/>
  <c r="F61" i="28"/>
  <c r="H60" i="28"/>
  <c r="H52" i="28"/>
  <c r="F48" i="28"/>
  <c r="M59" i="28"/>
  <c r="N21" i="28"/>
  <c r="I61" i="28"/>
  <c r="F29" i="28"/>
  <c r="F44" i="28"/>
  <c r="G63" i="28"/>
  <c r="H47" i="28"/>
  <c r="G59" i="28"/>
  <c r="G65" i="28"/>
  <c r="E17" i="28"/>
  <c r="J58" i="28"/>
  <c r="J52" i="28"/>
  <c r="L63" i="28"/>
  <c r="J21" i="28"/>
  <c r="N57" i="28"/>
  <c r="G52" i="28"/>
  <c r="F46" i="28"/>
  <c r="J39" i="28"/>
  <c r="H27" i="28"/>
  <c r="H71" i="28"/>
  <c r="L59" i="28"/>
  <c r="G71" i="28"/>
  <c r="H16" i="28"/>
  <c r="G46" i="28"/>
  <c r="H61" i="28"/>
  <c r="F47" i="28"/>
  <c r="I56" i="28"/>
  <c r="I16" i="28"/>
  <c r="J23" i="28"/>
  <c r="N59" i="28"/>
  <c r="N18" i="28"/>
  <c r="I39" i="28"/>
  <c r="I17" i="28"/>
  <c r="O68" i="28"/>
  <c r="P68" i="28" s="1"/>
  <c r="G39" i="28"/>
  <c r="I44" i="28"/>
  <c r="N22" i="28"/>
  <c r="F26" i="28"/>
  <c r="F21" i="28"/>
  <c r="F56" i="28"/>
  <c r="H53" i="28"/>
  <c r="F53" i="28"/>
  <c r="I19" i="28"/>
  <c r="G16" i="28"/>
  <c r="I26" i="28"/>
  <c r="N55" i="28"/>
  <c r="J26" i="28"/>
  <c r="F63" i="28"/>
  <c r="J71" i="28"/>
  <c r="F17" i="28"/>
  <c r="I23" i="28"/>
  <c r="L29" i="28"/>
  <c r="M60" i="28"/>
  <c r="I57" i="28"/>
  <c r="J63" i="28"/>
  <c r="M64" i="28"/>
  <c r="H23" i="28"/>
  <c r="E51" i="28"/>
  <c r="H64" i="28"/>
  <c r="F71" i="28"/>
  <c r="G18" i="28"/>
  <c r="H46" i="28"/>
  <c r="I29" i="28"/>
  <c r="F59" i="28"/>
  <c r="J57" i="28"/>
  <c r="I58" i="28"/>
  <c r="G60" i="28"/>
  <c r="F27" i="28"/>
  <c r="H20" i="28"/>
  <c r="L61" i="28"/>
  <c r="I51" i="28"/>
  <c r="H39" i="28"/>
  <c r="J27" i="28"/>
  <c r="E71" i="28"/>
  <c r="L57" i="28"/>
  <c r="I22" i="28"/>
  <c r="E52" i="28"/>
  <c r="J60" i="28"/>
  <c r="O12" i="28"/>
  <c r="Q12" i="28" s="1"/>
  <c r="G58" i="28"/>
  <c r="J24" i="28"/>
  <c r="E18" i="28"/>
  <c r="H21" i="28"/>
  <c r="E61" i="28"/>
  <c r="H59" i="28"/>
  <c r="H41" i="28"/>
  <c r="F52" i="28"/>
  <c r="J56" i="28"/>
  <c r="F39" i="28"/>
  <c r="J53" i="28"/>
  <c r="F49" i="28"/>
  <c r="G55" i="28"/>
  <c r="G61" i="28"/>
  <c r="N16" i="28"/>
  <c r="G27" i="28"/>
  <c r="G64" i="28"/>
  <c r="F15" i="28"/>
  <c r="N17" i="28"/>
  <c r="E63" i="28"/>
  <c r="E47" i="28"/>
  <c r="H17" i="28"/>
  <c r="E58" i="28"/>
  <c r="G49" i="28"/>
  <c r="N56" i="28"/>
  <c r="E16" i="28"/>
  <c r="G72" i="36"/>
  <c r="F31" i="36"/>
  <c r="F72" i="36"/>
  <c r="K23" i="36"/>
  <c r="P23" i="36" s="1"/>
  <c r="H72" i="36"/>
  <c r="E31" i="36"/>
  <c r="K17" i="36"/>
  <c r="P17" i="36" s="1"/>
  <c r="K20" i="36"/>
  <c r="P20" i="36" s="1"/>
  <c r="I31" i="36"/>
  <c r="K44" i="36"/>
  <c r="P44" i="36" s="1"/>
  <c r="N31" i="36"/>
  <c r="K40" i="36"/>
  <c r="P40" i="36" s="1"/>
  <c r="H31" i="36"/>
  <c r="L72" i="36"/>
  <c r="K21" i="36"/>
  <c r="P21" i="36" s="1"/>
  <c r="K46" i="36"/>
  <c r="P46" i="36" s="1"/>
  <c r="E72" i="36"/>
  <c r="M72" i="36"/>
  <c r="P67" i="36"/>
  <c r="K16" i="36"/>
  <c r="P16" i="36" s="1"/>
  <c r="K27" i="36"/>
  <c r="P27" i="36" s="1"/>
  <c r="R27" i="36" s="1"/>
  <c r="I72" i="36"/>
  <c r="J2" i="36" l="1"/>
  <c r="R26" i="36"/>
  <c r="G2" i="36"/>
  <c r="L2" i="36"/>
  <c r="H2" i="36"/>
  <c r="K72" i="36"/>
  <c r="I2" i="36"/>
  <c r="E2" i="36"/>
  <c r="F2" i="36"/>
  <c r="K55" i="28"/>
  <c r="P55" i="28" s="1"/>
  <c r="P12" i="28"/>
  <c r="M72" i="28"/>
  <c r="K47" i="28"/>
  <c r="P47" i="28" s="1"/>
  <c r="I72" i="28"/>
  <c r="K53" i="28"/>
  <c r="P53" i="28" s="1"/>
  <c r="K49" i="28"/>
  <c r="P49" i="28" s="1"/>
  <c r="K21" i="28"/>
  <c r="P21" i="28" s="1"/>
  <c r="O31" i="28"/>
  <c r="P11" i="28"/>
  <c r="P10" i="28"/>
  <c r="K59" i="28"/>
  <c r="P59" i="28" s="1"/>
  <c r="K24" i="28"/>
  <c r="P24" i="28" s="1"/>
  <c r="K27" i="28"/>
  <c r="P27" i="28" s="1"/>
  <c r="K65" i="28"/>
  <c r="P65" i="28" s="1"/>
  <c r="K64" i="28"/>
  <c r="P64" i="28" s="1"/>
  <c r="K19" i="28"/>
  <c r="P19" i="28" s="1"/>
  <c r="K45" i="28"/>
  <c r="P45" i="28" s="1"/>
  <c r="K58" i="28"/>
  <c r="P58" i="28" s="1"/>
  <c r="K18" i="28"/>
  <c r="P18" i="28" s="1"/>
  <c r="K71" i="28"/>
  <c r="P71" i="28" s="1"/>
  <c r="Q30" i="28" s="1"/>
  <c r="H72" i="28"/>
  <c r="K51" i="28"/>
  <c r="P51" i="28" s="1"/>
  <c r="N72" i="28"/>
  <c r="K26" i="28"/>
  <c r="P26" i="28" s="1"/>
  <c r="Q26" i="28" s="1"/>
  <c r="G72" i="28"/>
  <c r="K60" i="28"/>
  <c r="P60" i="28" s="1"/>
  <c r="I31" i="28"/>
  <c r="K20" i="28"/>
  <c r="P20" i="28" s="1"/>
  <c r="K62" i="28"/>
  <c r="P62" i="28" s="1"/>
  <c r="K48" i="28"/>
  <c r="P48" i="28" s="1"/>
  <c r="K16" i="28"/>
  <c r="P16" i="28" s="1"/>
  <c r="K15" i="28"/>
  <c r="P15" i="28" s="1"/>
  <c r="K39" i="28"/>
  <c r="P39" i="28" s="1"/>
  <c r="K23" i="28"/>
  <c r="P23" i="28" s="1"/>
  <c r="J72" i="28"/>
  <c r="K46" i="28"/>
  <c r="P46" i="28" s="1"/>
  <c r="K50" i="28"/>
  <c r="P50" i="28" s="1"/>
  <c r="K41" i="28"/>
  <c r="P41" i="28" s="1"/>
  <c r="H31" i="28"/>
  <c r="K57" i="28"/>
  <c r="P57" i="28" s="1"/>
  <c r="J31" i="28"/>
  <c r="M31" i="28"/>
  <c r="O72" i="28"/>
  <c r="K17" i="28"/>
  <c r="P17" i="28" s="1"/>
  <c r="E72" i="28"/>
  <c r="N31" i="28"/>
  <c r="L72" i="28"/>
  <c r="K61" i="28"/>
  <c r="P61" i="28" s="1"/>
  <c r="K63" i="28"/>
  <c r="P63" i="28" s="1"/>
  <c r="K40" i="28"/>
  <c r="P40" i="28" s="1"/>
  <c r="K22" i="28"/>
  <c r="P22" i="28" s="1"/>
  <c r="G31" i="28"/>
  <c r="K44" i="28"/>
  <c r="P44" i="28" s="1"/>
  <c r="K29" i="28"/>
  <c r="P29" i="28" s="1"/>
  <c r="F72" i="28"/>
  <c r="L31" i="28"/>
  <c r="K56" i="28"/>
  <c r="P56" i="28" s="1"/>
  <c r="E31" i="28"/>
  <c r="F31" i="28"/>
  <c r="K52" i="28"/>
  <c r="P52" i="28" s="1"/>
  <c r="K31" i="36"/>
  <c r="P72" i="36"/>
  <c r="R30" i="36"/>
  <c r="R29" i="36"/>
  <c r="P31" i="36"/>
  <c r="K2" i="36" l="1"/>
  <c r="L2" i="28"/>
  <c r="J2" i="28"/>
  <c r="I2" i="28"/>
  <c r="G2" i="28"/>
  <c r="E2" i="28"/>
  <c r="H2" i="28"/>
  <c r="F2" i="28"/>
  <c r="K31" i="28"/>
  <c r="P31" i="28"/>
  <c r="P72" i="28"/>
  <c r="K72" i="28"/>
  <c r="F125" i="20"/>
  <c r="F109" i="20"/>
  <c r="F95" i="20"/>
  <c r="F88" i="20"/>
  <c r="F81" i="20"/>
  <c r="F74" i="20"/>
  <c r="F67" i="20"/>
  <c r="F60" i="20"/>
  <c r="F53" i="20"/>
  <c r="F46" i="20"/>
  <c r="F39" i="20"/>
  <c r="F32" i="20"/>
  <c r="F25" i="20"/>
  <c r="K10" i="20"/>
  <c r="F18" i="20"/>
  <c r="F15" i="20"/>
  <c r="F17" i="20"/>
  <c r="K2" i="28" l="1"/>
  <c r="O72" i="24"/>
  <c r="N72" i="24"/>
  <c r="L72" i="24"/>
  <c r="L31" i="24"/>
  <c r="N31" i="26"/>
  <c r="P68" i="24"/>
  <c r="K27" i="24"/>
  <c r="P27" i="24" s="1"/>
  <c r="F108" i="20"/>
  <c r="F107" i="20"/>
  <c r="F106" i="20"/>
  <c r="F100" i="20"/>
  <c r="F99" i="20"/>
  <c r="F94" i="20"/>
  <c r="F93" i="20"/>
  <c r="F92" i="20"/>
  <c r="F87" i="20"/>
  <c r="F86" i="20"/>
  <c r="F85" i="20"/>
  <c r="F80" i="20"/>
  <c r="F79" i="20"/>
  <c r="F78" i="20"/>
  <c r="F73" i="20"/>
  <c r="F72" i="20"/>
  <c r="F71" i="20"/>
  <c r="F66" i="20"/>
  <c r="F65" i="20"/>
  <c r="F64" i="20"/>
  <c r="F59" i="20"/>
  <c r="F58" i="20"/>
  <c r="F57" i="20"/>
  <c r="F52" i="20"/>
  <c r="F51" i="20"/>
  <c r="F50" i="20"/>
  <c r="F45" i="20"/>
  <c r="F44" i="20"/>
  <c r="F43" i="20"/>
  <c r="F38" i="20"/>
  <c r="F37" i="20"/>
  <c r="F36" i="20"/>
  <c r="F31" i="20"/>
  <c r="F30" i="20"/>
  <c r="F29" i="20"/>
  <c r="F24" i="20"/>
  <c r="F23" i="20"/>
  <c r="F22" i="20"/>
  <c r="F16" i="20"/>
  <c r="X20" i="20"/>
  <c r="D4" i="20"/>
  <c r="B4" i="20"/>
  <c r="B111" i="20"/>
  <c r="B104" i="20"/>
  <c r="B97" i="20"/>
  <c r="B90" i="20"/>
  <c r="B83" i="20"/>
  <c r="B76" i="20"/>
  <c r="B69" i="20"/>
  <c r="B62" i="20"/>
  <c r="B55" i="20"/>
  <c r="B48" i="20"/>
  <c r="B41" i="20"/>
  <c r="B34" i="20"/>
  <c r="B27" i="20"/>
  <c r="B20" i="20"/>
  <c r="B13" i="20"/>
  <c r="X7" i="20" l="1"/>
  <c r="D104" i="20"/>
  <c r="D76" i="20"/>
  <c r="D48" i="20"/>
  <c r="D20" i="20"/>
  <c r="D97" i="20"/>
  <c r="D69" i="20"/>
  <c r="D41" i="20"/>
  <c r="D13" i="20"/>
  <c r="D90" i="20"/>
  <c r="D62" i="20"/>
  <c r="D34" i="20"/>
  <c r="D111" i="20"/>
  <c r="D83" i="20"/>
  <c r="D55" i="20"/>
  <c r="D27" i="20"/>
  <c r="X22" i="20"/>
  <c r="X23" i="20"/>
  <c r="D99" i="20"/>
  <c r="D85" i="20"/>
  <c r="D57" i="20"/>
  <c r="D29" i="20"/>
  <c r="D106" i="20"/>
  <c r="D71" i="20"/>
  <c r="D36" i="20"/>
  <c r="D119" i="20"/>
  <c r="D64" i="20"/>
  <c r="D22" i="20"/>
  <c r="D92" i="20"/>
  <c r="D50" i="20"/>
  <c r="D15" i="20"/>
  <c r="D78" i="20"/>
  <c r="D43" i="20"/>
  <c r="X9" i="20"/>
  <c r="Y9" i="20"/>
  <c r="X13" i="20"/>
  <c r="Y13" i="20"/>
  <c r="Y20" i="20"/>
  <c r="Y23" i="20" l="1"/>
  <c r="Y22" i="20"/>
  <c r="Y16" i="20"/>
  <c r="Y15" i="20"/>
  <c r="X15" i="20"/>
  <c r="X16" i="20"/>
  <c r="X24" i="13"/>
  <c r="Z22" i="13"/>
  <c r="X22" i="13"/>
  <c r="AP22" i="13"/>
  <c r="AO22" i="13"/>
  <c r="AN22" i="13"/>
  <c r="AM22" i="13"/>
  <c r="AL22" i="13"/>
  <c r="AP21" i="13"/>
  <c r="AO21" i="13"/>
  <c r="AN21" i="13"/>
  <c r="AM21" i="13"/>
  <c r="AL21" i="13"/>
  <c r="W16" i="13"/>
  <c r="Y18" i="13" s="1"/>
  <c r="M64" i="24" s="1"/>
  <c r="M72" i="24" s="1"/>
  <c r="W9" i="13"/>
  <c r="Z18" i="13" l="1"/>
  <c r="X18" i="13"/>
  <c r="K64" i="24"/>
  <c r="K63" i="24"/>
  <c r="K62" i="24"/>
  <c r="K61" i="24"/>
  <c r="K60" i="24"/>
  <c r="K59" i="24"/>
  <c r="K58" i="24"/>
  <c r="K57" i="24"/>
  <c r="K56" i="24"/>
  <c r="K55" i="24"/>
  <c r="C4" i="13" l="1"/>
  <c r="B18" i="13" s="1"/>
  <c r="B4" i="13"/>
  <c r="B12" i="13" s="1"/>
  <c r="P70" i="24" l="1"/>
  <c r="P67" i="24"/>
  <c r="K65" i="24"/>
  <c r="P65" i="24" s="1"/>
  <c r="P64" i="24"/>
  <c r="P63" i="24"/>
  <c r="P62" i="24"/>
  <c r="P61" i="24"/>
  <c r="P60" i="24"/>
  <c r="P59" i="24"/>
  <c r="P58" i="24"/>
  <c r="P57" i="24"/>
  <c r="P56" i="24"/>
  <c r="P55" i="24"/>
  <c r="K53" i="24"/>
  <c r="P53" i="24" s="1"/>
  <c r="K52" i="24"/>
  <c r="P52" i="24" s="1"/>
  <c r="K51" i="24"/>
  <c r="P51" i="24" s="1"/>
  <c r="K50" i="24"/>
  <c r="P50" i="24" s="1"/>
  <c r="K49" i="24"/>
  <c r="P49" i="24" s="1"/>
  <c r="K48" i="24"/>
  <c r="P48" i="24" s="1"/>
  <c r="K47" i="24"/>
  <c r="P47" i="24" s="1"/>
  <c r="K46" i="24"/>
  <c r="P46" i="24" s="1"/>
  <c r="K45" i="24"/>
  <c r="P45" i="24" s="1"/>
  <c r="K44" i="24"/>
  <c r="P44" i="24" s="1"/>
  <c r="K29" i="24"/>
  <c r="P29" i="24" s="1"/>
  <c r="K26" i="24"/>
  <c r="P26" i="24" s="1"/>
  <c r="L2" i="24" l="1"/>
  <c r="CG111" i="20" l="1"/>
  <c r="CF111" i="20"/>
  <c r="CE111" i="20"/>
  <c r="CD111" i="20"/>
  <c r="CC111" i="20"/>
  <c r="CB111" i="20"/>
  <c r="CA111" i="20"/>
  <c r="BZ111" i="20"/>
  <c r="BY111" i="20"/>
  <c r="BX111" i="20"/>
  <c r="BW111" i="20"/>
  <c r="BV111" i="20"/>
  <c r="BU111" i="20"/>
  <c r="BT111" i="20"/>
  <c r="BS111" i="20"/>
  <c r="BR111" i="20"/>
  <c r="BQ111" i="20"/>
  <c r="BP111" i="20"/>
  <c r="BO111" i="20"/>
  <c r="BN111" i="20"/>
  <c r="BM111" i="20"/>
  <c r="BL111" i="20"/>
  <c r="BK111" i="20"/>
  <c r="BJ111" i="20"/>
  <c r="BI111" i="20"/>
  <c r="BH111" i="20"/>
  <c r="BG111" i="20"/>
  <c r="BF111" i="20"/>
  <c r="BE111" i="20"/>
  <c r="BD111" i="20"/>
  <c r="BC111" i="20"/>
  <c r="BB111" i="20"/>
  <c r="BA111" i="20"/>
  <c r="AZ111" i="20"/>
  <c r="AY111" i="20"/>
  <c r="AX111" i="20"/>
  <c r="AW111" i="20"/>
  <c r="AV111" i="20"/>
  <c r="AU111" i="20"/>
  <c r="AT111" i="20"/>
  <c r="AS111" i="20"/>
  <c r="AR111" i="20"/>
  <c r="AQ111" i="20"/>
  <c r="AP111" i="20"/>
  <c r="AO111" i="20"/>
  <c r="AN111" i="20"/>
  <c r="AM111" i="20"/>
  <c r="AL111" i="20"/>
  <c r="AK111" i="20"/>
  <c r="AJ111" i="20"/>
  <c r="AI111" i="20"/>
  <c r="AH111" i="20"/>
  <c r="AG111" i="20"/>
  <c r="AF111" i="20"/>
  <c r="AE111" i="20"/>
  <c r="AD111" i="20"/>
  <c r="AC111" i="20"/>
  <c r="AB111" i="20"/>
  <c r="AA111" i="20"/>
  <c r="Z111" i="20"/>
  <c r="Y111" i="20"/>
  <c r="X111" i="20"/>
  <c r="CG104" i="20"/>
  <c r="CF104" i="20"/>
  <c r="CE104" i="20"/>
  <c r="CD104" i="20"/>
  <c r="CC104" i="20"/>
  <c r="CB104" i="20"/>
  <c r="CA104" i="20"/>
  <c r="BZ104" i="20"/>
  <c r="BY104" i="20"/>
  <c r="BX104" i="20"/>
  <c r="BW104" i="20"/>
  <c r="BV104" i="20"/>
  <c r="BU104" i="20"/>
  <c r="BT104" i="20"/>
  <c r="BS104" i="20"/>
  <c r="BR104" i="20"/>
  <c r="BQ104" i="20"/>
  <c r="BP104" i="20"/>
  <c r="BO104" i="20"/>
  <c r="BN104" i="20"/>
  <c r="BM104" i="20"/>
  <c r="BL104" i="20"/>
  <c r="BK104" i="20"/>
  <c r="BJ104" i="20"/>
  <c r="BI104" i="20"/>
  <c r="BH104" i="20"/>
  <c r="BG104" i="20"/>
  <c r="BF104"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CG97" i="20"/>
  <c r="CF97" i="20"/>
  <c r="CE97" i="20"/>
  <c r="CD97" i="20"/>
  <c r="CC97" i="20"/>
  <c r="CB97" i="20"/>
  <c r="CA97" i="20"/>
  <c r="BZ97" i="20"/>
  <c r="BY97" i="20"/>
  <c r="BX97" i="20"/>
  <c r="BW97" i="20"/>
  <c r="BV97" i="20"/>
  <c r="BU97" i="20"/>
  <c r="BT97" i="20"/>
  <c r="BS97" i="20"/>
  <c r="BR97" i="20"/>
  <c r="BQ97" i="20"/>
  <c r="BP97" i="20"/>
  <c r="BO97" i="20"/>
  <c r="BN97" i="20"/>
  <c r="BM97" i="20"/>
  <c r="BL97" i="20"/>
  <c r="BK97" i="20"/>
  <c r="BJ97" i="20"/>
  <c r="BI97" i="20"/>
  <c r="BH97" i="20"/>
  <c r="BG97" i="20"/>
  <c r="BF97" i="20"/>
  <c r="BE97" i="20"/>
  <c r="BD97" i="20"/>
  <c r="BC97" i="20"/>
  <c r="BB97" i="20"/>
  <c r="BA97" i="20"/>
  <c r="AZ97" i="20"/>
  <c r="AY97" i="20"/>
  <c r="AX97" i="20"/>
  <c r="AW97" i="20"/>
  <c r="AV97" i="20"/>
  <c r="AU97" i="20"/>
  <c r="AT97" i="20"/>
  <c r="AS97" i="20"/>
  <c r="AR97" i="20"/>
  <c r="AQ97" i="20"/>
  <c r="AP97" i="20"/>
  <c r="AO97" i="20"/>
  <c r="AN97" i="20"/>
  <c r="AM97" i="20"/>
  <c r="AL97" i="20"/>
  <c r="AK97" i="20"/>
  <c r="AJ97" i="20"/>
  <c r="AI97" i="20"/>
  <c r="AH97" i="20"/>
  <c r="AG97" i="20"/>
  <c r="AF97" i="20"/>
  <c r="AE97" i="20"/>
  <c r="AD97" i="20"/>
  <c r="AC97" i="20"/>
  <c r="AB97" i="20"/>
  <c r="AA97" i="20"/>
  <c r="Z97" i="20"/>
  <c r="Y97" i="20"/>
  <c r="X97" i="20"/>
  <c r="CG90" i="20"/>
  <c r="CF90" i="20"/>
  <c r="CE90" i="20"/>
  <c r="CD90" i="20"/>
  <c r="CC90" i="20"/>
  <c r="CB90" i="20"/>
  <c r="CA90" i="20"/>
  <c r="BZ90" i="20"/>
  <c r="BY90" i="20"/>
  <c r="BX90" i="20"/>
  <c r="BW90" i="20"/>
  <c r="BV90" i="20"/>
  <c r="BU90" i="20"/>
  <c r="BT90" i="20"/>
  <c r="BS90" i="20"/>
  <c r="BR90" i="20"/>
  <c r="BQ90" i="20"/>
  <c r="BP90" i="20"/>
  <c r="BO90" i="20"/>
  <c r="BN90" i="20"/>
  <c r="BM90" i="20"/>
  <c r="BL90" i="20"/>
  <c r="BK90" i="20"/>
  <c r="BJ90" i="20"/>
  <c r="BI90" i="20"/>
  <c r="BH90" i="20"/>
  <c r="BG90" i="20"/>
  <c r="BF90"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CG83" i="20"/>
  <c r="CF83" i="20"/>
  <c r="CE83" i="20"/>
  <c r="CD83" i="20"/>
  <c r="CC83" i="20"/>
  <c r="CB83" i="20"/>
  <c r="CA83" i="20"/>
  <c r="BZ83" i="20"/>
  <c r="BY83" i="20"/>
  <c r="BX83" i="20"/>
  <c r="BW83" i="20"/>
  <c r="BV83" i="20"/>
  <c r="BU83" i="20"/>
  <c r="BT83" i="20"/>
  <c r="BS83" i="20"/>
  <c r="BR83" i="20"/>
  <c r="BQ83" i="20"/>
  <c r="BP83" i="20"/>
  <c r="BO83" i="20"/>
  <c r="BN83" i="20"/>
  <c r="BM83" i="20"/>
  <c r="BL83" i="20"/>
  <c r="BK83" i="20"/>
  <c r="BJ83" i="20"/>
  <c r="BI83" i="20"/>
  <c r="BH83" i="20"/>
  <c r="BG83" i="20"/>
  <c r="BF83" i="20"/>
  <c r="BE83" i="20"/>
  <c r="BD83" i="20"/>
  <c r="BC83" i="20"/>
  <c r="BB83" i="20"/>
  <c r="BA83" i="20"/>
  <c r="AZ83" i="20"/>
  <c r="AY83" i="20"/>
  <c r="AX83" i="20"/>
  <c r="AW83" i="20"/>
  <c r="AV83" i="20"/>
  <c r="AU83" i="20"/>
  <c r="AT83" i="20"/>
  <c r="AS83" i="20"/>
  <c r="AR83" i="20"/>
  <c r="AQ83" i="20"/>
  <c r="AP83" i="20"/>
  <c r="AO83" i="20"/>
  <c r="AN83" i="20"/>
  <c r="AM83" i="20"/>
  <c r="AL83" i="20"/>
  <c r="AK83" i="20"/>
  <c r="AJ83" i="20"/>
  <c r="AI83" i="20"/>
  <c r="AH83" i="20"/>
  <c r="AG83" i="20"/>
  <c r="AF83" i="20"/>
  <c r="AE83" i="20"/>
  <c r="AD83" i="20"/>
  <c r="AC83" i="20"/>
  <c r="AB83" i="20"/>
  <c r="AA83" i="20"/>
  <c r="Z83" i="20"/>
  <c r="Y83" i="20"/>
  <c r="X83" i="20"/>
  <c r="CG76" i="20"/>
  <c r="CF76" i="20"/>
  <c r="CE76" i="20"/>
  <c r="CD76" i="20"/>
  <c r="CC76" i="20"/>
  <c r="CB76" i="20"/>
  <c r="CA76" i="20"/>
  <c r="BZ76" i="20"/>
  <c r="BY76" i="20"/>
  <c r="BX76" i="20"/>
  <c r="BW76" i="20"/>
  <c r="BV76" i="20"/>
  <c r="BU76" i="20"/>
  <c r="BT76" i="20"/>
  <c r="BS76" i="20"/>
  <c r="BR76" i="20"/>
  <c r="BQ76" i="20"/>
  <c r="BP76" i="20"/>
  <c r="BO76" i="20"/>
  <c r="BN76" i="20"/>
  <c r="BM76" i="20"/>
  <c r="BL76" i="20"/>
  <c r="BK76" i="20"/>
  <c r="BJ76" i="20"/>
  <c r="BI76" i="20"/>
  <c r="BH76" i="20"/>
  <c r="BG76" i="20"/>
  <c r="BF76"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CG69" i="20"/>
  <c r="CF69" i="20"/>
  <c r="CE69" i="20"/>
  <c r="CD69" i="20"/>
  <c r="CC69" i="20"/>
  <c r="CB69" i="20"/>
  <c r="CA69" i="20"/>
  <c r="BZ69" i="20"/>
  <c r="BY69" i="20"/>
  <c r="BX69" i="20"/>
  <c r="BW69" i="20"/>
  <c r="BV69" i="20"/>
  <c r="BU69" i="20"/>
  <c r="BT69" i="20"/>
  <c r="BS69" i="20"/>
  <c r="BR69" i="20"/>
  <c r="BQ69" i="20"/>
  <c r="BP69" i="20"/>
  <c r="BO69" i="20"/>
  <c r="BN69" i="20"/>
  <c r="BM69" i="20"/>
  <c r="BL69" i="20"/>
  <c r="BK69" i="20"/>
  <c r="BJ69" i="20"/>
  <c r="BI69" i="20"/>
  <c r="BH69" i="20"/>
  <c r="BG69" i="20"/>
  <c r="BF69" i="20"/>
  <c r="BE69" i="20"/>
  <c r="BD69" i="20"/>
  <c r="BC69" i="20"/>
  <c r="BB69" i="20"/>
  <c r="BA69" i="20"/>
  <c r="AZ69" i="20"/>
  <c r="AY69" i="20"/>
  <c r="AX69" i="20"/>
  <c r="AW69" i="20"/>
  <c r="AV69" i="20"/>
  <c r="AU69" i="20"/>
  <c r="AT69" i="20"/>
  <c r="AS69" i="20"/>
  <c r="AR69" i="20"/>
  <c r="AQ69" i="20"/>
  <c r="AP69" i="20"/>
  <c r="AO69" i="20"/>
  <c r="AN69" i="20"/>
  <c r="AM69" i="20"/>
  <c r="AL69" i="20"/>
  <c r="AK69" i="20"/>
  <c r="AJ69" i="20"/>
  <c r="AI69" i="20"/>
  <c r="AH69" i="20"/>
  <c r="AG69" i="20"/>
  <c r="AF69" i="20"/>
  <c r="AE69" i="20"/>
  <c r="AD69" i="20"/>
  <c r="AC69" i="20"/>
  <c r="AB69" i="20"/>
  <c r="AA69" i="20"/>
  <c r="Z69" i="20"/>
  <c r="Y69" i="20"/>
  <c r="X69" i="20"/>
  <c r="CG62" i="20"/>
  <c r="CF62" i="20"/>
  <c r="CE62" i="20"/>
  <c r="CD62" i="20"/>
  <c r="CC62" i="20"/>
  <c r="CB62" i="20"/>
  <c r="CA62" i="20"/>
  <c r="BZ62" i="20"/>
  <c r="BY62" i="20"/>
  <c r="BX62" i="20"/>
  <c r="BW62" i="20"/>
  <c r="BV62" i="20"/>
  <c r="BU62" i="20"/>
  <c r="BT62" i="20"/>
  <c r="BS62" i="20"/>
  <c r="BR62" i="20"/>
  <c r="BQ62" i="20"/>
  <c r="BP62" i="20"/>
  <c r="BO62" i="20"/>
  <c r="BN62" i="20"/>
  <c r="BM62" i="20"/>
  <c r="BL62" i="20"/>
  <c r="BK62" i="20"/>
  <c r="BJ62" i="20"/>
  <c r="BI62" i="20"/>
  <c r="BH62" i="20"/>
  <c r="BG62" i="20"/>
  <c r="BF62"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CG55" i="20"/>
  <c r="CF55" i="20"/>
  <c r="CE55" i="20"/>
  <c r="CD55" i="20"/>
  <c r="CC55" i="20"/>
  <c r="CB55" i="20"/>
  <c r="CA55" i="20"/>
  <c r="BZ55" i="20"/>
  <c r="BY55" i="20"/>
  <c r="BX55" i="20"/>
  <c r="BW55" i="20"/>
  <c r="BV55" i="20"/>
  <c r="BU55" i="20"/>
  <c r="BT55" i="20"/>
  <c r="BS55" i="20"/>
  <c r="BR55" i="20"/>
  <c r="BQ55" i="20"/>
  <c r="BP55" i="20"/>
  <c r="BO55" i="20"/>
  <c r="BN55" i="20"/>
  <c r="BM55" i="20"/>
  <c r="BL55" i="20"/>
  <c r="BK55" i="20"/>
  <c r="BJ55" i="20"/>
  <c r="BI55" i="20"/>
  <c r="BH55" i="20"/>
  <c r="BG55" i="20"/>
  <c r="BF55" i="20"/>
  <c r="BE55" i="20"/>
  <c r="BD55" i="20"/>
  <c r="BC55" i="20"/>
  <c r="BB55" i="20"/>
  <c r="BA55" i="20"/>
  <c r="AZ55" i="20"/>
  <c r="AY55" i="20"/>
  <c r="AX55" i="20"/>
  <c r="AW55" i="20"/>
  <c r="AV55" i="20"/>
  <c r="AU55" i="20"/>
  <c r="AT55" i="20"/>
  <c r="AS55" i="20"/>
  <c r="AR55" i="20"/>
  <c r="AQ55" i="20"/>
  <c r="AP55" i="20"/>
  <c r="AO55" i="20"/>
  <c r="AN55" i="20"/>
  <c r="AM55" i="20"/>
  <c r="AL55" i="20"/>
  <c r="AK55" i="20"/>
  <c r="AJ55" i="20"/>
  <c r="AI55" i="20"/>
  <c r="AH55" i="20"/>
  <c r="AG55" i="20"/>
  <c r="AF55" i="20"/>
  <c r="AE55" i="20"/>
  <c r="AD55" i="20"/>
  <c r="AC55" i="20"/>
  <c r="AB55" i="20"/>
  <c r="AA55" i="20"/>
  <c r="Z55" i="20"/>
  <c r="Y55" i="20"/>
  <c r="X55" i="20"/>
  <c r="CG48" i="20"/>
  <c r="CF48" i="20"/>
  <c r="CE48" i="20"/>
  <c r="CD48" i="20"/>
  <c r="CC48" i="20"/>
  <c r="CB48" i="20"/>
  <c r="CA48" i="20"/>
  <c r="BZ48" i="20"/>
  <c r="BY48" i="20"/>
  <c r="BX48" i="20"/>
  <c r="BW48" i="20"/>
  <c r="BV48" i="20"/>
  <c r="BU48" i="20"/>
  <c r="BT48" i="20"/>
  <c r="BS48" i="20"/>
  <c r="BR48" i="20"/>
  <c r="BQ48" i="20"/>
  <c r="BP48" i="20"/>
  <c r="BO48" i="20"/>
  <c r="BN48" i="20"/>
  <c r="BM48" i="20"/>
  <c r="BL48" i="20"/>
  <c r="BK48" i="20"/>
  <c r="BJ48" i="20"/>
  <c r="BI48" i="20"/>
  <c r="BH48" i="20"/>
  <c r="BG48" i="20"/>
  <c r="BF48"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CG41" i="20"/>
  <c r="CF41" i="20"/>
  <c r="CE41" i="20"/>
  <c r="CD41" i="20"/>
  <c r="CC41" i="20"/>
  <c r="CB41" i="20"/>
  <c r="CA41" i="20"/>
  <c r="BZ41" i="20"/>
  <c r="BY41" i="20"/>
  <c r="BX41" i="20"/>
  <c r="BW41" i="20"/>
  <c r="BV41" i="20"/>
  <c r="BU41" i="20"/>
  <c r="BT41" i="20"/>
  <c r="BS41" i="20"/>
  <c r="BR41" i="20"/>
  <c r="BQ41" i="20"/>
  <c r="BP41" i="20"/>
  <c r="BO41" i="20"/>
  <c r="BN41" i="20"/>
  <c r="BM41" i="20"/>
  <c r="BL41" i="20"/>
  <c r="BK41" i="20"/>
  <c r="BJ41" i="20"/>
  <c r="BI41" i="20"/>
  <c r="BH41" i="20"/>
  <c r="BG41" i="20"/>
  <c r="BF41" i="20"/>
  <c r="BE41" i="20"/>
  <c r="BD41" i="20"/>
  <c r="BC41" i="20"/>
  <c r="BB41" i="20"/>
  <c r="BA41" i="20"/>
  <c r="AZ41" i="20"/>
  <c r="AY41" i="20"/>
  <c r="AX41" i="20"/>
  <c r="AW41" i="20"/>
  <c r="AV41" i="20"/>
  <c r="AU41" i="20"/>
  <c r="AT41" i="20"/>
  <c r="AS41" i="20"/>
  <c r="AR41" i="20"/>
  <c r="AQ41" i="20"/>
  <c r="AP41" i="20"/>
  <c r="AO41" i="20"/>
  <c r="AN41" i="20"/>
  <c r="AM41" i="20"/>
  <c r="AL41" i="20"/>
  <c r="AK41" i="20"/>
  <c r="AJ41" i="20"/>
  <c r="AI41" i="20"/>
  <c r="AH41" i="20"/>
  <c r="AG41" i="20"/>
  <c r="AF41" i="20"/>
  <c r="AE41" i="20"/>
  <c r="AD41" i="20"/>
  <c r="AC41" i="20"/>
  <c r="AB41" i="20"/>
  <c r="AA41" i="20"/>
  <c r="Z41" i="20"/>
  <c r="Y41" i="20"/>
  <c r="X41" i="20"/>
  <c r="CG34" i="20"/>
  <c r="CF34" i="20"/>
  <c r="CE34" i="20"/>
  <c r="CD34" i="20"/>
  <c r="CC34" i="20"/>
  <c r="CB34" i="20"/>
  <c r="CA34" i="20"/>
  <c r="BZ34" i="20"/>
  <c r="BY34" i="20"/>
  <c r="BX34" i="20"/>
  <c r="BW34" i="20"/>
  <c r="BV34" i="20"/>
  <c r="BU34" i="20"/>
  <c r="BT34" i="20"/>
  <c r="BS34" i="20"/>
  <c r="BR34" i="20"/>
  <c r="BQ34" i="20"/>
  <c r="BP34" i="20"/>
  <c r="BO34" i="20"/>
  <c r="BN34" i="20"/>
  <c r="BM34" i="20"/>
  <c r="BL34" i="20"/>
  <c r="BK34" i="20"/>
  <c r="BJ34" i="20"/>
  <c r="BI34" i="20"/>
  <c r="BH34" i="20"/>
  <c r="BG34" i="20"/>
  <c r="BF34"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CG27" i="20"/>
  <c r="CF27" i="20"/>
  <c r="CE27" i="20"/>
  <c r="CD27" i="20"/>
  <c r="CC27" i="20"/>
  <c r="CB27" i="20"/>
  <c r="CA27" i="20"/>
  <c r="BZ27" i="20"/>
  <c r="BY27" i="20"/>
  <c r="BX27" i="20"/>
  <c r="BW27" i="20"/>
  <c r="BV27" i="20"/>
  <c r="BU27" i="20"/>
  <c r="BT27" i="20"/>
  <c r="BS27" i="20"/>
  <c r="BR27" i="20"/>
  <c r="BQ27" i="20"/>
  <c r="BP27" i="20"/>
  <c r="BO27" i="20"/>
  <c r="BN27" i="20"/>
  <c r="BM27" i="20"/>
  <c r="BL27" i="20"/>
  <c r="BK27" i="20"/>
  <c r="BJ27" i="20"/>
  <c r="BI27" i="20"/>
  <c r="BH27" i="20"/>
  <c r="BG27" i="20"/>
  <c r="BF27" i="20"/>
  <c r="BE27" i="20"/>
  <c r="BD27" i="20"/>
  <c r="BC27" i="20"/>
  <c r="BB27" i="20"/>
  <c r="BA27" i="20"/>
  <c r="AZ27" i="20"/>
  <c r="AY27" i="20"/>
  <c r="AX27" i="20"/>
  <c r="AW27" i="20"/>
  <c r="AV27" i="20"/>
  <c r="AU27" i="20"/>
  <c r="AT27" i="20"/>
  <c r="AS27" i="20"/>
  <c r="AR27" i="20"/>
  <c r="AQ27" i="20"/>
  <c r="AP27" i="20"/>
  <c r="AO27" i="20"/>
  <c r="AN27" i="20"/>
  <c r="AM27" i="20"/>
  <c r="AL27" i="20"/>
  <c r="AK27" i="20"/>
  <c r="AJ27" i="20"/>
  <c r="AI27" i="20"/>
  <c r="AH27" i="20"/>
  <c r="AG27" i="20"/>
  <c r="AF27" i="20"/>
  <c r="AE27" i="20"/>
  <c r="AD27" i="20"/>
  <c r="AC27" i="20"/>
  <c r="AB27" i="20"/>
  <c r="AA27" i="20"/>
  <c r="Z27" i="20"/>
  <c r="Y27" i="20"/>
  <c r="X27" i="20"/>
  <c r="CG20" i="20"/>
  <c r="CF20" i="20"/>
  <c r="CE20" i="20"/>
  <c r="CD20" i="20"/>
  <c r="CC20" i="20"/>
  <c r="CB20" i="20"/>
  <c r="CA20" i="20"/>
  <c r="BZ20" i="20"/>
  <c r="BY20" i="20"/>
  <c r="BX20" i="20"/>
  <c r="BW20" i="20"/>
  <c r="BV20" i="20"/>
  <c r="BU20" i="20"/>
  <c r="BT20" i="20"/>
  <c r="BS20" i="20"/>
  <c r="BR20" i="20"/>
  <c r="BQ20" i="20"/>
  <c r="BP20" i="20"/>
  <c r="BO20" i="20"/>
  <c r="BN20" i="20"/>
  <c r="BM20" i="20"/>
  <c r="BL20" i="20"/>
  <c r="BK20" i="20"/>
  <c r="BJ20" i="20"/>
  <c r="BI20" i="20"/>
  <c r="BH20" i="20"/>
  <c r="BG20" i="20"/>
  <c r="BF20" i="20"/>
  <c r="BE20" i="20"/>
  <c r="BD20" i="20"/>
  <c r="BC20" i="20"/>
  <c r="BB20"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CG13" i="20"/>
  <c r="CF13" i="20"/>
  <c r="CE13" i="20"/>
  <c r="CD13" i="20"/>
  <c r="CC13" i="20"/>
  <c r="CB13" i="20"/>
  <c r="CA13" i="20"/>
  <c r="BZ13" i="20"/>
  <c r="BY13" i="20"/>
  <c r="BX13" i="20"/>
  <c r="BW13" i="20"/>
  <c r="BV13" i="20"/>
  <c r="BU13" i="20"/>
  <c r="BT13" i="20"/>
  <c r="BS13" i="20"/>
  <c r="BR13" i="20"/>
  <c r="BQ13" i="20"/>
  <c r="BP13" i="20"/>
  <c r="BO13" i="20"/>
  <c r="BN13" i="20"/>
  <c r="BM13" i="20"/>
  <c r="BL13" i="20"/>
  <c r="BK13" i="20"/>
  <c r="BJ13" i="20"/>
  <c r="BI13" i="20"/>
  <c r="BH13" i="20"/>
  <c r="BG13" i="20"/>
  <c r="BF13" i="20"/>
  <c r="BE13" i="20"/>
  <c r="BD13" i="20"/>
  <c r="BC13" i="20"/>
  <c r="BB13" i="20"/>
  <c r="BA13" i="20"/>
  <c r="AZ13" i="20"/>
  <c r="AY13" i="20"/>
  <c r="AX13" i="20"/>
  <c r="AW13" i="20"/>
  <c r="AV13" i="20"/>
  <c r="AU13" i="20"/>
  <c r="AT13" i="20"/>
  <c r="AS13" i="20"/>
  <c r="AR13" i="20"/>
  <c r="AQ13" i="20"/>
  <c r="AP13" i="20"/>
  <c r="AO13" i="20"/>
  <c r="AN13" i="20"/>
  <c r="AM13" i="20"/>
  <c r="AL13" i="20"/>
  <c r="AK13" i="20"/>
  <c r="AJ13" i="20"/>
  <c r="AI13" i="20"/>
  <c r="AH13" i="20"/>
  <c r="AG13" i="20"/>
  <c r="AF13" i="20"/>
  <c r="AE13" i="20"/>
  <c r="AD13" i="20"/>
  <c r="AC13" i="20"/>
  <c r="AB13" i="20"/>
  <c r="AA13" i="20"/>
  <c r="Z13" i="20"/>
  <c r="CG9" i="20"/>
  <c r="CF9" i="20"/>
  <c r="CE9" i="20"/>
  <c r="CD9" i="20"/>
  <c r="CC9" i="20"/>
  <c r="CB9" i="20"/>
  <c r="CA9" i="20"/>
  <c r="BZ9" i="20"/>
  <c r="BY9" i="20"/>
  <c r="BX9" i="20"/>
  <c r="BW9" i="20"/>
  <c r="BV9" i="20"/>
  <c r="BU9" i="20"/>
  <c r="BT9" i="20"/>
  <c r="BS9" i="20"/>
  <c r="BR9" i="20"/>
  <c r="BQ9" i="20"/>
  <c r="BP9" i="20"/>
  <c r="BO9" i="20"/>
  <c r="BN9" i="20"/>
  <c r="BM9" i="20"/>
  <c r="BL9" i="20"/>
  <c r="BK9" i="20"/>
  <c r="BJ9" i="20"/>
  <c r="BI9" i="20"/>
  <c r="BH9" i="20"/>
  <c r="BG9" i="20"/>
  <c r="BF9" i="20"/>
  <c r="BE9" i="20"/>
  <c r="BD9" i="20"/>
  <c r="BC9" i="20"/>
  <c r="BB9" i="20"/>
  <c r="BA9" i="20"/>
  <c r="AZ9" i="20"/>
  <c r="AY9" i="20"/>
  <c r="AX9" i="20"/>
  <c r="AW9" i="20"/>
  <c r="AV9" i="20"/>
  <c r="AU9" i="20"/>
  <c r="AT9" i="20"/>
  <c r="AS9" i="20"/>
  <c r="AR9" i="20"/>
  <c r="AQ9" i="20"/>
  <c r="AP9" i="20"/>
  <c r="AO9" i="20"/>
  <c r="AN9" i="20"/>
  <c r="AM9" i="20"/>
  <c r="AL9" i="20"/>
  <c r="AK9" i="20"/>
  <c r="AJ9" i="20"/>
  <c r="AI9" i="20"/>
  <c r="AH9" i="20"/>
  <c r="AG9" i="20"/>
  <c r="AF9" i="20"/>
  <c r="AE9" i="20"/>
  <c r="AD9" i="20"/>
  <c r="AC9" i="20"/>
  <c r="AB9" i="20"/>
  <c r="AA9" i="20"/>
  <c r="Z9" i="20"/>
  <c r="K34" i="20" l="1"/>
  <c r="K48" i="20"/>
  <c r="K62" i="20"/>
  <c r="K76" i="20"/>
  <c r="K90" i="20"/>
  <c r="K104" i="20"/>
  <c r="K13" i="20"/>
  <c r="K20" i="20"/>
  <c r="K27" i="20"/>
  <c r="K41" i="20"/>
  <c r="K55" i="20"/>
  <c r="K69" i="20"/>
  <c r="K83" i="20"/>
  <c r="K97" i="20"/>
  <c r="K111" i="20"/>
  <c r="Z114" i="20"/>
  <c r="Z113" i="20"/>
  <c r="AD114" i="20"/>
  <c r="AD113" i="20"/>
  <c r="AH114" i="20"/>
  <c r="AH113" i="20"/>
  <c r="AL113" i="20"/>
  <c r="AL114" i="20"/>
  <c r="AP114" i="20"/>
  <c r="AP113" i="20"/>
  <c r="AT114" i="20"/>
  <c r="AT113" i="20"/>
  <c r="AX114" i="20"/>
  <c r="AX113" i="20"/>
  <c r="BB113" i="20"/>
  <c r="BB114" i="20"/>
  <c r="BF114" i="20"/>
  <c r="BF113" i="20"/>
  <c r="BJ114" i="20"/>
  <c r="BJ113" i="20"/>
  <c r="BN114" i="20"/>
  <c r="BN113" i="20"/>
  <c r="BR113" i="20"/>
  <c r="BR114" i="20"/>
  <c r="BV114" i="20"/>
  <c r="BV113" i="20"/>
  <c r="BZ114" i="20"/>
  <c r="BZ113" i="20"/>
  <c r="CD114" i="20"/>
  <c r="CD113" i="20"/>
  <c r="AA113" i="20"/>
  <c r="AA114" i="20"/>
  <c r="AE114" i="20"/>
  <c r="AE113" i="20"/>
  <c r="AI114" i="20"/>
  <c r="AI113" i="20"/>
  <c r="AM113" i="20"/>
  <c r="AM114" i="20"/>
  <c r="AQ113" i="20"/>
  <c r="AQ114" i="20"/>
  <c r="AU114" i="20"/>
  <c r="AU113" i="20"/>
  <c r="AY114" i="20"/>
  <c r="AY113" i="20"/>
  <c r="BC113" i="20"/>
  <c r="BC114" i="20"/>
  <c r="BG113" i="20"/>
  <c r="BG114" i="20"/>
  <c r="BK114" i="20"/>
  <c r="BK113" i="20"/>
  <c r="BO114" i="20"/>
  <c r="BO113" i="20"/>
  <c r="BS113" i="20"/>
  <c r="BS114" i="20"/>
  <c r="BW113" i="20"/>
  <c r="BW114" i="20"/>
  <c r="CA114" i="20"/>
  <c r="CA113" i="20"/>
  <c r="CE114" i="20"/>
  <c r="CE113" i="20"/>
  <c r="X113" i="20"/>
  <c r="X114" i="20"/>
  <c r="AB114" i="20"/>
  <c r="AB113" i="20"/>
  <c r="AF114" i="20"/>
  <c r="AF113" i="20"/>
  <c r="AJ114" i="20"/>
  <c r="AJ113" i="20"/>
  <c r="AN114" i="20"/>
  <c r="N114" i="20" s="1"/>
  <c r="AN113" i="20"/>
  <c r="N113" i="20" s="1"/>
  <c r="AR114" i="20"/>
  <c r="AR113" i="20"/>
  <c r="AV114" i="20"/>
  <c r="AV113" i="20"/>
  <c r="AZ114" i="20"/>
  <c r="AZ113" i="20"/>
  <c r="BD114" i="20"/>
  <c r="BD113" i="20"/>
  <c r="BH114" i="20"/>
  <c r="BH113" i="20"/>
  <c r="BL114" i="20"/>
  <c r="BL113" i="20"/>
  <c r="BP114" i="20"/>
  <c r="BP113" i="20"/>
  <c r="BT114" i="20"/>
  <c r="BT113" i="20"/>
  <c r="BX114" i="20"/>
  <c r="U114" i="20" s="1"/>
  <c r="BX113" i="20"/>
  <c r="U113" i="20" s="1"/>
  <c r="CB114" i="20"/>
  <c r="CB113" i="20"/>
  <c r="CF114" i="20"/>
  <c r="CF113" i="20"/>
  <c r="Y114" i="20"/>
  <c r="Y113" i="20"/>
  <c r="AC114" i="20"/>
  <c r="AC113" i="20"/>
  <c r="AG113" i="20"/>
  <c r="AG114" i="20"/>
  <c r="AK114" i="20"/>
  <c r="AK113" i="20"/>
  <c r="AO114" i="20"/>
  <c r="O114" i="20" s="1"/>
  <c r="AO113" i="20"/>
  <c r="O113" i="20" s="1"/>
  <c r="AS114" i="20"/>
  <c r="AS113" i="20"/>
  <c r="AW113" i="20"/>
  <c r="AW114" i="20"/>
  <c r="BA114" i="20"/>
  <c r="BA113" i="20"/>
  <c r="BE114" i="20"/>
  <c r="BE113" i="20"/>
  <c r="BI114" i="20"/>
  <c r="BI113" i="20"/>
  <c r="BM114" i="20"/>
  <c r="BM113" i="20"/>
  <c r="BQ114" i="20"/>
  <c r="BQ113" i="20"/>
  <c r="BU114" i="20"/>
  <c r="BU113" i="20"/>
  <c r="BY114" i="20"/>
  <c r="BY113" i="20"/>
  <c r="CC114" i="20"/>
  <c r="CC113" i="20"/>
  <c r="CG114" i="20"/>
  <c r="CG113" i="20"/>
  <c r="AJ15" i="20"/>
  <c r="AJ16" i="20"/>
  <c r="AZ15" i="20"/>
  <c r="AZ16" i="20"/>
  <c r="BP15" i="20"/>
  <c r="BP16" i="20"/>
  <c r="CF15" i="20"/>
  <c r="CF16" i="20"/>
  <c r="AN22" i="20"/>
  <c r="N22" i="20" s="1"/>
  <c r="AN23" i="20"/>
  <c r="N23" i="20" s="1"/>
  <c r="AZ22" i="20"/>
  <c r="AZ23" i="20"/>
  <c r="BP22" i="20"/>
  <c r="BP23" i="20"/>
  <c r="CB22" i="20"/>
  <c r="CB23" i="20"/>
  <c r="AL30" i="20"/>
  <c r="AL29" i="20"/>
  <c r="AX30" i="20"/>
  <c r="AX29" i="20"/>
  <c r="BB30" i="20"/>
  <c r="BB29" i="20"/>
  <c r="BN30" i="20"/>
  <c r="BN29" i="20"/>
  <c r="BV30" i="20"/>
  <c r="BV29" i="20"/>
  <c r="CD30" i="20"/>
  <c r="CD29" i="20"/>
  <c r="AB36" i="20"/>
  <c r="AB37" i="20"/>
  <c r="AR36" i="20"/>
  <c r="AR37" i="20"/>
  <c r="AZ36" i="20"/>
  <c r="AZ37" i="20"/>
  <c r="BH36" i="20"/>
  <c r="BH37" i="20"/>
  <c r="BP36" i="20"/>
  <c r="BP37" i="20"/>
  <c r="BT36" i="20"/>
  <c r="BT37" i="20"/>
  <c r="CB36" i="20"/>
  <c r="CB37" i="20"/>
  <c r="Z44" i="20"/>
  <c r="Z43" i="20"/>
  <c r="AH44" i="20"/>
  <c r="AH43" i="20"/>
  <c r="AP44" i="20"/>
  <c r="AP43" i="20"/>
  <c r="AX44" i="20"/>
  <c r="AX43" i="20"/>
  <c r="BF44" i="20"/>
  <c r="BF43" i="20"/>
  <c r="BN44" i="20"/>
  <c r="BN43" i="20"/>
  <c r="BV44" i="20"/>
  <c r="BV43" i="20"/>
  <c r="CD44" i="20"/>
  <c r="CD43" i="20"/>
  <c r="AB50" i="20"/>
  <c r="AB51" i="20"/>
  <c r="AN50" i="20"/>
  <c r="N50" i="20" s="1"/>
  <c r="AN51" i="20"/>
  <c r="N51" i="20" s="1"/>
  <c r="AB15" i="20"/>
  <c r="AB16" i="20"/>
  <c r="AR15" i="20"/>
  <c r="AR16" i="20"/>
  <c r="BD15" i="20"/>
  <c r="BD16" i="20"/>
  <c r="BL15" i="20"/>
  <c r="BL16" i="20"/>
  <c r="BX15" i="20"/>
  <c r="U15" i="20" s="1"/>
  <c r="BX16" i="20"/>
  <c r="U16" i="20" s="1"/>
  <c r="AF22" i="20"/>
  <c r="AF23" i="20"/>
  <c r="AR22" i="20"/>
  <c r="AR23" i="20"/>
  <c r="BH22" i="20"/>
  <c r="BH23" i="20"/>
  <c r="BT22" i="20"/>
  <c r="BT23" i="20"/>
  <c r="CF22" i="20"/>
  <c r="CF23" i="20"/>
  <c r="AH30" i="20"/>
  <c r="AH29" i="20"/>
  <c r="AT30" i="20"/>
  <c r="AT29" i="20"/>
  <c r="BJ30" i="20"/>
  <c r="BJ29" i="20"/>
  <c r="BR30" i="20"/>
  <c r="BR29" i="20"/>
  <c r="BZ30" i="20"/>
  <c r="BZ29" i="20"/>
  <c r="X36" i="20"/>
  <c r="X37" i="20"/>
  <c r="AF36" i="20"/>
  <c r="AF37" i="20"/>
  <c r="AN36" i="20"/>
  <c r="N36" i="20" s="1"/>
  <c r="AN37" i="20"/>
  <c r="N37" i="20" s="1"/>
  <c r="AV36" i="20"/>
  <c r="AV37" i="20"/>
  <c r="BD36" i="20"/>
  <c r="BD37" i="20"/>
  <c r="BL36" i="20"/>
  <c r="BL37" i="20"/>
  <c r="BX36" i="20"/>
  <c r="U36" i="20" s="1"/>
  <c r="BX37" i="20"/>
  <c r="U37" i="20" s="1"/>
  <c r="CF36" i="20"/>
  <c r="CF37" i="20"/>
  <c r="AD44" i="20"/>
  <c r="AD43" i="20"/>
  <c r="AL44" i="20"/>
  <c r="AL43" i="20"/>
  <c r="AT44" i="20"/>
  <c r="AT43" i="20"/>
  <c r="BB44" i="20"/>
  <c r="BB43" i="20"/>
  <c r="BJ44" i="20"/>
  <c r="BJ43" i="20"/>
  <c r="BR44" i="20"/>
  <c r="BR43" i="20"/>
  <c r="BZ44" i="20"/>
  <c r="BZ43" i="20"/>
  <c r="X50" i="20"/>
  <c r="X51" i="20"/>
  <c r="AF50" i="20"/>
  <c r="AF51" i="20"/>
  <c r="AJ50" i="20"/>
  <c r="AJ51" i="20"/>
  <c r="AV50" i="20"/>
  <c r="AV51" i="20"/>
  <c r="BD50" i="20"/>
  <c r="BD51" i="20"/>
  <c r="BH50" i="20"/>
  <c r="BH51" i="20"/>
  <c r="BP50" i="20"/>
  <c r="BP51" i="20"/>
  <c r="BX50" i="20"/>
  <c r="U50" i="20" s="1"/>
  <c r="BX51" i="20"/>
  <c r="U51" i="20" s="1"/>
  <c r="CB50" i="20"/>
  <c r="CB51" i="20"/>
  <c r="Z58" i="20"/>
  <c r="Z57" i="20"/>
  <c r="AH58" i="20"/>
  <c r="AH57" i="20"/>
  <c r="AL58" i="20"/>
  <c r="AL57" i="20"/>
  <c r="AT58" i="20"/>
  <c r="AT57" i="20"/>
  <c r="AX58" i="20"/>
  <c r="AX57" i="20"/>
  <c r="BF58" i="20"/>
  <c r="BF57" i="20"/>
  <c r="BN58" i="20"/>
  <c r="BN57" i="20"/>
  <c r="BR58" i="20"/>
  <c r="BR57" i="20"/>
  <c r="BZ58" i="20"/>
  <c r="BZ57" i="20"/>
  <c r="X64" i="20"/>
  <c r="X65" i="20"/>
  <c r="AB64" i="20"/>
  <c r="AB65" i="20"/>
  <c r="AJ64" i="20"/>
  <c r="AJ65" i="20"/>
  <c r="AN64" i="20"/>
  <c r="N64" i="20" s="1"/>
  <c r="AN65" i="20"/>
  <c r="N65" i="20" s="1"/>
  <c r="AV64" i="20"/>
  <c r="AV65" i="20"/>
  <c r="BD64" i="20"/>
  <c r="BD65" i="20"/>
  <c r="BL64" i="20"/>
  <c r="BL65" i="20"/>
  <c r="BT65" i="20"/>
  <c r="BT64" i="20"/>
  <c r="BX64" i="20"/>
  <c r="U64" i="20" s="1"/>
  <c r="BX65" i="20"/>
  <c r="U65" i="20" s="1"/>
  <c r="CF65" i="20"/>
  <c r="CF64" i="20"/>
  <c r="Z72" i="20"/>
  <c r="Z71" i="20"/>
  <c r="AH72" i="20"/>
  <c r="AH71" i="20"/>
  <c r="AL72" i="20"/>
  <c r="AL71" i="20"/>
  <c r="AT72" i="20"/>
  <c r="AT71" i="20"/>
  <c r="BB72" i="20"/>
  <c r="BB71" i="20"/>
  <c r="BJ72" i="20"/>
  <c r="BJ71" i="20"/>
  <c r="BR72" i="20"/>
  <c r="BR71" i="20"/>
  <c r="BZ72" i="20"/>
  <c r="BZ71" i="20"/>
  <c r="CD72" i="20"/>
  <c r="CD71" i="20"/>
  <c r="AB78" i="20"/>
  <c r="AB79" i="20"/>
  <c r="AJ79" i="20"/>
  <c r="AJ78" i="20"/>
  <c r="AN79" i="20"/>
  <c r="N79" i="20" s="1"/>
  <c r="AN78" i="20"/>
  <c r="N78" i="20" s="1"/>
  <c r="AV79" i="20"/>
  <c r="AV78" i="20"/>
  <c r="AZ79" i="20"/>
  <c r="AZ78" i="20"/>
  <c r="BH79" i="20"/>
  <c r="BH78" i="20"/>
  <c r="BP79" i="20"/>
  <c r="BP78" i="20"/>
  <c r="BX79" i="20"/>
  <c r="U79" i="20" s="1"/>
  <c r="BX78" i="20"/>
  <c r="U78" i="20" s="1"/>
  <c r="CF79" i="20"/>
  <c r="CF78" i="20"/>
  <c r="AD85" i="20"/>
  <c r="AD86" i="20"/>
  <c r="AH85" i="20"/>
  <c r="AH86" i="20"/>
  <c r="AP85" i="20"/>
  <c r="AP86" i="20"/>
  <c r="AX85" i="20"/>
  <c r="AX86" i="20"/>
  <c r="BB85" i="20"/>
  <c r="BB86" i="20"/>
  <c r="BJ85" i="20"/>
  <c r="BJ86" i="20"/>
  <c r="BR85" i="20"/>
  <c r="BR86" i="20"/>
  <c r="BV85" i="20"/>
  <c r="BV86" i="20"/>
  <c r="CD85" i="20"/>
  <c r="CD86" i="20"/>
  <c r="X93" i="20"/>
  <c r="X92" i="20"/>
  <c r="AF93" i="20"/>
  <c r="AF92" i="20"/>
  <c r="AJ92" i="20"/>
  <c r="AJ93" i="20"/>
  <c r="AR92" i="20"/>
  <c r="AR93" i="20"/>
  <c r="AZ92" i="20"/>
  <c r="AZ93" i="20"/>
  <c r="BH92" i="20"/>
  <c r="BH93" i="20"/>
  <c r="BP93" i="20"/>
  <c r="BP92" i="20"/>
  <c r="BX92" i="20"/>
  <c r="U92" i="20" s="1"/>
  <c r="BX93" i="20"/>
  <c r="U93" i="20" s="1"/>
  <c r="CB92" i="20"/>
  <c r="CB93" i="20"/>
  <c r="Z100" i="20"/>
  <c r="Z99" i="20"/>
  <c r="AH100" i="20"/>
  <c r="AH99" i="20"/>
  <c r="AP99" i="20"/>
  <c r="AP100" i="20"/>
  <c r="AT99" i="20"/>
  <c r="AT100" i="20"/>
  <c r="BB99" i="20"/>
  <c r="BB100" i="20"/>
  <c r="BF99" i="20"/>
  <c r="BF100" i="20"/>
  <c r="BN99" i="20"/>
  <c r="BN100" i="20"/>
  <c r="BR99" i="20"/>
  <c r="BR100" i="20"/>
  <c r="BZ99" i="20"/>
  <c r="BZ100" i="20"/>
  <c r="CD99" i="20"/>
  <c r="CD100" i="20"/>
  <c r="AB107" i="20"/>
  <c r="AB106" i="20"/>
  <c r="AF107" i="20"/>
  <c r="AF106" i="20"/>
  <c r="AN107" i="20"/>
  <c r="N107" i="20" s="1"/>
  <c r="AN106" i="20"/>
  <c r="N106" i="20" s="1"/>
  <c r="AR107" i="20"/>
  <c r="AR106" i="20"/>
  <c r="AZ107" i="20"/>
  <c r="AZ106" i="20"/>
  <c r="BD107" i="20"/>
  <c r="BD106" i="20"/>
  <c r="BL107" i="20"/>
  <c r="BL106" i="20"/>
  <c r="BT107" i="20"/>
  <c r="BT106" i="20"/>
  <c r="BX107" i="20"/>
  <c r="U107" i="20" s="1"/>
  <c r="BX106" i="20"/>
  <c r="U106" i="20" s="1"/>
  <c r="CF107" i="20"/>
  <c r="CF106" i="20"/>
  <c r="AC16" i="20"/>
  <c r="AC15" i="20"/>
  <c r="AK16" i="20"/>
  <c r="AK15" i="20"/>
  <c r="AS16" i="20"/>
  <c r="AS15" i="20"/>
  <c r="BA16" i="20"/>
  <c r="BA15" i="20"/>
  <c r="BE16" i="20"/>
  <c r="BE15" i="20"/>
  <c r="BM16" i="20"/>
  <c r="BM15" i="20"/>
  <c r="BQ16" i="20"/>
  <c r="BQ15" i="20"/>
  <c r="BY16" i="20"/>
  <c r="BY15" i="20"/>
  <c r="CG16" i="20"/>
  <c r="CG15" i="20"/>
  <c r="AC23" i="20"/>
  <c r="AC22" i="20"/>
  <c r="AK23" i="20"/>
  <c r="AK22" i="20"/>
  <c r="AO23" i="20"/>
  <c r="O23" i="20" s="1"/>
  <c r="AO22" i="20"/>
  <c r="O22" i="20" s="1"/>
  <c r="AW23" i="20"/>
  <c r="AW22" i="20"/>
  <c r="BE23" i="20"/>
  <c r="BE22" i="20"/>
  <c r="BI23" i="20"/>
  <c r="BI22" i="20"/>
  <c r="BQ23" i="20"/>
  <c r="BQ22" i="20"/>
  <c r="BU23" i="20"/>
  <c r="BU22" i="20"/>
  <c r="CC23" i="20"/>
  <c r="CC22" i="20"/>
  <c r="AA30" i="20"/>
  <c r="AA29" i="20"/>
  <c r="AI30" i="20"/>
  <c r="AI29" i="20"/>
  <c r="AM30" i="20"/>
  <c r="AM29" i="20"/>
  <c r="AU30" i="20"/>
  <c r="AU29" i="20"/>
  <c r="BC30" i="20"/>
  <c r="BC29" i="20"/>
  <c r="BG30" i="20"/>
  <c r="BG29" i="20"/>
  <c r="BO30" i="20"/>
  <c r="BO29" i="20"/>
  <c r="BW30" i="20"/>
  <c r="BW29" i="20"/>
  <c r="CA30" i="20"/>
  <c r="CA29" i="20"/>
  <c r="Y36" i="20"/>
  <c r="Y37" i="20"/>
  <c r="AG36" i="20"/>
  <c r="AG37" i="20"/>
  <c r="AK36" i="20"/>
  <c r="AK37" i="20"/>
  <c r="AS36" i="20"/>
  <c r="AS37" i="20"/>
  <c r="BA36" i="20"/>
  <c r="BA37" i="20"/>
  <c r="BI36" i="20"/>
  <c r="BI37" i="20"/>
  <c r="BM36" i="20"/>
  <c r="BM37" i="20"/>
  <c r="BU36" i="20"/>
  <c r="BU37" i="20"/>
  <c r="CC36" i="20"/>
  <c r="CC37" i="20"/>
  <c r="CG36" i="20"/>
  <c r="CG37" i="20"/>
  <c r="AE43" i="20"/>
  <c r="AE44" i="20"/>
  <c r="AM43" i="20"/>
  <c r="AM44" i="20"/>
  <c r="AQ43" i="20"/>
  <c r="AQ44" i="20"/>
  <c r="AY43" i="20"/>
  <c r="AY44" i="20"/>
  <c r="BG43" i="20"/>
  <c r="BG44" i="20"/>
  <c r="BK43" i="20"/>
  <c r="BK44" i="20"/>
  <c r="BS43" i="20"/>
  <c r="BS44" i="20"/>
  <c r="BW43" i="20"/>
  <c r="BW44" i="20"/>
  <c r="CE43" i="20"/>
  <c r="CE44" i="20"/>
  <c r="AC51" i="20"/>
  <c r="AC50" i="20"/>
  <c r="AK51" i="20"/>
  <c r="AK50" i="20"/>
  <c r="AS51" i="20"/>
  <c r="AS50" i="20"/>
  <c r="BA51" i="20"/>
  <c r="BA50" i="20"/>
  <c r="BI51" i="20"/>
  <c r="BI50" i="20"/>
  <c r="BM51" i="20"/>
  <c r="BM50" i="20"/>
  <c r="BU51" i="20"/>
  <c r="BU50" i="20"/>
  <c r="CC51" i="20"/>
  <c r="CC50" i="20"/>
  <c r="CG51" i="20"/>
  <c r="CG50" i="20"/>
  <c r="AE57" i="20"/>
  <c r="AE58" i="20"/>
  <c r="AM57" i="20"/>
  <c r="AM58" i="20"/>
  <c r="AQ57" i="20"/>
  <c r="AQ58" i="20"/>
  <c r="AY57" i="20"/>
  <c r="AY58" i="20"/>
  <c r="BG58" i="20"/>
  <c r="BG57" i="20"/>
  <c r="BO58" i="20"/>
  <c r="BO57" i="20"/>
  <c r="BS58" i="20"/>
  <c r="BS57" i="20"/>
  <c r="CA58" i="20"/>
  <c r="CA57" i="20"/>
  <c r="CE58" i="20"/>
  <c r="CE57" i="20"/>
  <c r="AC64" i="20"/>
  <c r="AC65" i="20"/>
  <c r="AG64" i="20"/>
  <c r="AG65" i="20"/>
  <c r="AO64" i="20"/>
  <c r="O64" i="20" s="1"/>
  <c r="AO65" i="20"/>
  <c r="O65" i="20" s="1"/>
  <c r="AW64" i="20"/>
  <c r="AW65" i="20"/>
  <c r="BE64" i="20"/>
  <c r="BE65" i="20"/>
  <c r="BM64" i="20"/>
  <c r="BM65" i="20"/>
  <c r="BQ64" i="20"/>
  <c r="BQ65" i="20"/>
  <c r="BY64" i="20"/>
  <c r="BY65" i="20"/>
  <c r="CG64" i="20"/>
  <c r="CG65" i="20"/>
  <c r="AA71" i="20"/>
  <c r="AA72" i="20"/>
  <c r="AI71" i="20"/>
  <c r="AI72" i="20"/>
  <c r="AQ71" i="20"/>
  <c r="AQ72" i="20"/>
  <c r="AU72" i="20"/>
  <c r="AU71" i="20"/>
  <c r="BC71" i="20"/>
  <c r="BC72" i="20"/>
  <c r="BK72" i="20"/>
  <c r="BK71" i="20"/>
  <c r="BO72" i="20"/>
  <c r="BO71" i="20"/>
  <c r="BW72" i="20"/>
  <c r="BW71" i="20"/>
  <c r="CE72" i="20"/>
  <c r="CE71" i="20"/>
  <c r="AC79" i="20"/>
  <c r="AC78" i="20"/>
  <c r="AK79" i="20"/>
  <c r="AK78" i="20"/>
  <c r="AO78" i="20"/>
  <c r="O78" i="20" s="1"/>
  <c r="AO79" i="20"/>
  <c r="O79" i="20" s="1"/>
  <c r="AW78" i="20"/>
  <c r="AW79" i="20"/>
  <c r="BA79" i="20"/>
  <c r="BA78" i="20"/>
  <c r="BI79" i="20"/>
  <c r="BI78" i="20"/>
  <c r="BQ79" i="20"/>
  <c r="BQ78" i="20"/>
  <c r="BU79" i="20"/>
  <c r="BU78" i="20"/>
  <c r="BY79" i="20"/>
  <c r="BY78" i="20"/>
  <c r="CG79" i="20"/>
  <c r="CG78" i="20"/>
  <c r="AA86" i="20"/>
  <c r="AA85" i="20"/>
  <c r="AE85" i="20"/>
  <c r="AE86" i="20"/>
  <c r="AI86" i="20"/>
  <c r="AI85" i="20"/>
  <c r="AM85" i="20"/>
  <c r="AM86" i="20"/>
  <c r="AU85" i="20"/>
  <c r="AU86" i="20"/>
  <c r="AY86" i="20"/>
  <c r="AY85" i="20"/>
  <c r="BC85" i="20"/>
  <c r="BC86" i="20"/>
  <c r="BG86" i="20"/>
  <c r="BG85" i="20"/>
  <c r="BK85" i="20"/>
  <c r="BK86" i="20"/>
  <c r="BO86" i="20"/>
  <c r="BO85" i="20"/>
  <c r="BS85" i="20"/>
  <c r="BS86" i="20"/>
  <c r="BW86" i="20"/>
  <c r="BW85" i="20"/>
  <c r="CA85" i="20"/>
  <c r="CA86" i="20"/>
  <c r="CE86" i="20"/>
  <c r="CE85" i="20"/>
  <c r="Y92" i="20"/>
  <c r="Y93" i="20"/>
  <c r="AC93" i="20"/>
  <c r="AC92" i="20"/>
  <c r="AG93" i="20"/>
  <c r="AG92" i="20"/>
  <c r="AK93" i="20"/>
  <c r="AK92" i="20"/>
  <c r="AO93" i="20"/>
  <c r="O93" i="20" s="1"/>
  <c r="AO92" i="20"/>
  <c r="O92" i="20" s="1"/>
  <c r="AS93" i="20"/>
  <c r="AS92" i="20"/>
  <c r="AW93" i="20"/>
  <c r="AW92" i="20"/>
  <c r="BA93" i="20"/>
  <c r="BA92" i="20"/>
  <c r="BE92" i="20"/>
  <c r="BE93" i="20"/>
  <c r="BI92" i="20"/>
  <c r="BI93" i="20"/>
  <c r="BM92" i="20"/>
  <c r="BM93" i="20"/>
  <c r="BQ92" i="20"/>
  <c r="BQ93" i="20"/>
  <c r="BU92" i="20"/>
  <c r="BU93" i="20"/>
  <c r="BY92" i="20"/>
  <c r="BY93" i="20"/>
  <c r="CG92" i="20"/>
  <c r="CG93" i="20"/>
  <c r="AA100" i="20"/>
  <c r="AA99" i="20"/>
  <c r="AE100" i="20"/>
  <c r="AE99" i="20"/>
  <c r="AI100" i="20"/>
  <c r="AI99" i="20"/>
  <c r="AM100" i="20"/>
  <c r="AM99" i="20"/>
  <c r="AQ100" i="20"/>
  <c r="AQ99" i="20"/>
  <c r="AU100" i="20"/>
  <c r="AU99" i="20"/>
  <c r="AY100" i="20"/>
  <c r="AY99" i="20"/>
  <c r="BC100" i="20"/>
  <c r="BC99" i="20"/>
  <c r="BG100" i="20"/>
  <c r="BG99" i="20"/>
  <c r="BK100" i="20"/>
  <c r="BK99" i="20"/>
  <c r="BO100" i="20"/>
  <c r="BO99" i="20"/>
  <c r="BS100" i="20"/>
  <c r="BS99" i="20"/>
  <c r="BW100" i="20"/>
  <c r="BW99" i="20"/>
  <c r="CA100" i="20"/>
  <c r="CA99" i="20"/>
  <c r="CE100" i="20"/>
  <c r="CE99" i="20"/>
  <c r="Y106" i="20"/>
  <c r="Y107" i="20"/>
  <c r="AC106" i="20"/>
  <c r="AC107" i="20"/>
  <c r="AG106" i="20"/>
  <c r="AG107" i="20"/>
  <c r="AK106" i="20"/>
  <c r="AK107" i="20"/>
  <c r="AO106" i="20"/>
  <c r="O106" i="20" s="1"/>
  <c r="AO107" i="20"/>
  <c r="O107" i="20" s="1"/>
  <c r="AS106" i="20"/>
  <c r="AS107" i="20"/>
  <c r="AW106" i="20"/>
  <c r="AW107" i="20"/>
  <c r="BA106" i="20"/>
  <c r="BA107" i="20"/>
  <c r="BE106" i="20"/>
  <c r="BE107" i="20"/>
  <c r="BI106" i="20"/>
  <c r="BI107" i="20"/>
  <c r="BM106" i="20"/>
  <c r="BM107" i="20"/>
  <c r="BQ106" i="20"/>
  <c r="BQ107" i="20"/>
  <c r="BU106" i="20"/>
  <c r="BU107" i="20"/>
  <c r="BY106" i="20"/>
  <c r="BY107" i="20"/>
  <c r="CC106" i="20"/>
  <c r="CC107" i="20"/>
  <c r="CG106" i="20"/>
  <c r="CG107" i="20"/>
  <c r="Z16" i="20"/>
  <c r="Z15" i="20"/>
  <c r="AD16" i="20"/>
  <c r="AD15" i="20"/>
  <c r="AH16" i="20"/>
  <c r="AH15" i="20"/>
  <c r="AL16" i="20"/>
  <c r="AL15" i="20"/>
  <c r="AP16" i="20"/>
  <c r="AP15" i="20"/>
  <c r="AT16" i="20"/>
  <c r="AT15" i="20"/>
  <c r="AX16" i="20"/>
  <c r="AX15" i="20"/>
  <c r="BB16" i="20"/>
  <c r="BB15" i="20"/>
  <c r="BF16" i="20"/>
  <c r="BF15" i="20"/>
  <c r="BJ16" i="20"/>
  <c r="BJ15" i="20"/>
  <c r="BN16" i="20"/>
  <c r="BN15" i="20"/>
  <c r="BR16" i="20"/>
  <c r="BR15" i="20"/>
  <c r="BV16" i="20"/>
  <c r="BV15" i="20"/>
  <c r="BZ16" i="20"/>
  <c r="BZ15" i="20"/>
  <c r="CD16" i="20"/>
  <c r="CD15" i="20"/>
  <c r="Z23" i="20"/>
  <c r="Z22" i="20"/>
  <c r="AD23" i="20"/>
  <c r="AD22" i="20"/>
  <c r="AH23" i="20"/>
  <c r="AH22" i="20"/>
  <c r="AL23" i="20"/>
  <c r="AL22" i="20"/>
  <c r="AP23" i="20"/>
  <c r="AP22" i="20"/>
  <c r="AT23" i="20"/>
  <c r="AT22" i="20"/>
  <c r="AX23" i="20"/>
  <c r="AX22" i="20"/>
  <c r="BB23" i="20"/>
  <c r="BB22" i="20"/>
  <c r="BF23" i="20"/>
  <c r="BF22" i="20"/>
  <c r="BJ23" i="20"/>
  <c r="BJ22" i="20"/>
  <c r="BN23" i="20"/>
  <c r="BN22" i="20"/>
  <c r="BR23" i="20"/>
  <c r="BR22" i="20"/>
  <c r="BV23" i="20"/>
  <c r="BV22" i="20"/>
  <c r="BZ23" i="20"/>
  <c r="BZ22" i="20"/>
  <c r="CD23" i="20"/>
  <c r="CD22" i="20"/>
  <c r="X30" i="20"/>
  <c r="X29" i="20"/>
  <c r="AB29" i="20"/>
  <c r="AB30" i="20"/>
  <c r="AF30" i="20"/>
  <c r="AF29" i="20"/>
  <c r="AJ29" i="20"/>
  <c r="AJ30" i="20"/>
  <c r="AN30" i="20"/>
  <c r="N30" i="20" s="1"/>
  <c r="AN29" i="20"/>
  <c r="N29" i="20" s="1"/>
  <c r="AR29" i="20"/>
  <c r="AR30" i="20"/>
  <c r="AV30" i="20"/>
  <c r="AV29" i="20"/>
  <c r="AZ29" i="20"/>
  <c r="AZ30" i="20"/>
  <c r="BD30" i="20"/>
  <c r="BD29" i="20"/>
  <c r="BH29" i="20"/>
  <c r="BH30" i="20"/>
  <c r="BL30" i="20"/>
  <c r="BL29" i="20"/>
  <c r="BP29" i="20"/>
  <c r="BP30" i="20"/>
  <c r="BT30" i="20"/>
  <c r="BT29" i="20"/>
  <c r="BX29" i="20"/>
  <c r="U29" i="20" s="1"/>
  <c r="BX30" i="20"/>
  <c r="U30" i="20" s="1"/>
  <c r="CB30" i="20"/>
  <c r="CB29" i="20"/>
  <c r="CF29" i="20"/>
  <c r="CF30" i="20"/>
  <c r="Z37" i="20"/>
  <c r="Z36" i="20"/>
  <c r="AD37" i="20"/>
  <c r="AD36" i="20"/>
  <c r="AH37" i="20"/>
  <c r="AH36" i="20"/>
  <c r="AL37" i="20"/>
  <c r="AL36" i="20"/>
  <c r="AP37" i="20"/>
  <c r="AP36" i="20"/>
  <c r="AT37" i="20"/>
  <c r="AT36" i="20"/>
  <c r="AX37" i="20"/>
  <c r="AX36" i="20"/>
  <c r="BB37" i="20"/>
  <c r="BB36" i="20"/>
  <c r="BF37" i="20"/>
  <c r="BF36" i="20"/>
  <c r="BJ37" i="20"/>
  <c r="BJ36" i="20"/>
  <c r="BN37" i="20"/>
  <c r="BN36" i="20"/>
  <c r="BR37" i="20"/>
  <c r="BR36" i="20"/>
  <c r="BV37" i="20"/>
  <c r="BV36" i="20"/>
  <c r="BZ37" i="20"/>
  <c r="BZ36" i="20"/>
  <c r="CD37" i="20"/>
  <c r="CD36" i="20"/>
  <c r="X43" i="20"/>
  <c r="X44" i="20"/>
  <c r="AB43" i="20"/>
  <c r="AB44" i="20"/>
  <c r="AF43" i="20"/>
  <c r="AF44" i="20"/>
  <c r="AJ43" i="20"/>
  <c r="AJ44" i="20"/>
  <c r="AN43" i="20"/>
  <c r="N43" i="20" s="1"/>
  <c r="AN44" i="20"/>
  <c r="N44" i="20" s="1"/>
  <c r="AR43" i="20"/>
  <c r="AR44" i="20"/>
  <c r="AV43" i="20"/>
  <c r="AV44" i="20"/>
  <c r="AZ43" i="20"/>
  <c r="AZ44" i="20"/>
  <c r="BD43" i="20"/>
  <c r="BD44" i="20"/>
  <c r="BH43" i="20"/>
  <c r="BH44" i="20"/>
  <c r="BL43" i="20"/>
  <c r="BL44" i="20"/>
  <c r="BP43" i="20"/>
  <c r="BP44" i="20"/>
  <c r="BT43" i="20"/>
  <c r="BT44" i="20"/>
  <c r="BX43" i="20"/>
  <c r="U43" i="20" s="1"/>
  <c r="BX44" i="20"/>
  <c r="U44" i="20" s="1"/>
  <c r="CB43" i="20"/>
  <c r="CB44" i="20"/>
  <c r="CF43" i="20"/>
  <c r="CF44" i="20"/>
  <c r="Z51" i="20"/>
  <c r="Z50" i="20"/>
  <c r="AD51" i="20"/>
  <c r="AD50" i="20"/>
  <c r="AH51" i="20"/>
  <c r="AH50" i="20"/>
  <c r="AL51" i="20"/>
  <c r="AL50" i="20"/>
  <c r="AP51" i="20"/>
  <c r="AP50" i="20"/>
  <c r="AT51" i="20"/>
  <c r="AT50" i="20"/>
  <c r="AX51" i="20"/>
  <c r="AX50" i="20"/>
  <c r="BB51" i="20"/>
  <c r="BB50" i="20"/>
  <c r="BF51" i="20"/>
  <c r="BF50" i="20"/>
  <c r="BJ51" i="20"/>
  <c r="BJ50" i="20"/>
  <c r="BN51" i="20"/>
  <c r="BN50" i="20"/>
  <c r="BR51" i="20"/>
  <c r="BR50" i="20"/>
  <c r="BV51" i="20"/>
  <c r="BV50" i="20"/>
  <c r="BZ51" i="20"/>
  <c r="BZ50" i="20"/>
  <c r="CD51" i="20"/>
  <c r="CD50" i="20"/>
  <c r="X57" i="20"/>
  <c r="X58" i="20"/>
  <c r="AB57" i="20"/>
  <c r="AB58" i="20"/>
  <c r="AF57" i="20"/>
  <c r="AF58" i="20"/>
  <c r="AJ57" i="20"/>
  <c r="AJ58" i="20"/>
  <c r="AN57" i="20"/>
  <c r="N57" i="20" s="1"/>
  <c r="AN58" i="20"/>
  <c r="N58" i="20" s="1"/>
  <c r="AR57" i="20"/>
  <c r="AR58" i="20"/>
  <c r="AV57" i="20"/>
  <c r="AV58" i="20"/>
  <c r="AZ57" i="20"/>
  <c r="AZ58" i="20"/>
  <c r="BD58" i="20"/>
  <c r="BD57" i="20"/>
  <c r="BH58" i="20"/>
  <c r="BH57" i="20"/>
  <c r="BL58" i="20"/>
  <c r="BL57" i="20"/>
  <c r="BP58" i="20"/>
  <c r="BP57" i="20"/>
  <c r="BT58" i="20"/>
  <c r="BT57" i="20"/>
  <c r="BX58" i="20"/>
  <c r="U58" i="20" s="1"/>
  <c r="BX57" i="20"/>
  <c r="U57" i="20" s="1"/>
  <c r="CB58" i="20"/>
  <c r="CB57" i="20"/>
  <c r="CF58" i="20"/>
  <c r="CF57" i="20"/>
  <c r="Z65" i="20"/>
  <c r="Z64" i="20"/>
  <c r="AD65" i="20"/>
  <c r="AD64" i="20"/>
  <c r="AH65" i="20"/>
  <c r="AH64" i="20"/>
  <c r="AL65" i="20"/>
  <c r="AL64" i="20"/>
  <c r="AP65" i="20"/>
  <c r="AP64" i="20"/>
  <c r="AT65" i="20"/>
  <c r="AT64" i="20"/>
  <c r="AX65" i="20"/>
  <c r="AX64" i="20"/>
  <c r="BB65" i="20"/>
  <c r="BB64" i="20"/>
  <c r="BF65" i="20"/>
  <c r="BF64" i="20"/>
  <c r="BJ65" i="20"/>
  <c r="BJ64" i="20"/>
  <c r="BN65" i="20"/>
  <c r="BN64" i="20"/>
  <c r="BR65" i="20"/>
  <c r="BR64" i="20"/>
  <c r="BV65" i="20"/>
  <c r="BV64" i="20"/>
  <c r="BZ65" i="20"/>
  <c r="BZ64" i="20"/>
  <c r="CD65" i="20"/>
  <c r="CD64" i="20"/>
  <c r="X71" i="20"/>
  <c r="X72" i="20"/>
  <c r="AB71" i="20"/>
  <c r="AB72" i="20"/>
  <c r="AF71" i="20"/>
  <c r="AF72" i="20"/>
  <c r="AJ72" i="20"/>
  <c r="AJ71" i="20"/>
  <c r="AN71" i="20"/>
  <c r="N71" i="20" s="1"/>
  <c r="AN72" i="20"/>
  <c r="N72" i="20" s="1"/>
  <c r="AR71" i="20"/>
  <c r="AR72" i="20"/>
  <c r="AV71" i="20"/>
  <c r="AV72" i="20"/>
  <c r="AZ71" i="20"/>
  <c r="AZ72" i="20"/>
  <c r="BD71" i="20"/>
  <c r="BD72" i="20"/>
  <c r="BH71" i="20"/>
  <c r="BH72" i="20"/>
  <c r="BL71" i="20"/>
  <c r="BL72" i="20"/>
  <c r="BP71" i="20"/>
  <c r="BP72" i="20"/>
  <c r="BT71" i="20"/>
  <c r="BT72" i="20"/>
  <c r="BX71" i="20"/>
  <c r="U71" i="20" s="1"/>
  <c r="BX72" i="20"/>
  <c r="U72" i="20" s="1"/>
  <c r="CB71" i="20"/>
  <c r="CB72" i="20"/>
  <c r="CF71" i="20"/>
  <c r="CF72" i="20"/>
  <c r="Z79" i="20"/>
  <c r="Z78" i="20"/>
  <c r="AD79" i="20"/>
  <c r="AD78" i="20"/>
  <c r="AH79" i="20"/>
  <c r="AH78" i="20"/>
  <c r="AL79" i="20"/>
  <c r="AL78" i="20"/>
  <c r="AP79" i="20"/>
  <c r="AP78" i="20"/>
  <c r="AT79" i="20"/>
  <c r="AT78" i="20"/>
  <c r="AX79" i="20"/>
  <c r="AX78" i="20"/>
  <c r="BB79" i="20"/>
  <c r="BB78" i="20"/>
  <c r="BF79" i="20"/>
  <c r="BF78" i="20"/>
  <c r="BJ79" i="20"/>
  <c r="BJ78" i="20"/>
  <c r="BN79" i="20"/>
  <c r="BN78" i="20"/>
  <c r="BR79" i="20"/>
  <c r="BR78" i="20"/>
  <c r="BV79" i="20"/>
  <c r="BV78" i="20"/>
  <c r="BZ79" i="20"/>
  <c r="BZ78" i="20"/>
  <c r="CD79" i="20"/>
  <c r="CD78" i="20"/>
  <c r="X86" i="20"/>
  <c r="X85" i="20"/>
  <c r="AB86" i="20"/>
  <c r="AB85" i="20"/>
  <c r="AF86" i="20"/>
  <c r="AF85" i="20"/>
  <c r="AJ86" i="20"/>
  <c r="AJ85" i="20"/>
  <c r="AN86" i="20"/>
  <c r="N86" i="20" s="1"/>
  <c r="AN85" i="20"/>
  <c r="N85" i="20" s="1"/>
  <c r="AR86" i="20"/>
  <c r="AR85" i="20"/>
  <c r="AV86" i="20"/>
  <c r="AV85" i="20"/>
  <c r="AZ86" i="20"/>
  <c r="AZ85" i="20"/>
  <c r="BD86" i="20"/>
  <c r="BD85" i="20"/>
  <c r="BH86" i="20"/>
  <c r="BH85" i="20"/>
  <c r="BL86" i="20"/>
  <c r="BL85" i="20"/>
  <c r="BP86" i="20"/>
  <c r="BP85" i="20"/>
  <c r="BT86" i="20"/>
  <c r="BT85" i="20"/>
  <c r="BX86" i="20"/>
  <c r="U86" i="20" s="1"/>
  <c r="BX85" i="20"/>
  <c r="U85" i="20" s="1"/>
  <c r="CB86" i="20"/>
  <c r="CB85" i="20"/>
  <c r="CF86" i="20"/>
  <c r="CF85" i="20"/>
  <c r="Z92" i="20"/>
  <c r="Z93" i="20"/>
  <c r="AD92" i="20"/>
  <c r="AD93" i="20"/>
  <c r="AH93" i="20"/>
  <c r="AH92" i="20"/>
  <c r="AL92" i="20"/>
  <c r="AL93" i="20"/>
  <c r="AP92" i="20"/>
  <c r="AP93" i="20"/>
  <c r="AT92" i="20"/>
  <c r="AT93" i="20"/>
  <c r="AX93" i="20"/>
  <c r="AX92" i="20"/>
  <c r="BB93" i="20"/>
  <c r="BB92" i="20"/>
  <c r="BF93" i="20"/>
  <c r="BF92" i="20"/>
  <c r="BJ93" i="20"/>
  <c r="BJ92" i="20"/>
  <c r="BN93" i="20"/>
  <c r="BN92" i="20"/>
  <c r="BR93" i="20"/>
  <c r="BR92" i="20"/>
  <c r="BV93" i="20"/>
  <c r="BV92" i="20"/>
  <c r="BZ93" i="20"/>
  <c r="BZ92" i="20"/>
  <c r="CD93" i="20"/>
  <c r="CD92" i="20"/>
  <c r="X100" i="20"/>
  <c r="X99" i="20"/>
  <c r="AB100" i="20"/>
  <c r="AB99" i="20"/>
  <c r="AF100" i="20"/>
  <c r="AF99" i="20"/>
  <c r="AJ100" i="20"/>
  <c r="AJ99" i="20"/>
  <c r="AN100" i="20"/>
  <c r="N100" i="20" s="1"/>
  <c r="AN99" i="20"/>
  <c r="N99" i="20" s="1"/>
  <c r="AR100" i="20"/>
  <c r="AR99" i="20"/>
  <c r="AV100" i="20"/>
  <c r="AV99" i="20"/>
  <c r="AZ100" i="20"/>
  <c r="AZ99" i="20"/>
  <c r="BD100" i="20"/>
  <c r="BD99" i="20"/>
  <c r="BH100" i="20"/>
  <c r="BH99" i="20"/>
  <c r="BL100" i="20"/>
  <c r="BL99" i="20"/>
  <c r="BP100" i="20"/>
  <c r="BP99" i="20"/>
  <c r="BT100" i="20"/>
  <c r="BT99" i="20"/>
  <c r="BX100" i="20"/>
  <c r="U100" i="20" s="1"/>
  <c r="BX99" i="20"/>
  <c r="U99" i="20" s="1"/>
  <c r="CB100" i="20"/>
  <c r="CB99" i="20"/>
  <c r="CF100" i="20"/>
  <c r="CF99" i="20"/>
  <c r="Z106" i="20"/>
  <c r="Z107" i="20"/>
  <c r="AD106" i="20"/>
  <c r="AD107" i="20"/>
  <c r="AH106" i="20"/>
  <c r="AH107" i="20"/>
  <c r="AL106" i="20"/>
  <c r="AL107" i="20"/>
  <c r="AP106" i="20"/>
  <c r="AP107" i="20"/>
  <c r="AT106" i="20"/>
  <c r="AT107" i="20"/>
  <c r="AX106" i="20"/>
  <c r="AX107" i="20"/>
  <c r="BB106" i="20"/>
  <c r="BB107" i="20"/>
  <c r="BF106" i="20"/>
  <c r="BF107" i="20"/>
  <c r="BJ106" i="20"/>
  <c r="BJ107" i="20"/>
  <c r="BN106" i="20"/>
  <c r="BN107" i="20"/>
  <c r="BR106" i="20"/>
  <c r="BR107" i="20"/>
  <c r="BV106" i="20"/>
  <c r="BV107" i="20"/>
  <c r="BZ106" i="20"/>
  <c r="BZ107" i="20"/>
  <c r="CD106" i="20"/>
  <c r="CD107" i="20"/>
  <c r="AF15" i="20"/>
  <c r="AF16" i="20"/>
  <c r="AN15" i="20"/>
  <c r="N15" i="20" s="1"/>
  <c r="AN16" i="20"/>
  <c r="N16" i="20" s="1"/>
  <c r="AV15" i="20"/>
  <c r="AV16" i="20"/>
  <c r="BH15" i="20"/>
  <c r="BH16" i="20"/>
  <c r="BT15" i="20"/>
  <c r="BT16" i="20"/>
  <c r="CB15" i="20"/>
  <c r="CB16" i="20"/>
  <c r="AB22" i="20"/>
  <c r="AB23" i="20"/>
  <c r="AJ22" i="20"/>
  <c r="AJ23" i="20"/>
  <c r="AV22" i="20"/>
  <c r="AV23" i="20"/>
  <c r="BD22" i="20"/>
  <c r="BD23" i="20"/>
  <c r="BL22" i="20"/>
  <c r="BL23" i="20"/>
  <c r="BX22" i="20"/>
  <c r="U22" i="20" s="1"/>
  <c r="BX23" i="20"/>
  <c r="U23" i="20" s="1"/>
  <c r="Z30" i="20"/>
  <c r="Z29" i="20"/>
  <c r="AD30" i="20"/>
  <c r="AD29" i="20"/>
  <c r="AP30" i="20"/>
  <c r="AP29" i="20"/>
  <c r="BF30" i="20"/>
  <c r="BF29" i="20"/>
  <c r="AJ36" i="20"/>
  <c r="AJ37" i="20"/>
  <c r="AR50" i="20"/>
  <c r="AR51" i="20"/>
  <c r="AZ50" i="20"/>
  <c r="AZ51" i="20"/>
  <c r="BL50" i="20"/>
  <c r="BL51" i="20"/>
  <c r="BT50" i="20"/>
  <c r="BT51" i="20"/>
  <c r="CF50" i="20"/>
  <c r="CF51" i="20"/>
  <c r="AD58" i="20"/>
  <c r="AD57" i="20"/>
  <c r="AP58" i="20"/>
  <c r="AP57" i="20"/>
  <c r="BB58" i="20"/>
  <c r="BB57" i="20"/>
  <c r="BJ58" i="20"/>
  <c r="BJ57" i="20"/>
  <c r="BV58" i="20"/>
  <c r="BV57" i="20"/>
  <c r="CD58" i="20"/>
  <c r="CD57" i="20"/>
  <c r="AF64" i="20"/>
  <c r="AF65" i="20"/>
  <c r="AR64" i="20"/>
  <c r="AR65" i="20"/>
  <c r="AZ64" i="20"/>
  <c r="AZ65" i="20"/>
  <c r="BH64" i="20"/>
  <c r="BH65" i="20"/>
  <c r="BP65" i="20"/>
  <c r="BP64" i="20"/>
  <c r="CB64" i="20"/>
  <c r="CB65" i="20"/>
  <c r="AD72" i="20"/>
  <c r="AD71" i="20"/>
  <c r="AP72" i="20"/>
  <c r="AP71" i="20"/>
  <c r="AX72" i="20"/>
  <c r="AX71" i="20"/>
  <c r="BF72" i="20"/>
  <c r="BF71" i="20"/>
  <c r="BN72" i="20"/>
  <c r="BN71" i="20"/>
  <c r="BV72" i="20"/>
  <c r="BV71" i="20"/>
  <c r="X78" i="20"/>
  <c r="X79" i="20"/>
  <c r="AF79" i="20"/>
  <c r="AF78" i="20"/>
  <c r="AR79" i="20"/>
  <c r="AR78" i="20"/>
  <c r="BD79" i="20"/>
  <c r="BD78" i="20"/>
  <c r="BL79" i="20"/>
  <c r="BL78" i="20"/>
  <c r="BT79" i="20"/>
  <c r="BT78" i="20"/>
  <c r="CB79" i="20"/>
  <c r="CB78" i="20"/>
  <c r="Z85" i="20"/>
  <c r="Z86" i="20"/>
  <c r="AL85" i="20"/>
  <c r="AL86" i="20"/>
  <c r="AT85" i="20"/>
  <c r="AT86" i="20"/>
  <c r="BF85" i="20"/>
  <c r="BF86" i="20"/>
  <c r="BN85" i="20"/>
  <c r="BN86" i="20"/>
  <c r="BZ85" i="20"/>
  <c r="BZ86" i="20"/>
  <c r="AB92" i="20"/>
  <c r="AB93" i="20"/>
  <c r="AN93" i="20"/>
  <c r="N93" i="20" s="1"/>
  <c r="AN92" i="20"/>
  <c r="N92" i="20" s="1"/>
  <c r="AV93" i="20"/>
  <c r="AV92" i="20"/>
  <c r="BD92" i="20"/>
  <c r="BD93" i="20"/>
  <c r="BL92" i="20"/>
  <c r="BL93" i="20"/>
  <c r="BT92" i="20"/>
  <c r="BT93" i="20"/>
  <c r="CF92" i="20"/>
  <c r="CF93" i="20"/>
  <c r="AD100" i="20"/>
  <c r="AD99" i="20"/>
  <c r="AL100" i="20"/>
  <c r="AL99" i="20"/>
  <c r="AX99" i="20"/>
  <c r="AX100" i="20"/>
  <c r="BJ99" i="20"/>
  <c r="BJ100" i="20"/>
  <c r="BV99" i="20"/>
  <c r="BV100" i="20"/>
  <c r="X107" i="20"/>
  <c r="X106" i="20"/>
  <c r="AJ107" i="20"/>
  <c r="AJ106" i="20"/>
  <c r="AV107" i="20"/>
  <c r="AV106" i="20"/>
  <c r="BH107" i="20"/>
  <c r="BH106" i="20"/>
  <c r="BP107" i="20"/>
  <c r="BP106" i="20"/>
  <c r="CB107" i="20"/>
  <c r="CB106" i="20"/>
  <c r="AG16" i="20"/>
  <c r="AG15" i="20"/>
  <c r="AO16" i="20"/>
  <c r="O16" i="20" s="1"/>
  <c r="AO15" i="20"/>
  <c r="O15" i="20" s="1"/>
  <c r="AW16" i="20"/>
  <c r="AW15" i="20"/>
  <c r="BI16" i="20"/>
  <c r="BI15" i="20"/>
  <c r="BU16" i="20"/>
  <c r="BU15" i="20"/>
  <c r="CC16" i="20"/>
  <c r="CC15" i="20"/>
  <c r="AG23" i="20"/>
  <c r="AG22" i="20"/>
  <c r="AS23" i="20"/>
  <c r="AS22" i="20"/>
  <c r="BA23" i="20"/>
  <c r="BA22" i="20"/>
  <c r="BM23" i="20"/>
  <c r="BM22" i="20"/>
  <c r="BY23" i="20"/>
  <c r="BY22" i="20"/>
  <c r="CG23" i="20"/>
  <c r="CG22" i="20"/>
  <c r="AE30" i="20"/>
  <c r="AE29" i="20"/>
  <c r="AQ30" i="20"/>
  <c r="AQ29" i="20"/>
  <c r="AY30" i="20"/>
  <c r="AY29" i="20"/>
  <c r="BK30" i="20"/>
  <c r="BK29" i="20"/>
  <c r="BS30" i="20"/>
  <c r="BS29" i="20"/>
  <c r="CE30" i="20"/>
  <c r="CE29" i="20"/>
  <c r="AC36" i="20"/>
  <c r="AC37" i="20"/>
  <c r="AO36" i="20"/>
  <c r="O36" i="20" s="1"/>
  <c r="AO37" i="20"/>
  <c r="O37" i="20" s="1"/>
  <c r="AW36" i="20"/>
  <c r="AW37" i="20"/>
  <c r="BE36" i="20"/>
  <c r="BE37" i="20"/>
  <c r="BQ36" i="20"/>
  <c r="BQ37" i="20"/>
  <c r="BY36" i="20"/>
  <c r="BY37" i="20"/>
  <c r="AA43" i="20"/>
  <c r="AA44" i="20"/>
  <c r="AI43" i="20"/>
  <c r="AI44" i="20"/>
  <c r="AU43" i="20"/>
  <c r="AU44" i="20"/>
  <c r="BC43" i="20"/>
  <c r="BC44" i="20"/>
  <c r="BO43" i="20"/>
  <c r="BO44" i="20"/>
  <c r="CA43" i="20"/>
  <c r="CA44" i="20"/>
  <c r="Y51" i="20"/>
  <c r="Y50" i="20"/>
  <c r="AG51" i="20"/>
  <c r="AG50" i="20"/>
  <c r="AO51" i="20"/>
  <c r="O51" i="20" s="1"/>
  <c r="AO50" i="20"/>
  <c r="O50" i="20" s="1"/>
  <c r="AW51" i="20"/>
  <c r="AW50" i="20"/>
  <c r="BE51" i="20"/>
  <c r="BE50" i="20"/>
  <c r="BQ51" i="20"/>
  <c r="BQ50" i="20"/>
  <c r="BY51" i="20"/>
  <c r="BY50" i="20"/>
  <c r="AA57" i="20"/>
  <c r="AA58" i="20"/>
  <c r="AI57" i="20"/>
  <c r="AI58" i="20"/>
  <c r="AU57" i="20"/>
  <c r="AU58" i="20"/>
  <c r="BC58" i="20"/>
  <c r="BC57" i="20"/>
  <c r="BK58" i="20"/>
  <c r="BK57" i="20"/>
  <c r="BW58" i="20"/>
  <c r="BW57" i="20"/>
  <c r="Y64" i="20"/>
  <c r="Y65" i="20"/>
  <c r="AK64" i="20"/>
  <c r="AK65" i="20"/>
  <c r="AS64" i="20"/>
  <c r="AS65" i="20"/>
  <c r="BA64" i="20"/>
  <c r="BA65" i="20"/>
  <c r="BI64" i="20"/>
  <c r="BI65" i="20"/>
  <c r="BU65" i="20"/>
  <c r="BU64" i="20"/>
  <c r="CC64" i="20"/>
  <c r="CC65" i="20"/>
  <c r="AE72" i="20"/>
  <c r="AE71" i="20"/>
  <c r="AM72" i="20"/>
  <c r="AM71" i="20"/>
  <c r="AY71" i="20"/>
  <c r="AY72" i="20"/>
  <c r="BG72" i="20"/>
  <c r="BG71" i="20"/>
  <c r="BS71" i="20"/>
  <c r="BS72" i="20"/>
  <c r="CA72" i="20"/>
  <c r="CA71" i="20"/>
  <c r="Y79" i="20"/>
  <c r="Y78" i="20"/>
  <c r="AG78" i="20"/>
  <c r="AG79" i="20"/>
  <c r="AS79" i="20"/>
  <c r="AS78" i="20"/>
  <c r="BE78" i="20"/>
  <c r="BE79" i="20"/>
  <c r="BM78" i="20"/>
  <c r="BM79" i="20"/>
  <c r="CC78" i="20"/>
  <c r="CC79" i="20"/>
  <c r="AQ86" i="20"/>
  <c r="AQ85" i="20"/>
  <c r="CC92" i="20"/>
  <c r="CC93" i="20"/>
  <c r="AA15" i="20"/>
  <c r="AA16" i="20"/>
  <c r="AE15" i="20"/>
  <c r="AE16" i="20"/>
  <c r="AI15" i="20"/>
  <c r="AI16" i="20"/>
  <c r="AM15" i="20"/>
  <c r="AM16" i="20"/>
  <c r="AQ15" i="20"/>
  <c r="AQ16" i="20"/>
  <c r="AU15" i="20"/>
  <c r="AU16" i="20"/>
  <c r="AY15" i="20"/>
  <c r="AY16" i="20"/>
  <c r="BC15" i="20"/>
  <c r="BC16" i="20"/>
  <c r="BG15" i="20"/>
  <c r="BG16" i="20"/>
  <c r="BK15" i="20"/>
  <c r="BK16" i="20"/>
  <c r="BO15" i="20"/>
  <c r="BO16" i="20"/>
  <c r="BS15" i="20"/>
  <c r="BS16" i="20"/>
  <c r="BW15" i="20"/>
  <c r="BW16" i="20"/>
  <c r="CA15" i="20"/>
  <c r="CA16" i="20"/>
  <c r="CE15" i="20"/>
  <c r="CE16" i="20"/>
  <c r="AA22" i="20"/>
  <c r="AA23" i="20"/>
  <c r="AE22" i="20"/>
  <c r="AE23" i="20"/>
  <c r="AI22" i="20"/>
  <c r="AI23" i="20"/>
  <c r="AM22" i="20"/>
  <c r="AM23" i="20"/>
  <c r="AQ22" i="20"/>
  <c r="AQ23" i="20"/>
  <c r="AU22" i="20"/>
  <c r="AU23" i="20"/>
  <c r="AY22" i="20"/>
  <c r="AY23" i="20"/>
  <c r="BC22" i="20"/>
  <c r="BC23" i="20"/>
  <c r="BG22" i="20"/>
  <c r="BG23" i="20"/>
  <c r="BK22" i="20"/>
  <c r="BK23" i="20"/>
  <c r="BO22" i="20"/>
  <c r="BO23" i="20"/>
  <c r="BS22" i="20"/>
  <c r="BS23" i="20"/>
  <c r="BW22" i="20"/>
  <c r="BW23" i="20"/>
  <c r="CA22" i="20"/>
  <c r="CA23" i="20"/>
  <c r="CE22" i="20"/>
  <c r="CE23" i="20"/>
  <c r="Y29" i="20"/>
  <c r="Y30" i="20"/>
  <c r="AC30" i="20"/>
  <c r="AC29" i="20"/>
  <c r="AG30" i="20"/>
  <c r="AG29" i="20"/>
  <c r="AK30" i="20"/>
  <c r="AK29" i="20"/>
  <c r="AO29" i="20"/>
  <c r="O29" i="20" s="1"/>
  <c r="AO30" i="20"/>
  <c r="O30" i="20" s="1"/>
  <c r="AS30" i="20"/>
  <c r="AS29" i="20"/>
  <c r="AW30" i="20"/>
  <c r="AW29" i="20"/>
  <c r="BA30" i="20"/>
  <c r="BA29" i="20"/>
  <c r="BE29" i="20"/>
  <c r="BE30" i="20"/>
  <c r="BI30" i="20"/>
  <c r="BI29" i="20"/>
  <c r="BM30" i="20"/>
  <c r="BM29" i="20"/>
  <c r="BQ30" i="20"/>
  <c r="BQ29" i="20"/>
  <c r="BU29" i="20"/>
  <c r="BU30" i="20"/>
  <c r="BY30" i="20"/>
  <c r="BY29" i="20"/>
  <c r="CC29" i="20"/>
  <c r="CC30" i="20"/>
  <c r="CG29" i="20"/>
  <c r="CG30" i="20"/>
  <c r="AA37" i="20"/>
  <c r="AA36" i="20"/>
  <c r="AE37" i="20"/>
  <c r="AE36" i="20"/>
  <c r="AI37" i="20"/>
  <c r="AI36" i="20"/>
  <c r="AM37" i="20"/>
  <c r="AM36" i="20"/>
  <c r="AQ37" i="20"/>
  <c r="AQ36" i="20"/>
  <c r="AU37" i="20"/>
  <c r="AU36" i="20"/>
  <c r="AY37" i="20"/>
  <c r="AY36" i="20"/>
  <c r="BC37" i="20"/>
  <c r="BC36" i="20"/>
  <c r="BG37" i="20"/>
  <c r="BG36" i="20"/>
  <c r="BK37" i="20"/>
  <c r="BK36" i="20"/>
  <c r="BO37" i="20"/>
  <c r="BO36" i="20"/>
  <c r="BS37" i="20"/>
  <c r="BS36" i="20"/>
  <c r="BW37" i="20"/>
  <c r="BW36" i="20"/>
  <c r="CA37" i="20"/>
  <c r="CA36" i="20"/>
  <c r="CE37" i="20"/>
  <c r="CE36" i="20"/>
  <c r="Y44" i="20"/>
  <c r="Y43" i="20"/>
  <c r="AC44" i="20"/>
  <c r="AC43" i="20"/>
  <c r="AG44" i="20"/>
  <c r="AG43" i="20"/>
  <c r="AK44" i="20"/>
  <c r="AK43" i="20"/>
  <c r="AO44" i="20"/>
  <c r="O44" i="20" s="1"/>
  <c r="AO43" i="20"/>
  <c r="O43" i="20" s="1"/>
  <c r="AS44" i="20"/>
  <c r="AS43" i="20"/>
  <c r="AW44" i="20"/>
  <c r="AW43" i="20"/>
  <c r="BA44" i="20"/>
  <c r="BA43" i="20"/>
  <c r="BE44" i="20"/>
  <c r="BE43" i="20"/>
  <c r="BI44" i="20"/>
  <c r="BI43" i="20"/>
  <c r="BM44" i="20"/>
  <c r="BM43" i="20"/>
  <c r="BQ44" i="20"/>
  <c r="BQ43" i="20"/>
  <c r="BU44" i="20"/>
  <c r="BU43" i="20"/>
  <c r="BY44" i="20"/>
  <c r="BY43" i="20"/>
  <c r="CC44" i="20"/>
  <c r="CC43" i="20"/>
  <c r="CG44" i="20"/>
  <c r="CG43" i="20"/>
  <c r="AA50" i="20"/>
  <c r="AA51" i="20"/>
  <c r="AE50" i="20"/>
  <c r="AE51" i="20"/>
  <c r="AI50" i="20"/>
  <c r="AI51" i="20"/>
  <c r="AM50" i="20"/>
  <c r="AM51" i="20"/>
  <c r="AQ50" i="20"/>
  <c r="AQ51" i="20"/>
  <c r="AU50" i="20"/>
  <c r="AU51" i="20"/>
  <c r="AY50" i="20"/>
  <c r="AY51" i="20"/>
  <c r="BC50" i="20"/>
  <c r="BC51" i="20"/>
  <c r="BG50" i="20"/>
  <c r="BG51" i="20"/>
  <c r="BK50" i="20"/>
  <c r="BK51" i="20"/>
  <c r="BO50" i="20"/>
  <c r="BO51" i="20"/>
  <c r="BS50" i="20"/>
  <c r="BS51" i="20"/>
  <c r="BW50" i="20"/>
  <c r="BW51" i="20"/>
  <c r="CA50" i="20"/>
  <c r="CA51" i="20"/>
  <c r="CE50" i="20"/>
  <c r="CE51" i="20"/>
  <c r="Y58" i="20"/>
  <c r="Y57" i="20"/>
  <c r="AC58" i="20"/>
  <c r="AC57" i="20"/>
  <c r="AG58" i="20"/>
  <c r="AG57" i="20"/>
  <c r="AK58" i="20"/>
  <c r="AK57" i="20"/>
  <c r="AO58" i="20"/>
  <c r="O58" i="20" s="1"/>
  <c r="AO57" i="20"/>
  <c r="O57" i="20" s="1"/>
  <c r="AS58" i="20"/>
  <c r="AS57" i="20"/>
  <c r="AW58" i="20"/>
  <c r="AW57" i="20"/>
  <c r="BA58" i="20"/>
  <c r="BA57" i="20"/>
  <c r="BE57" i="20"/>
  <c r="BE58" i="20"/>
  <c r="BI57" i="20"/>
  <c r="BI58" i="20"/>
  <c r="BM57" i="20"/>
  <c r="BM58" i="20"/>
  <c r="BQ57" i="20"/>
  <c r="BQ58" i="20"/>
  <c r="BU57" i="20"/>
  <c r="BU58" i="20"/>
  <c r="BY57" i="20"/>
  <c r="BY58" i="20"/>
  <c r="CC57" i="20"/>
  <c r="CC58" i="20"/>
  <c r="CG57" i="20"/>
  <c r="CG58" i="20"/>
  <c r="AA65" i="20"/>
  <c r="AA64" i="20"/>
  <c r="AE65" i="20"/>
  <c r="AE64" i="20"/>
  <c r="AI65" i="20"/>
  <c r="AI64" i="20"/>
  <c r="AM65" i="20"/>
  <c r="AM64" i="20"/>
  <c r="AQ65" i="20"/>
  <c r="AQ64" i="20"/>
  <c r="AU65" i="20"/>
  <c r="AU64" i="20"/>
  <c r="AY65" i="20"/>
  <c r="AY64" i="20"/>
  <c r="BC65" i="20"/>
  <c r="BC64" i="20"/>
  <c r="BG65" i="20"/>
  <c r="BG64" i="20"/>
  <c r="BK65" i="20"/>
  <c r="BK64" i="20"/>
  <c r="BO65" i="20"/>
  <c r="BO64" i="20"/>
  <c r="BS64" i="20"/>
  <c r="BS65" i="20"/>
  <c r="BW65" i="20"/>
  <c r="BW64" i="20"/>
  <c r="CA65" i="20"/>
  <c r="CA64" i="20"/>
  <c r="CE65" i="20"/>
  <c r="CE64" i="20"/>
  <c r="Y72" i="20"/>
  <c r="Y71" i="20"/>
  <c r="AC72" i="20"/>
  <c r="AC71" i="20"/>
  <c r="AG71" i="20"/>
  <c r="AG72" i="20"/>
  <c r="AK72" i="20"/>
  <c r="AK71" i="20"/>
  <c r="AO72" i="20"/>
  <c r="O72" i="20" s="1"/>
  <c r="AO71" i="20"/>
  <c r="O71" i="20" s="1"/>
  <c r="AS71" i="20"/>
  <c r="AS72" i="20"/>
  <c r="AW71" i="20"/>
  <c r="AW72" i="20"/>
  <c r="BA72" i="20"/>
  <c r="BA71" i="20"/>
  <c r="BE72" i="20"/>
  <c r="BE71" i="20"/>
  <c r="BI71" i="20"/>
  <c r="BI72" i="20"/>
  <c r="BM71" i="20"/>
  <c r="BM72" i="20"/>
  <c r="BQ72" i="20"/>
  <c r="BQ71" i="20"/>
  <c r="BU72" i="20"/>
  <c r="BU71" i="20"/>
  <c r="BY71" i="20"/>
  <c r="BY72" i="20"/>
  <c r="CC72" i="20"/>
  <c r="CC71" i="20"/>
  <c r="CG71" i="20"/>
  <c r="CG72" i="20"/>
  <c r="AA78" i="20"/>
  <c r="AA79" i="20"/>
  <c r="AE79" i="20"/>
  <c r="AE78" i="20"/>
  <c r="AI79" i="20"/>
  <c r="AI78" i="20"/>
  <c r="AM79" i="20"/>
  <c r="AM78" i="20"/>
  <c r="AQ78" i="20"/>
  <c r="AQ79" i="20"/>
  <c r="AU79" i="20"/>
  <c r="AU78" i="20"/>
  <c r="AY79" i="20"/>
  <c r="AY78" i="20"/>
  <c r="BC79" i="20"/>
  <c r="BC78" i="20"/>
  <c r="BG78" i="20"/>
  <c r="BG79" i="20"/>
  <c r="BK79" i="20"/>
  <c r="BK78" i="20"/>
  <c r="BO79" i="20"/>
  <c r="BO78" i="20"/>
  <c r="BS79" i="20"/>
  <c r="BS78" i="20"/>
  <c r="BW78" i="20"/>
  <c r="BW79" i="20"/>
  <c r="CA79" i="20"/>
  <c r="CA78" i="20"/>
  <c r="CE79" i="20"/>
  <c r="CE78" i="20"/>
  <c r="Y85" i="20"/>
  <c r="Y86" i="20"/>
  <c r="AC85" i="20"/>
  <c r="AC86" i="20"/>
  <c r="AG85" i="20"/>
  <c r="AG86" i="20"/>
  <c r="AK85" i="20"/>
  <c r="AK86" i="20"/>
  <c r="AO85" i="20"/>
  <c r="O85" i="20" s="1"/>
  <c r="AO86" i="20"/>
  <c r="O86" i="20" s="1"/>
  <c r="AS85" i="20"/>
  <c r="AS86" i="20"/>
  <c r="AW85" i="20"/>
  <c r="AW86" i="20"/>
  <c r="BA85" i="20"/>
  <c r="BA86" i="20"/>
  <c r="BE85" i="20"/>
  <c r="BE86" i="20"/>
  <c r="BI85" i="20"/>
  <c r="BI86" i="20"/>
  <c r="BM85" i="20"/>
  <c r="BM86" i="20"/>
  <c r="BQ85" i="20"/>
  <c r="BQ86" i="20"/>
  <c r="BU85" i="20"/>
  <c r="BU86" i="20"/>
  <c r="BY85" i="20"/>
  <c r="BY86" i="20"/>
  <c r="CC85" i="20"/>
  <c r="CC86" i="20"/>
  <c r="CG85" i="20"/>
  <c r="CG86" i="20"/>
  <c r="AA93" i="20"/>
  <c r="AA92" i="20"/>
  <c r="AE93" i="20"/>
  <c r="AE92" i="20"/>
  <c r="AI93" i="20"/>
  <c r="AI92" i="20"/>
  <c r="AM93" i="20"/>
  <c r="AM92" i="20"/>
  <c r="AQ93" i="20"/>
  <c r="AQ92" i="20"/>
  <c r="AU93" i="20"/>
  <c r="AU92" i="20"/>
  <c r="AY93" i="20"/>
  <c r="AY92" i="20"/>
  <c r="BC93" i="20"/>
  <c r="BC92" i="20"/>
  <c r="BG93" i="20"/>
  <c r="BG92" i="20"/>
  <c r="BK93" i="20"/>
  <c r="BK92" i="20"/>
  <c r="BO93" i="20"/>
  <c r="BO92" i="20"/>
  <c r="BS93" i="20"/>
  <c r="BS92" i="20"/>
  <c r="BW93" i="20"/>
  <c r="BW92" i="20"/>
  <c r="CA93" i="20"/>
  <c r="CA92" i="20"/>
  <c r="CE93" i="20"/>
  <c r="CE92" i="20"/>
  <c r="Y99" i="20"/>
  <c r="Y100" i="20"/>
  <c r="AC99" i="20"/>
  <c r="AC100" i="20"/>
  <c r="AG99" i="20"/>
  <c r="AG100" i="20"/>
  <c r="AK99" i="20"/>
  <c r="AK100" i="20"/>
  <c r="AO99" i="20"/>
  <c r="O99" i="20" s="1"/>
  <c r="AO100" i="20"/>
  <c r="O100" i="20" s="1"/>
  <c r="AS99" i="20"/>
  <c r="AS100" i="20"/>
  <c r="AW99" i="20"/>
  <c r="AW100" i="20"/>
  <c r="BA99" i="20"/>
  <c r="BA100" i="20"/>
  <c r="BE99" i="20"/>
  <c r="BE100" i="20"/>
  <c r="BI99" i="20"/>
  <c r="BI100" i="20"/>
  <c r="BM99" i="20"/>
  <c r="BM100" i="20"/>
  <c r="BQ99" i="20"/>
  <c r="BQ100" i="20"/>
  <c r="BU99" i="20"/>
  <c r="BU100" i="20"/>
  <c r="BY99" i="20"/>
  <c r="BY100" i="20"/>
  <c r="CC99" i="20"/>
  <c r="CC100" i="20"/>
  <c r="CG99" i="20"/>
  <c r="CG100" i="20"/>
  <c r="AA107" i="20"/>
  <c r="AA106" i="20"/>
  <c r="AE107" i="20"/>
  <c r="AE106" i="20"/>
  <c r="AI107" i="20"/>
  <c r="AI106" i="20"/>
  <c r="AM107" i="20"/>
  <c r="AM106" i="20"/>
  <c r="AQ107" i="20"/>
  <c r="AQ106" i="20"/>
  <c r="AU107" i="20"/>
  <c r="AU106" i="20"/>
  <c r="AY107" i="20"/>
  <c r="AY106" i="20"/>
  <c r="BC107" i="20"/>
  <c r="BC106" i="20"/>
  <c r="BG107" i="20"/>
  <c r="BG106" i="20"/>
  <c r="BK107" i="20"/>
  <c r="BK106" i="20"/>
  <c r="BO107" i="20"/>
  <c r="BO106" i="20"/>
  <c r="BS107" i="20"/>
  <c r="BS106" i="20"/>
  <c r="BW107" i="20"/>
  <c r="BW106" i="20"/>
  <c r="CA107" i="20"/>
  <c r="CA106" i="20"/>
  <c r="CE107" i="20"/>
  <c r="CE106" i="20"/>
  <c r="AH20" i="13"/>
  <c r="AI20" i="13"/>
  <c r="AJ20" i="13"/>
  <c r="AH21" i="13"/>
  <c r="AI21" i="13"/>
  <c r="AJ21" i="13"/>
  <c r="AH23" i="13"/>
  <c r="AI23" i="13"/>
  <c r="AJ23" i="13"/>
  <c r="AH24" i="13"/>
  <c r="AI24" i="13"/>
  <c r="AJ24" i="13"/>
  <c r="AR20" i="13"/>
  <c r="AQ20" i="13"/>
  <c r="AG20" i="13"/>
  <c r="AF20" i="13"/>
  <c r="AE20" i="13"/>
  <c r="AC20" i="13"/>
  <c r="AB20" i="13"/>
  <c r="AA20" i="13"/>
  <c r="V20" i="13"/>
  <c r="U20" i="13"/>
  <c r="T20" i="13"/>
  <c r="S20" i="13"/>
  <c r="R20" i="13"/>
  <c r="Q20" i="13"/>
  <c r="P20" i="13"/>
  <c r="O20" i="13"/>
  <c r="M20" i="13"/>
  <c r="L20" i="13"/>
  <c r="K20" i="13"/>
  <c r="J20" i="13"/>
  <c r="I20" i="13"/>
  <c r="H20" i="13"/>
  <c r="G20" i="13"/>
  <c r="F20" i="13"/>
  <c r="AQ9" i="13"/>
  <c r="U119" i="20" l="1"/>
  <c r="U120" i="20"/>
  <c r="O119" i="20"/>
  <c r="O120" i="20"/>
  <c r="N119" i="20"/>
  <c r="N120" i="20"/>
  <c r="U121" i="20"/>
  <c r="U122" i="20"/>
  <c r="O121" i="20"/>
  <c r="O122" i="20"/>
  <c r="N121" i="20"/>
  <c r="N122" i="20"/>
  <c r="M113" i="20"/>
  <c r="M85" i="20"/>
  <c r="R51" i="20"/>
  <c r="M86" i="20"/>
  <c r="M114" i="20"/>
  <c r="M100" i="20"/>
  <c r="R50" i="20"/>
  <c r="T92" i="20"/>
  <c r="T79" i="20"/>
  <c r="T114" i="20"/>
  <c r="S113" i="20"/>
  <c r="S100" i="20"/>
  <c r="S72" i="20"/>
  <c r="Q64" i="20"/>
  <c r="S43" i="20"/>
  <c r="Q36" i="20"/>
  <c r="Q16" i="20"/>
  <c r="M99" i="20"/>
  <c r="R93" i="20"/>
  <c r="Q92" i="20"/>
  <c r="S99" i="20"/>
  <c r="Q93" i="20"/>
  <c r="S71" i="20"/>
  <c r="Q65" i="20"/>
  <c r="S44" i="20"/>
  <c r="Q37" i="20"/>
  <c r="Q15" i="20"/>
  <c r="R92" i="20"/>
  <c r="Q106" i="20"/>
  <c r="S86" i="20"/>
  <c r="Q78" i="20"/>
  <c r="S58" i="20"/>
  <c r="T51" i="20"/>
  <c r="Q51" i="20"/>
  <c r="S29" i="20"/>
  <c r="T23" i="20"/>
  <c r="Q23" i="20"/>
  <c r="S37" i="20"/>
  <c r="R78" i="20"/>
  <c r="L79" i="20"/>
  <c r="P29" i="20"/>
  <c r="R23" i="20"/>
  <c r="M107" i="20"/>
  <c r="P93" i="20"/>
  <c r="R85" i="20"/>
  <c r="L85" i="20"/>
  <c r="M78" i="20"/>
  <c r="P64" i="20"/>
  <c r="R57" i="20"/>
  <c r="L58" i="20"/>
  <c r="M50" i="20"/>
  <c r="P36" i="20"/>
  <c r="R29" i="20"/>
  <c r="L29" i="20"/>
  <c r="M22" i="20"/>
  <c r="P15" i="20"/>
  <c r="L15" i="20"/>
  <c r="S78" i="20"/>
  <c r="T71" i="20"/>
  <c r="Q57" i="20"/>
  <c r="T44" i="20"/>
  <c r="Q29" i="20"/>
  <c r="R106" i="20"/>
  <c r="P100" i="20"/>
  <c r="P86" i="20"/>
  <c r="M71" i="20"/>
  <c r="R65" i="20"/>
  <c r="L65" i="20"/>
  <c r="L51" i="20"/>
  <c r="M43" i="20"/>
  <c r="R37" i="20"/>
  <c r="P43" i="20"/>
  <c r="Q113" i="20"/>
  <c r="T106" i="20"/>
  <c r="T107" i="20"/>
  <c r="Q107" i="20"/>
  <c r="S85" i="20"/>
  <c r="T78" i="20"/>
  <c r="Q79" i="20"/>
  <c r="S57" i="20"/>
  <c r="T50" i="20"/>
  <c r="Q50" i="20"/>
  <c r="S30" i="20"/>
  <c r="T22" i="20"/>
  <c r="Q22" i="20"/>
  <c r="S36" i="20"/>
  <c r="R79" i="20"/>
  <c r="L78" i="20"/>
  <c r="P30" i="20"/>
  <c r="R22" i="20"/>
  <c r="M106" i="20"/>
  <c r="P92" i="20"/>
  <c r="R86" i="20"/>
  <c r="L86" i="20"/>
  <c r="M79" i="20"/>
  <c r="P65" i="20"/>
  <c r="R58" i="20"/>
  <c r="L57" i="20"/>
  <c r="M51" i="20"/>
  <c r="P37" i="20"/>
  <c r="R30" i="20"/>
  <c r="L30" i="20"/>
  <c r="M23" i="20"/>
  <c r="P16" i="20"/>
  <c r="L16" i="20"/>
  <c r="S79" i="20"/>
  <c r="T72" i="20"/>
  <c r="Q58" i="20"/>
  <c r="T43" i="20"/>
  <c r="Q30" i="20"/>
  <c r="R107" i="20"/>
  <c r="P99" i="20"/>
  <c r="P85" i="20"/>
  <c r="M72" i="20"/>
  <c r="R64" i="20"/>
  <c r="L64" i="20"/>
  <c r="L50" i="20"/>
  <c r="M44" i="20"/>
  <c r="R36" i="20"/>
  <c r="P44" i="20"/>
  <c r="T64" i="20"/>
  <c r="T36" i="20"/>
  <c r="T16" i="20"/>
  <c r="T57" i="20"/>
  <c r="S50" i="20"/>
  <c r="Q44" i="20"/>
  <c r="S22" i="20"/>
  <c r="L106" i="20"/>
  <c r="P71" i="20"/>
  <c r="P57" i="20"/>
  <c r="P107" i="20"/>
  <c r="R99" i="20"/>
  <c r="L99" i="20"/>
  <c r="M93" i="20"/>
  <c r="P78" i="20"/>
  <c r="R72" i="20"/>
  <c r="L72" i="20"/>
  <c r="M64" i="20"/>
  <c r="P50" i="20"/>
  <c r="R44" i="20"/>
  <c r="L44" i="20"/>
  <c r="M36" i="20"/>
  <c r="P22" i="20"/>
  <c r="L22" i="20"/>
  <c r="M15" i="20"/>
  <c r="S107" i="20"/>
  <c r="T99" i="20"/>
  <c r="Q99" i="20"/>
  <c r="S93" i="20"/>
  <c r="T85" i="20"/>
  <c r="Q85" i="20"/>
  <c r="Q71" i="20"/>
  <c r="S65" i="20"/>
  <c r="T29" i="20"/>
  <c r="S15" i="20"/>
  <c r="L92" i="20"/>
  <c r="M57" i="20"/>
  <c r="L37" i="20"/>
  <c r="R16" i="20"/>
  <c r="M29" i="20"/>
  <c r="R113" i="20"/>
  <c r="T93" i="20"/>
  <c r="T65" i="20"/>
  <c r="T37" i="20"/>
  <c r="T15" i="20"/>
  <c r="T58" i="20"/>
  <c r="S51" i="20"/>
  <c r="Q43" i="20"/>
  <c r="S23" i="20"/>
  <c r="L107" i="20"/>
  <c r="P72" i="20"/>
  <c r="P58" i="20"/>
  <c r="P106" i="20"/>
  <c r="R100" i="20"/>
  <c r="L100" i="20"/>
  <c r="M92" i="20"/>
  <c r="P79" i="20"/>
  <c r="R71" i="20"/>
  <c r="L71" i="20"/>
  <c r="M65" i="20"/>
  <c r="P51" i="20"/>
  <c r="R43" i="20"/>
  <c r="L43" i="20"/>
  <c r="M37" i="20"/>
  <c r="P23" i="20"/>
  <c r="L23" i="20"/>
  <c r="M16" i="20"/>
  <c r="S106" i="20"/>
  <c r="T100" i="20"/>
  <c r="Q100" i="20"/>
  <c r="S92" i="20"/>
  <c r="T86" i="20"/>
  <c r="Q86" i="20"/>
  <c r="Q72" i="20"/>
  <c r="S64" i="20"/>
  <c r="T30" i="20"/>
  <c r="S16" i="20"/>
  <c r="L93" i="20"/>
  <c r="M58" i="20"/>
  <c r="L36" i="20"/>
  <c r="R15" i="20"/>
  <c r="M30" i="20"/>
  <c r="T113" i="20"/>
  <c r="T116" i="20" s="1"/>
  <c r="Q114" i="20"/>
  <c r="S114" i="20"/>
  <c r="R114" i="20"/>
  <c r="L114" i="20"/>
  <c r="P113" i="20"/>
  <c r="L113" i="20"/>
  <c r="P114" i="20"/>
  <c r="I34" i="37" l="1"/>
  <c r="K116" i="20"/>
  <c r="Q121" i="20"/>
  <c r="Q122" i="20"/>
  <c r="S119" i="20"/>
  <c r="S120" i="20"/>
  <c r="P119" i="20"/>
  <c r="P120" i="20"/>
  <c r="K34" i="37"/>
  <c r="L122" i="20"/>
  <c r="R121" i="20"/>
  <c r="R122" i="20"/>
  <c r="T121" i="20"/>
  <c r="T122" i="20"/>
  <c r="T119" i="20"/>
  <c r="T120" i="20"/>
  <c r="P121" i="20"/>
  <c r="P122" i="20"/>
  <c r="L119" i="20"/>
  <c r="L120" i="20"/>
  <c r="S121" i="20"/>
  <c r="S122" i="20"/>
  <c r="R119" i="20"/>
  <c r="R120" i="20"/>
  <c r="Q119" i="20"/>
  <c r="Q120" i="20"/>
  <c r="M121" i="20"/>
  <c r="M122" i="20"/>
  <c r="M119" i="20"/>
  <c r="M120" i="20"/>
  <c r="K114" i="20"/>
  <c r="L121" i="20"/>
  <c r="K113" i="20"/>
  <c r="P34" i="37" s="1"/>
  <c r="K37" i="20"/>
  <c r="K100" i="20"/>
  <c r="K107" i="20"/>
  <c r="K44" i="20"/>
  <c r="K65" i="20"/>
  <c r="K79" i="20"/>
  <c r="K58" i="20"/>
  <c r="K72" i="20"/>
  <c r="K71" i="20"/>
  <c r="K57" i="20"/>
  <c r="K29" i="20"/>
  <c r="K22" i="20"/>
  <c r="K30" i="20"/>
  <c r="K99" i="20"/>
  <c r="K43" i="20"/>
  <c r="K93" i="20"/>
  <c r="K50" i="20"/>
  <c r="K64" i="20"/>
  <c r="K106" i="20"/>
  <c r="K36" i="20"/>
  <c r="K92" i="20"/>
  <c r="K86" i="20"/>
  <c r="K51" i="20"/>
  <c r="K85" i="20"/>
  <c r="K15" i="20"/>
  <c r="K78" i="20"/>
  <c r="K80" i="20" s="1"/>
  <c r="K81" i="20" s="1"/>
  <c r="K23" i="20"/>
  <c r="K16" i="20"/>
  <c r="K119" i="20" l="1"/>
  <c r="K120" i="20"/>
  <c r="K122" i="20"/>
  <c r="K121" i="20"/>
  <c r="K101" i="20"/>
  <c r="K102" i="20" s="1"/>
  <c r="K66" i="20"/>
  <c r="K67" i="20" s="1"/>
  <c r="K59" i="20"/>
  <c r="K60" i="20" s="1"/>
  <c r="K52" i="20"/>
  <c r="K53" i="20" s="1"/>
  <c r="K45" i="20"/>
  <c r="K46" i="20" s="1"/>
  <c r="K108" i="20"/>
  <c r="K109" i="20" s="1"/>
  <c r="K94" i="20"/>
  <c r="K95" i="20" s="1"/>
  <c r="K31" i="20"/>
  <c r="K32" i="20" s="1"/>
  <c r="K24" i="20"/>
  <c r="K25" i="20" s="1"/>
  <c r="K38" i="20"/>
  <c r="K39" i="20" s="1"/>
  <c r="K87" i="20"/>
  <c r="K88" i="20" s="1"/>
  <c r="K73" i="20"/>
  <c r="K74" i="20" s="1"/>
  <c r="K17" i="20"/>
  <c r="K18" i="20" s="1"/>
  <c r="AG24" i="13"/>
  <c r="AG22" i="13"/>
  <c r="BB12" i="13"/>
  <c r="BB18" i="13" s="1"/>
  <c r="BB9" i="13"/>
  <c r="BZ9" i="13"/>
  <c r="AR24" i="13"/>
  <c r="AR23" i="13"/>
  <c r="AR22" i="13"/>
  <c r="AR21" i="13"/>
  <c r="AR9" i="13"/>
  <c r="AQ23" i="13"/>
  <c r="AB23" i="13"/>
  <c r="AB21" i="13"/>
  <c r="AF23" i="13"/>
  <c r="AE23" i="13"/>
  <c r="AC23" i="13"/>
  <c r="AA23" i="13"/>
  <c r="X23" i="13"/>
  <c r="V23" i="13"/>
  <c r="U23" i="13"/>
  <c r="T23" i="13"/>
  <c r="S23" i="13"/>
  <c r="R23" i="13"/>
  <c r="Q23" i="13"/>
  <c r="P23" i="13"/>
  <c r="O23" i="13"/>
  <c r="M23" i="13"/>
  <c r="L23" i="13"/>
  <c r="K23" i="13"/>
  <c r="J23" i="13"/>
  <c r="I23" i="13"/>
  <c r="H23" i="13"/>
  <c r="G23" i="13"/>
  <c r="F23" i="13"/>
  <c r="AB24" i="13"/>
  <c r="AB22" i="13"/>
  <c r="AB12" i="13"/>
  <c r="AB18" i="13" s="1"/>
  <c r="Q21" i="13"/>
  <c r="BZ12" i="13"/>
  <c r="BZ18" i="13" s="1"/>
  <c r="CA12" i="13"/>
  <c r="CA18" i="13" s="1"/>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 r="AM9" i="4"/>
  <c r="AN9" i="4"/>
  <c r="AO9" i="4"/>
  <c r="AP9" i="4"/>
  <c r="AQ9" i="4"/>
  <c r="AR9" i="4"/>
  <c r="AS9" i="4"/>
  <c r="AT9" i="4"/>
  <c r="AU9" i="4"/>
  <c r="AV9" i="4"/>
  <c r="AW9" i="4"/>
  <c r="AX9" i="4"/>
  <c r="AY9" i="4"/>
  <c r="AZ9" i="4"/>
  <c r="BA9" i="4"/>
  <c r="BB9" i="4"/>
  <c r="BC9" i="4"/>
  <c r="BD9" i="4"/>
  <c r="BF9" i="4"/>
  <c r="BG9" i="4"/>
  <c r="BH9" i="4"/>
  <c r="BI9" i="4"/>
  <c r="BJ9" i="4"/>
  <c r="BK9" i="4"/>
  <c r="BL9" i="4"/>
  <c r="BM9" i="4"/>
  <c r="BN9" i="4"/>
  <c r="BO9" i="4"/>
  <c r="BP9" i="4"/>
  <c r="K123" i="20" l="1"/>
  <c r="K124" i="20"/>
  <c r="I71" i="24"/>
  <c r="E71" i="24"/>
  <c r="H71" i="24"/>
  <c r="G71" i="24"/>
  <c r="F71" i="24"/>
  <c r="K125" i="20" l="1"/>
  <c r="M55" i="26" s="1"/>
  <c r="I46" i="26" l="1"/>
  <c r="I44" i="26"/>
  <c r="N56" i="26"/>
  <c r="E52" i="26"/>
  <c r="F49" i="26"/>
  <c r="I62" i="26"/>
  <c r="H24" i="26"/>
  <c r="E46" i="26"/>
  <c r="I71" i="26"/>
  <c r="N62" i="26"/>
  <c r="O67" i="26"/>
  <c r="P67" i="26" s="1"/>
  <c r="E41" i="26"/>
  <c r="F39" i="26"/>
  <c r="F16" i="26"/>
  <c r="G40" i="26"/>
  <c r="F45" i="26"/>
  <c r="J55" i="26"/>
  <c r="J49" i="26"/>
  <c r="F51" i="26"/>
  <c r="I65" i="26"/>
  <c r="G15" i="26"/>
  <c r="G53" i="26"/>
  <c r="L60" i="26"/>
  <c r="E48" i="26"/>
  <c r="F57" i="26"/>
  <c r="H63" i="26"/>
  <c r="L29" i="26"/>
  <c r="E15" i="26"/>
  <c r="M63" i="26"/>
  <c r="E22" i="26"/>
  <c r="L64" i="26"/>
  <c r="F59" i="26"/>
  <c r="I24" i="26"/>
  <c r="H50" i="26"/>
  <c r="I60" i="26"/>
  <c r="F21" i="26"/>
  <c r="H59" i="26"/>
  <c r="E51" i="26"/>
  <c r="L61" i="26"/>
  <c r="O11" i="26"/>
  <c r="P11" i="26" s="1"/>
  <c r="L57" i="26"/>
  <c r="F50" i="26"/>
  <c r="E61" i="26"/>
  <c r="I53" i="26"/>
  <c r="F46" i="26"/>
  <c r="I21" i="26"/>
  <c r="F29" i="26"/>
  <c r="G19" i="26"/>
  <c r="J64" i="26"/>
  <c r="H21" i="26"/>
  <c r="G65" i="26"/>
  <c r="E18" i="26"/>
  <c r="N61" i="26"/>
  <c r="E40" i="26"/>
  <c r="F64" i="26"/>
  <c r="I49" i="26"/>
  <c r="I47" i="26"/>
  <c r="J60" i="26"/>
  <c r="I58" i="26"/>
  <c r="G56" i="26"/>
  <c r="M59" i="26"/>
  <c r="H29" i="26"/>
  <c r="E55" i="26"/>
  <c r="G39" i="26"/>
  <c r="J18" i="26"/>
  <c r="M58" i="26"/>
  <c r="M30" i="26"/>
  <c r="M31" i="26" s="1"/>
  <c r="H44" i="26"/>
  <c r="F22" i="26"/>
  <c r="H52" i="26"/>
  <c r="J57" i="26"/>
  <c r="H49" i="26"/>
  <c r="F48" i="26"/>
  <c r="I59" i="26"/>
  <c r="E20" i="26"/>
  <c r="N63" i="26"/>
  <c r="M70" i="26"/>
  <c r="P70" i="26" s="1"/>
  <c r="J63" i="26"/>
  <c r="F65" i="26"/>
  <c r="H45" i="26"/>
  <c r="I17" i="26"/>
  <c r="F52" i="26"/>
  <c r="F27" i="26"/>
  <c r="E26" i="26"/>
  <c r="F20" i="26"/>
  <c r="E71" i="26"/>
  <c r="E59" i="26"/>
  <c r="I51" i="26"/>
  <c r="H16" i="26"/>
  <c r="E62" i="26"/>
  <c r="I57" i="26"/>
  <c r="I18" i="26"/>
  <c r="G49" i="26"/>
  <c r="E47" i="26"/>
  <c r="E39" i="26"/>
  <c r="J50" i="26"/>
  <c r="F55" i="26"/>
  <c r="H47" i="26"/>
  <c r="H51" i="26"/>
  <c r="I63" i="26"/>
  <c r="F47" i="26"/>
  <c r="H65" i="26"/>
  <c r="G27" i="26"/>
  <c r="F53" i="26"/>
  <c r="G55" i="26"/>
  <c r="N64" i="26"/>
  <c r="F18" i="26"/>
  <c r="E23" i="26"/>
  <c r="I64" i="26"/>
  <c r="I20" i="26"/>
  <c r="G17" i="26"/>
  <c r="J53" i="26"/>
  <c r="F26" i="26"/>
  <c r="J41" i="26"/>
  <c r="I48" i="26"/>
  <c r="F19" i="26"/>
  <c r="M64" i="26"/>
  <c r="I27" i="26"/>
  <c r="I29" i="26"/>
  <c r="O10" i="26"/>
  <c r="P10" i="26" s="1"/>
  <c r="E45" i="26"/>
  <c r="G41" i="26"/>
  <c r="M65" i="26"/>
  <c r="N59" i="26"/>
  <c r="J45" i="26"/>
  <c r="N57" i="26"/>
  <c r="G60" i="26"/>
  <c r="H58" i="26"/>
  <c r="E63" i="26"/>
  <c r="J61" i="26"/>
  <c r="N55" i="26"/>
  <c r="G16" i="26"/>
  <c r="F40" i="26"/>
  <c r="G59" i="26"/>
  <c r="H23" i="26"/>
  <c r="J39" i="26"/>
  <c r="J59" i="26"/>
  <c r="F44" i="26"/>
  <c r="E24" i="26"/>
  <c r="H41" i="26"/>
  <c r="J22" i="26"/>
  <c r="J21" i="26"/>
  <c r="N65" i="26"/>
  <c r="J17" i="26"/>
  <c r="I61" i="26"/>
  <c r="J47" i="26"/>
  <c r="J23" i="26"/>
  <c r="H22" i="26"/>
  <c r="G26" i="26"/>
  <c r="F58" i="26"/>
  <c r="F23" i="26"/>
  <c r="I23" i="26"/>
  <c r="M56" i="26"/>
  <c r="E49" i="26"/>
  <c r="E17" i="26"/>
  <c r="I52" i="26"/>
  <c r="H17" i="26"/>
  <c r="E44" i="26"/>
  <c r="J27" i="26"/>
  <c r="M60" i="26"/>
  <c r="E21" i="26"/>
  <c r="G71" i="26"/>
  <c r="J29" i="26"/>
  <c r="J15" i="26"/>
  <c r="H46" i="26"/>
  <c r="L56" i="26"/>
  <c r="F41" i="26"/>
  <c r="E19" i="26"/>
  <c r="L63" i="26"/>
  <c r="H19" i="26"/>
  <c r="G22" i="26"/>
  <c r="E60" i="26"/>
  <c r="G64" i="26"/>
  <c r="H53" i="26"/>
  <c r="I22" i="26"/>
  <c r="H26" i="26"/>
  <c r="E27" i="26"/>
  <c r="J24" i="26"/>
  <c r="J40" i="26"/>
  <c r="J19" i="26"/>
  <c r="J71" i="26"/>
  <c r="J58" i="26"/>
  <c r="G52" i="26"/>
  <c r="G51" i="26"/>
  <c r="G47" i="26"/>
  <c r="E65" i="26"/>
  <c r="H56" i="26"/>
  <c r="F24" i="26"/>
  <c r="E16" i="26"/>
  <c r="E53" i="26"/>
  <c r="I15" i="26"/>
  <c r="L62" i="26"/>
  <c r="O12" i="26"/>
  <c r="P12" i="26" s="1"/>
  <c r="I56" i="26"/>
  <c r="I19" i="26"/>
  <c r="J16" i="26"/>
  <c r="L58" i="26"/>
  <c r="F62" i="26"/>
  <c r="G29" i="26"/>
  <c r="L26" i="26"/>
  <c r="H64" i="26"/>
  <c r="H40" i="26"/>
  <c r="G21" i="26"/>
  <c r="G48" i="26"/>
  <c r="F17" i="26"/>
  <c r="H71" i="26"/>
  <c r="E50" i="26"/>
  <c r="G58" i="26"/>
  <c r="G20" i="26"/>
  <c r="H18" i="26"/>
  <c r="H15" i="26"/>
  <c r="F15" i="26"/>
  <c r="F61" i="26"/>
  <c r="G57" i="26"/>
  <c r="H39" i="26"/>
  <c r="M62" i="26"/>
  <c r="G24" i="26"/>
  <c r="O68" i="26"/>
  <c r="P68" i="26" s="1"/>
  <c r="E58" i="26"/>
  <c r="G50" i="26"/>
  <c r="L27" i="26"/>
  <c r="J56" i="26"/>
  <c r="H48" i="26"/>
  <c r="F71" i="26"/>
  <c r="I16" i="26"/>
  <c r="H60" i="26"/>
  <c r="J20" i="26"/>
  <c r="J62" i="26"/>
  <c r="I26" i="26"/>
  <c r="G62" i="26"/>
  <c r="G18" i="26"/>
  <c r="M57" i="26"/>
  <c r="G46" i="26"/>
  <c r="F56" i="26"/>
  <c r="I41" i="26"/>
  <c r="H57" i="26"/>
  <c r="E56" i="26"/>
  <c r="M61" i="26"/>
  <c r="H27" i="26"/>
  <c r="H55" i="26"/>
  <c r="G61" i="26"/>
  <c r="F63" i="26"/>
  <c r="H61" i="26"/>
  <c r="F60" i="26"/>
  <c r="J51" i="26"/>
  <c r="G63" i="26"/>
  <c r="G44" i="26"/>
  <c r="J46" i="26"/>
  <c r="E64" i="26"/>
  <c r="I50" i="26"/>
  <c r="E57" i="26"/>
  <c r="H20" i="26"/>
  <c r="E29" i="26"/>
  <c r="L59" i="26"/>
  <c r="J48" i="26"/>
  <c r="I55" i="26"/>
  <c r="N58" i="26"/>
  <c r="L55" i="26"/>
  <c r="G45" i="26"/>
  <c r="I40" i="26"/>
  <c r="J26" i="26"/>
  <c r="H62" i="26"/>
  <c r="J44" i="26"/>
  <c r="L65" i="26"/>
  <c r="I45" i="26"/>
  <c r="N60" i="26"/>
  <c r="I39" i="26"/>
  <c r="J52" i="26"/>
  <c r="G23" i="26"/>
  <c r="J65" i="26"/>
  <c r="AG12" i="13"/>
  <c r="AG18" i="13" s="1"/>
  <c r="AF12" i="13"/>
  <c r="AF18" i="13" s="1"/>
  <c r="AE12" i="13"/>
  <c r="AE18" i="13" s="1"/>
  <c r="AD12" i="13"/>
  <c r="AD18" i="13" s="1"/>
  <c r="AC12" i="13"/>
  <c r="AC18" i="13" s="1"/>
  <c r="AA12" i="13"/>
  <c r="AA18" i="13" s="1"/>
  <c r="BY12" i="13"/>
  <c r="BY18" i="13" s="1"/>
  <c r="AQ12" i="13"/>
  <c r="AQ18" i="13" s="1"/>
  <c r="V12" i="13"/>
  <c r="V18" i="13" s="1"/>
  <c r="U12" i="13"/>
  <c r="U18" i="13" s="1"/>
  <c r="T12" i="13"/>
  <c r="T18" i="13" s="1"/>
  <c r="S12" i="13"/>
  <c r="S18" i="13" s="1"/>
  <c r="AK12" i="13"/>
  <c r="AJ12" i="13"/>
  <c r="AJ18" i="13" s="1"/>
  <c r="AI12" i="13"/>
  <c r="AI18" i="13" s="1"/>
  <c r="AH12" i="13"/>
  <c r="AH18" i="13" s="1"/>
  <c r="BX12" i="13"/>
  <c r="BX18" i="13" s="1"/>
  <c r="BW12" i="13"/>
  <c r="BW18" i="13" s="1"/>
  <c r="BV12" i="13"/>
  <c r="BV18" i="13" s="1"/>
  <c r="BU12" i="13"/>
  <c r="BU18" i="13" s="1"/>
  <c r="BT12" i="13"/>
  <c r="BT18" i="13" s="1"/>
  <c r="BS12" i="13"/>
  <c r="BS18" i="13" s="1"/>
  <c r="BR12" i="13"/>
  <c r="BR18" i="13" s="1"/>
  <c r="BQ12" i="13"/>
  <c r="BQ18" i="13" s="1"/>
  <c r="BP12" i="13"/>
  <c r="BP18" i="13" s="1"/>
  <c r="BO12" i="13"/>
  <c r="BO18" i="13" s="1"/>
  <c r="BN12" i="13"/>
  <c r="BN18" i="13" s="1"/>
  <c r="BM12" i="13"/>
  <c r="BM18" i="13" s="1"/>
  <c r="BL12" i="13"/>
  <c r="BL18" i="13" s="1"/>
  <c r="BK12" i="13"/>
  <c r="BK18" i="13" s="1"/>
  <c r="BJ12" i="13"/>
  <c r="BJ18" i="13" s="1"/>
  <c r="BI12" i="13"/>
  <c r="BI18" i="13" s="1"/>
  <c r="BH12" i="13"/>
  <c r="BH18" i="13" s="1"/>
  <c r="R12" i="13"/>
  <c r="R18" i="13" s="1"/>
  <c r="Q12" i="13"/>
  <c r="Q18" i="13" s="1"/>
  <c r="BG12" i="13"/>
  <c r="BG18" i="13" s="1"/>
  <c r="P12" i="13"/>
  <c r="P18" i="13" s="1"/>
  <c r="O12" i="13"/>
  <c r="O18" i="13" s="1"/>
  <c r="M12" i="13"/>
  <c r="L12" i="13"/>
  <c r="L18" i="13" s="1"/>
  <c r="BF12" i="13"/>
  <c r="BF18" i="13" s="1"/>
  <c r="K12" i="13"/>
  <c r="K18" i="13" s="1"/>
  <c r="BE12" i="13"/>
  <c r="BE18" i="13" s="1"/>
  <c r="BD12" i="13"/>
  <c r="BD18" i="13" s="1"/>
  <c r="BC12" i="13"/>
  <c r="BC18" i="13" s="1"/>
  <c r="BA12" i="13"/>
  <c r="BA18" i="13" s="1"/>
  <c r="AZ12" i="13"/>
  <c r="AZ18" i="13" s="1"/>
  <c r="AY12" i="13"/>
  <c r="AY18" i="13" s="1"/>
  <c r="AX12" i="13"/>
  <c r="AX18" i="13" s="1"/>
  <c r="AW12" i="13"/>
  <c r="AW18" i="13" s="1"/>
  <c r="AV12" i="13"/>
  <c r="AV18" i="13" s="1"/>
  <c r="J12" i="13"/>
  <c r="J18" i="13" s="1"/>
  <c r="I12" i="13"/>
  <c r="I18" i="13" s="1"/>
  <c r="H12" i="13"/>
  <c r="H18" i="13" s="1"/>
  <c r="G12" i="13"/>
  <c r="G18" i="13" s="1"/>
  <c r="F12" i="13"/>
  <c r="F18" i="13" s="1"/>
  <c r="AG9" i="13"/>
  <c r="AF9" i="13"/>
  <c r="AE9" i="13"/>
  <c r="AD9" i="13"/>
  <c r="AC9" i="13"/>
  <c r="AB9" i="13"/>
  <c r="AA9" i="13"/>
  <c r="BY9" i="13"/>
  <c r="V9" i="13"/>
  <c r="U9" i="13"/>
  <c r="T9" i="13"/>
  <c r="S9" i="13"/>
  <c r="AK9" i="13"/>
  <c r="AJ9" i="13"/>
  <c r="AI9" i="13"/>
  <c r="AH9" i="13"/>
  <c r="BX9" i="13"/>
  <c r="BW9" i="13"/>
  <c r="BV9" i="13"/>
  <c r="BU9" i="13"/>
  <c r="BT9" i="13"/>
  <c r="BS9" i="13"/>
  <c r="BR9" i="13"/>
  <c r="BQ9" i="13"/>
  <c r="BP9" i="13"/>
  <c r="BO9" i="13"/>
  <c r="BN9" i="13"/>
  <c r="BM9" i="13"/>
  <c r="BL9" i="13"/>
  <c r="BK9" i="13"/>
  <c r="BJ9" i="13"/>
  <c r="BI9" i="13"/>
  <c r="BH9" i="13"/>
  <c r="R9" i="13"/>
  <c r="Q9" i="13"/>
  <c r="BG9" i="13"/>
  <c r="P9" i="13"/>
  <c r="O9" i="13"/>
  <c r="M9" i="13"/>
  <c r="L9" i="13"/>
  <c r="BF9" i="13"/>
  <c r="K9" i="13"/>
  <c r="BE9" i="13"/>
  <c r="BD9" i="13"/>
  <c r="BC9" i="13"/>
  <c r="BA9" i="13"/>
  <c r="AZ9" i="13"/>
  <c r="AY9" i="13"/>
  <c r="AX9" i="13"/>
  <c r="AW9" i="13"/>
  <c r="AV9" i="13"/>
  <c r="J9" i="13"/>
  <c r="I9" i="13"/>
  <c r="H9" i="13"/>
  <c r="G9" i="13"/>
  <c r="F9" i="13"/>
  <c r="AF24" i="13"/>
  <c r="AE24" i="13"/>
  <c r="AC24" i="13"/>
  <c r="AA24" i="13"/>
  <c r="AQ24" i="13"/>
  <c r="V24" i="13"/>
  <c r="U24" i="13"/>
  <c r="T24" i="13"/>
  <c r="S24" i="13"/>
  <c r="R24" i="13"/>
  <c r="Q24" i="13"/>
  <c r="P24" i="13"/>
  <c r="O24" i="13"/>
  <c r="M24" i="13"/>
  <c r="L24" i="13"/>
  <c r="K24" i="13"/>
  <c r="J24" i="13"/>
  <c r="I24" i="13"/>
  <c r="H24" i="13"/>
  <c r="G24" i="13"/>
  <c r="F24" i="13"/>
  <c r="AF22" i="13"/>
  <c r="AE22" i="13"/>
  <c r="AC22" i="13"/>
  <c r="AA22" i="13"/>
  <c r="AQ22" i="13"/>
  <c r="V22" i="13"/>
  <c r="U22" i="13"/>
  <c r="T22" i="13"/>
  <c r="S22" i="13"/>
  <c r="AJ22" i="13"/>
  <c r="AI22" i="13"/>
  <c r="AH22" i="13"/>
  <c r="R22" i="13"/>
  <c r="Q22" i="13"/>
  <c r="P22" i="13"/>
  <c r="O22" i="13"/>
  <c r="M22" i="13"/>
  <c r="L22" i="13"/>
  <c r="K22" i="13"/>
  <c r="J22" i="13"/>
  <c r="I22" i="13"/>
  <c r="H22" i="13"/>
  <c r="G22" i="13"/>
  <c r="F22" i="13"/>
  <c r="AG21" i="13"/>
  <c r="AF21" i="13"/>
  <c r="AE21" i="13"/>
  <c r="AC21" i="13"/>
  <c r="AA21" i="13"/>
  <c r="X21" i="13"/>
  <c r="AQ21" i="13"/>
  <c r="V21" i="13"/>
  <c r="U21" i="13"/>
  <c r="T21" i="13"/>
  <c r="S21" i="13"/>
  <c r="R21" i="13"/>
  <c r="P21" i="13"/>
  <c r="O21" i="13"/>
  <c r="M21" i="13"/>
  <c r="L21" i="13"/>
  <c r="K21" i="13"/>
  <c r="J21" i="13"/>
  <c r="I21" i="13"/>
  <c r="H21" i="13"/>
  <c r="G21" i="13"/>
  <c r="F21" i="13"/>
  <c r="P28" i="37" l="1"/>
  <c r="AL16" i="13"/>
  <c r="M18" i="13"/>
  <c r="F18" i="24" s="1"/>
  <c r="P24" i="37"/>
  <c r="O31" i="26"/>
  <c r="K46" i="26"/>
  <c r="P46" i="26" s="1"/>
  <c r="O72" i="26"/>
  <c r="K47" i="26"/>
  <c r="P47" i="26" s="1"/>
  <c r="K53" i="26"/>
  <c r="P53" i="26" s="1"/>
  <c r="K26" i="26"/>
  <c r="P26" i="26" s="1"/>
  <c r="R26" i="26" s="1"/>
  <c r="K21" i="26"/>
  <c r="P21" i="26" s="1"/>
  <c r="K64" i="26"/>
  <c r="P64" i="26" s="1"/>
  <c r="I31" i="26"/>
  <c r="K17" i="26"/>
  <c r="P17" i="26" s="1"/>
  <c r="K41" i="26"/>
  <c r="P41" i="26" s="1"/>
  <c r="K16" i="26"/>
  <c r="P16" i="26" s="1"/>
  <c r="K49" i="26"/>
  <c r="P49" i="26" s="1"/>
  <c r="K44" i="26"/>
  <c r="P44" i="26" s="1"/>
  <c r="K56" i="26"/>
  <c r="P56" i="26" s="1"/>
  <c r="G31" i="26"/>
  <c r="K22" i="26"/>
  <c r="P22" i="26" s="1"/>
  <c r="E31" i="26"/>
  <c r="K23" i="26"/>
  <c r="P23" i="26" s="1"/>
  <c r="K24" i="26"/>
  <c r="P24" i="26" s="1"/>
  <c r="K39" i="26"/>
  <c r="P39" i="26" s="1"/>
  <c r="K59" i="26"/>
  <c r="P59" i="26" s="1"/>
  <c r="F31" i="26"/>
  <c r="K65" i="26"/>
  <c r="P65" i="26" s="1"/>
  <c r="K48" i="26"/>
  <c r="P48" i="26" s="1"/>
  <c r="K15" i="26"/>
  <c r="P15" i="26" s="1"/>
  <c r="K63" i="26"/>
  <c r="P63" i="26" s="1"/>
  <c r="K19" i="26"/>
  <c r="P19" i="26" s="1"/>
  <c r="K45" i="26"/>
  <c r="P45" i="26" s="1"/>
  <c r="K57" i="26"/>
  <c r="P57" i="26" s="1"/>
  <c r="K18" i="26"/>
  <c r="P18" i="26" s="1"/>
  <c r="F72" i="26"/>
  <c r="K27" i="26"/>
  <c r="P27" i="26" s="1"/>
  <c r="R27" i="26" s="1"/>
  <c r="I72" i="26"/>
  <c r="J31" i="26"/>
  <c r="N72" i="26"/>
  <c r="K29" i="26"/>
  <c r="P29" i="26" s="1"/>
  <c r="R29" i="26" s="1"/>
  <c r="K61" i="26"/>
  <c r="P61" i="26" s="1"/>
  <c r="E72" i="26"/>
  <c r="P30" i="26"/>
  <c r="L72" i="26"/>
  <c r="K40" i="26"/>
  <c r="P40" i="26" s="1"/>
  <c r="K20" i="26"/>
  <c r="P20" i="26" s="1"/>
  <c r="J72" i="26"/>
  <c r="K60" i="26"/>
  <c r="P60" i="26" s="1"/>
  <c r="H72" i="26"/>
  <c r="M72" i="26"/>
  <c r="K62" i="26"/>
  <c r="P62" i="26" s="1"/>
  <c r="K71" i="26"/>
  <c r="P71" i="26" s="1"/>
  <c r="K50" i="26"/>
  <c r="P50" i="26" s="1"/>
  <c r="K58" i="26"/>
  <c r="P58" i="26" s="1"/>
  <c r="G72" i="26"/>
  <c r="G2" i="26" s="1"/>
  <c r="L31" i="26"/>
  <c r="K51" i="26"/>
  <c r="P51" i="26" s="1"/>
  <c r="H31" i="26"/>
  <c r="K52" i="26"/>
  <c r="P52" i="26" s="1"/>
  <c r="K55" i="26"/>
  <c r="P55" i="26" s="1"/>
  <c r="N23" i="24"/>
  <c r="N19" i="24"/>
  <c r="N15" i="24"/>
  <c r="N18" i="24"/>
  <c r="N17" i="24"/>
  <c r="N20" i="24"/>
  <c r="N16" i="24"/>
  <c r="N22" i="24"/>
  <c r="N21" i="24"/>
  <c r="N24" i="24"/>
  <c r="G24" i="24"/>
  <c r="I23" i="24"/>
  <c r="E23" i="24"/>
  <c r="G22" i="24"/>
  <c r="I21" i="24"/>
  <c r="E21" i="24"/>
  <c r="I19" i="24"/>
  <c r="E19" i="24"/>
  <c r="G18" i="24"/>
  <c r="I17" i="24"/>
  <c r="E17" i="24"/>
  <c r="G16" i="24"/>
  <c r="I15" i="24"/>
  <c r="E15" i="24"/>
  <c r="J24" i="24"/>
  <c r="F24" i="24"/>
  <c r="H23" i="24"/>
  <c r="J22" i="24"/>
  <c r="F22" i="24"/>
  <c r="H21" i="24"/>
  <c r="J20" i="24"/>
  <c r="F20" i="24"/>
  <c r="H19" i="24"/>
  <c r="J18" i="24"/>
  <c r="H17" i="24"/>
  <c r="J16" i="24"/>
  <c r="F16" i="24"/>
  <c r="H15" i="24"/>
  <c r="I24" i="24"/>
  <c r="E24" i="24"/>
  <c r="G23" i="24"/>
  <c r="I22" i="24"/>
  <c r="E22" i="24"/>
  <c r="G21" i="24"/>
  <c r="I20" i="24"/>
  <c r="G19" i="24"/>
  <c r="I18" i="24"/>
  <c r="E18" i="24"/>
  <c r="G17" i="24"/>
  <c r="I16" i="24"/>
  <c r="E16" i="24"/>
  <c r="G15" i="24"/>
  <c r="H24" i="24"/>
  <c r="J23" i="24"/>
  <c r="F23" i="24"/>
  <c r="H22" i="24"/>
  <c r="J21" i="24"/>
  <c r="F21" i="24"/>
  <c r="H20" i="24"/>
  <c r="J19" i="24"/>
  <c r="F19" i="24"/>
  <c r="H18" i="24"/>
  <c r="J17" i="24"/>
  <c r="F17" i="24"/>
  <c r="H16" i="24"/>
  <c r="J15" i="24"/>
  <c r="F15" i="24"/>
  <c r="H41" i="24"/>
  <c r="J40" i="24"/>
  <c r="F40" i="24"/>
  <c r="H39" i="24"/>
  <c r="G41" i="24"/>
  <c r="I40" i="24"/>
  <c r="E40" i="24"/>
  <c r="O12" i="24"/>
  <c r="P12" i="24" s="1"/>
  <c r="J41" i="24"/>
  <c r="F41" i="24"/>
  <c r="H40" i="24"/>
  <c r="J39" i="24"/>
  <c r="F39" i="24"/>
  <c r="O11" i="24"/>
  <c r="P11" i="24" s="1"/>
  <c r="G40" i="24"/>
  <c r="I39" i="24"/>
  <c r="E41" i="24"/>
  <c r="I41" i="24"/>
  <c r="M30" i="24"/>
  <c r="M31" i="24" s="1"/>
  <c r="J71" i="24"/>
  <c r="AT12" i="13"/>
  <c r="AT18" i="13" s="1"/>
  <c r="B92" i="4"/>
  <c r="B91" i="4"/>
  <c r="B90" i="4"/>
  <c r="B89" i="4"/>
  <c r="B88" i="4"/>
  <c r="B87" i="4"/>
  <c r="B86" i="4"/>
  <c r="B85" i="4"/>
  <c r="B84" i="4"/>
  <c r="B83" i="4"/>
  <c r="B82" i="4"/>
  <c r="B81" i="4"/>
  <c r="B77" i="4"/>
  <c r="B78" i="4"/>
  <c r="B79" i="4"/>
  <c r="B80"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1" i="4"/>
  <c r="I28" i="37" l="1"/>
  <c r="AK16" i="13"/>
  <c r="I2" i="26"/>
  <c r="H2" i="26"/>
  <c r="E2" i="26"/>
  <c r="K31" i="26"/>
  <c r="J2" i="26"/>
  <c r="F2" i="26"/>
  <c r="L2" i="26"/>
  <c r="R30" i="26"/>
  <c r="K72" i="26"/>
  <c r="P31" i="26"/>
  <c r="P72" i="26"/>
  <c r="J72" i="24"/>
  <c r="I72" i="24"/>
  <c r="H72" i="24"/>
  <c r="F31" i="24"/>
  <c r="J31" i="24"/>
  <c r="H31" i="24"/>
  <c r="I31" i="24"/>
  <c r="N31" i="24"/>
  <c r="F72" i="24"/>
  <c r="K24" i="24"/>
  <c r="P24" i="24" s="1"/>
  <c r="K40" i="24"/>
  <c r="P40" i="24" s="1"/>
  <c r="R11" i="24" s="1"/>
  <c r="K16" i="24"/>
  <c r="P16" i="24" s="1"/>
  <c r="K71" i="24"/>
  <c r="K15" i="24"/>
  <c r="P30" i="24"/>
  <c r="K21" i="24"/>
  <c r="P21" i="24" s="1"/>
  <c r="K17" i="24"/>
  <c r="P17" i="24" s="1"/>
  <c r="K22" i="24"/>
  <c r="P22" i="24" s="1"/>
  <c r="K23" i="24"/>
  <c r="P23" i="24" s="1"/>
  <c r="K41" i="24"/>
  <c r="P41" i="24" s="1"/>
  <c r="R12" i="24" s="1"/>
  <c r="K18" i="24"/>
  <c r="K19" i="24"/>
  <c r="P19" i="24" s="1"/>
  <c r="AP18" i="13" l="1"/>
  <c r="AL18" i="13"/>
  <c r="AM18" i="13"/>
  <c r="AO18" i="13"/>
  <c r="AN18" i="13"/>
  <c r="K2" i="26"/>
  <c r="P18" i="24"/>
  <c r="I2" i="24"/>
  <c r="F2" i="24"/>
  <c r="J2" i="24"/>
  <c r="H2" i="24"/>
  <c r="P71" i="24"/>
  <c r="P15" i="24"/>
  <c r="B3" i="4"/>
  <c r="B2" i="4"/>
  <c r="E39" i="24" l="1"/>
  <c r="E20" i="24"/>
  <c r="O10" i="24"/>
  <c r="G39" i="24"/>
  <c r="G72" i="24" s="1"/>
  <c r="G2" i="24" s="1"/>
  <c r="G20" i="24"/>
  <c r="G31" i="24" s="1"/>
  <c r="R30" i="24"/>
  <c r="P10" i="24" l="1"/>
  <c r="O31" i="24"/>
  <c r="E31" i="24"/>
  <c r="K20" i="24"/>
  <c r="E72" i="24"/>
  <c r="K39" i="24"/>
  <c r="P20" i="24" l="1"/>
  <c r="P31" i="24" s="1"/>
  <c r="K31" i="24"/>
  <c r="P39" i="24"/>
  <c r="P72" i="24" s="1"/>
  <c r="K72" i="24"/>
  <c r="K2" i="24" s="1"/>
  <c r="E2" i="24"/>
  <c r="R10" i="24"/>
  <c r="N20" i="31"/>
  <c r="N15" i="31"/>
  <c r="M70" i="31"/>
  <c r="P70" i="31" s="1"/>
  <c r="N18" i="31"/>
  <c r="N16" i="31"/>
  <c r="M30" i="31"/>
  <c r="N23" i="31"/>
  <c r="N21" i="31"/>
  <c r="N19" i="31"/>
  <c r="N17" i="31"/>
  <c r="N24" i="31"/>
  <c r="N22" i="31"/>
  <c r="G55" i="31"/>
  <c r="M58" i="31"/>
  <c r="L63" i="31"/>
  <c r="N56" i="31"/>
  <c r="I44" i="31"/>
  <c r="I49" i="31"/>
  <c r="E47" i="31"/>
  <c r="M62" i="31"/>
  <c r="G53" i="31"/>
  <c r="J51" i="31"/>
  <c r="F61" i="31"/>
  <c r="H57" i="31"/>
  <c r="L55" i="31"/>
  <c r="F23" i="31"/>
  <c r="E57" i="31"/>
  <c r="J58" i="31"/>
  <c r="M57" i="31"/>
  <c r="G61" i="31"/>
  <c r="F65" i="31"/>
  <c r="H59" i="31"/>
  <c r="J50" i="31"/>
  <c r="G48" i="31"/>
  <c r="G24" i="31"/>
  <c r="J44" i="31"/>
  <c r="J49" i="31"/>
  <c r="F59" i="31"/>
  <c r="I48" i="31"/>
  <c r="I71" i="31"/>
  <c r="E56" i="31"/>
  <c r="I45" i="31"/>
  <c r="G57" i="31"/>
  <c r="I65" i="31"/>
  <c r="N63" i="31"/>
  <c r="G62" i="31"/>
  <c r="I52" i="31"/>
  <c r="H52" i="31"/>
  <c r="J61" i="31"/>
  <c r="N61" i="31"/>
  <c r="H53" i="31"/>
  <c r="F45" i="31"/>
  <c r="E48" i="31"/>
  <c r="I53" i="31"/>
  <c r="N59" i="31"/>
  <c r="H60" i="31"/>
  <c r="E65" i="31"/>
  <c r="H16" i="31"/>
  <c r="F19" i="31"/>
  <c r="G20" i="31"/>
  <c r="F16" i="31"/>
  <c r="E16" i="31"/>
  <c r="J26" i="31"/>
  <c r="J21" i="31"/>
  <c r="G22" i="31"/>
  <c r="H15" i="31"/>
  <c r="E41" i="31"/>
  <c r="J29" i="31"/>
  <c r="I40" i="31"/>
  <c r="E18" i="31"/>
  <c r="I15" i="31"/>
  <c r="I39" i="31"/>
  <c r="J40" i="31"/>
  <c r="F41" i="31"/>
  <c r="E19" i="31"/>
  <c r="F29" i="31"/>
  <c r="F27" i="31"/>
  <c r="H41" i="31"/>
  <c r="I16" i="31"/>
  <c r="J19" i="31"/>
  <c r="E27" i="31"/>
  <c r="H22" i="31"/>
  <c r="G41" i="31"/>
  <c r="O11" i="31"/>
  <c r="E40" i="31"/>
  <c r="E46" i="31"/>
  <c r="G59" i="31"/>
  <c r="I63" i="31"/>
  <c r="H49" i="31"/>
  <c r="F62" i="31"/>
  <c r="I50" i="31"/>
  <c r="E45" i="31"/>
  <c r="F24" i="31"/>
  <c r="H63" i="31"/>
  <c r="J71" i="31"/>
  <c r="F60" i="31"/>
  <c r="M55" i="31"/>
  <c r="J57" i="31"/>
  <c r="N57" i="31"/>
  <c r="L62" i="31"/>
  <c r="I47" i="31"/>
  <c r="J47" i="31"/>
  <c r="G46" i="31"/>
  <c r="F57" i="31"/>
  <c r="G49" i="31"/>
  <c r="H55" i="31"/>
  <c r="M59" i="31"/>
  <c r="E50" i="31"/>
  <c r="H61" i="31"/>
  <c r="N62" i="31"/>
  <c r="I58" i="31"/>
  <c r="N58" i="31"/>
  <c r="L58" i="31"/>
  <c r="F48" i="31"/>
  <c r="H46" i="31"/>
  <c r="J55" i="31"/>
  <c r="I24" i="31"/>
  <c r="N64" i="31"/>
  <c r="H23" i="31"/>
  <c r="F64" i="31"/>
  <c r="G23" i="31"/>
  <c r="G52" i="31"/>
  <c r="E24" i="31"/>
  <c r="I61" i="31"/>
  <c r="H45" i="31"/>
  <c r="F49" i="31"/>
  <c r="H58" i="31"/>
  <c r="E58" i="31"/>
  <c r="F63" i="31"/>
  <c r="F15" i="31"/>
  <c r="J39" i="31"/>
  <c r="I17" i="31"/>
  <c r="F40" i="31"/>
  <c r="J27" i="31"/>
  <c r="J18" i="31"/>
  <c r="J41" i="31"/>
  <c r="I19" i="31"/>
  <c r="H39" i="31"/>
  <c r="G29" i="31"/>
  <c r="I20" i="31"/>
  <c r="G40" i="31"/>
  <c r="E29" i="31"/>
  <c r="H21" i="31"/>
  <c r="F20" i="31"/>
  <c r="E22" i="31"/>
  <c r="H29" i="31"/>
  <c r="G16" i="31"/>
  <c r="I22" i="31"/>
  <c r="O12" i="31"/>
  <c r="G17" i="31"/>
  <c r="F17" i="31"/>
  <c r="E20" i="31"/>
  <c r="H19" i="31"/>
  <c r="J16" i="31"/>
  <c r="G21" i="31"/>
  <c r="F18" i="31"/>
  <c r="H27" i="31"/>
  <c r="F50" i="31"/>
  <c r="H44" i="31"/>
  <c r="H24" i="31"/>
  <c r="E59" i="31"/>
  <c r="G64" i="31"/>
  <c r="G71" i="31"/>
  <c r="M60" i="31"/>
  <c r="I62" i="31"/>
  <c r="G60" i="31"/>
  <c r="J62" i="31"/>
  <c r="J53" i="31"/>
  <c r="J23" i="31"/>
  <c r="G44" i="31"/>
  <c r="I56" i="31"/>
  <c r="N55" i="31"/>
  <c r="J46" i="31"/>
  <c r="J64" i="31"/>
  <c r="G58" i="31"/>
  <c r="H51" i="31"/>
  <c r="M64" i="31"/>
  <c r="E63" i="31"/>
  <c r="H65" i="31"/>
  <c r="I64" i="31"/>
  <c r="H71" i="31"/>
  <c r="G45" i="31"/>
  <c r="H50" i="31"/>
  <c r="J48" i="31"/>
  <c r="H62" i="31"/>
  <c r="I57" i="31"/>
  <c r="F58" i="31"/>
  <c r="L56" i="31"/>
  <c r="F55" i="31"/>
  <c r="H48" i="31"/>
  <c r="E62" i="31"/>
  <c r="E61" i="31"/>
  <c r="F52" i="31"/>
  <c r="J56" i="31"/>
  <c r="F46" i="31"/>
  <c r="L64" i="31"/>
  <c r="G51" i="31"/>
  <c r="J60" i="31"/>
  <c r="M61" i="31"/>
  <c r="J65" i="31"/>
  <c r="E49" i="31"/>
  <c r="H26" i="31"/>
  <c r="I27" i="31"/>
  <c r="E15" i="31"/>
  <c r="I26" i="31"/>
  <c r="I41" i="31"/>
  <c r="J17" i="31"/>
  <c r="F39" i="31"/>
  <c r="E17" i="31"/>
  <c r="G19" i="31"/>
  <c r="F26" i="31"/>
  <c r="I29" i="31"/>
  <c r="F22" i="31"/>
  <c r="H40" i="31"/>
  <c r="G27" i="31"/>
  <c r="E26" i="31"/>
  <c r="H20" i="31"/>
  <c r="G26" i="31"/>
  <c r="J22" i="31"/>
  <c r="I18" i="31"/>
  <c r="G18" i="31"/>
  <c r="G39" i="31"/>
  <c r="G15" i="31"/>
  <c r="I59" i="31"/>
  <c r="F56" i="31"/>
  <c r="H64" i="31"/>
  <c r="M56" i="31"/>
  <c r="J59" i="31"/>
  <c r="F53" i="31"/>
  <c r="M65" i="31"/>
  <c r="E51" i="31"/>
  <c r="L65" i="31"/>
  <c r="F71" i="31"/>
  <c r="J45" i="31"/>
  <c r="G63" i="31"/>
  <c r="H47" i="31"/>
  <c r="F47" i="31"/>
  <c r="H56" i="31"/>
  <c r="I55" i="31"/>
  <c r="L57" i="31"/>
  <c r="E64" i="31"/>
  <c r="G47" i="31"/>
  <c r="E60" i="31"/>
  <c r="J63" i="31"/>
  <c r="I46" i="31"/>
  <c r="E53" i="31"/>
  <c r="L61" i="31"/>
  <c r="F44" i="31"/>
  <c r="M63" i="31"/>
  <c r="J24" i="31"/>
  <c r="G56" i="31"/>
  <c r="L59" i="31"/>
  <c r="N60" i="31"/>
  <c r="I51" i="31"/>
  <c r="I60" i="31"/>
  <c r="J52" i="31"/>
  <c r="G50" i="31"/>
  <c r="E71" i="31"/>
  <c r="E52" i="31"/>
  <c r="I23" i="31"/>
  <c r="N65" i="31"/>
  <c r="E55" i="31"/>
  <c r="G65" i="31"/>
  <c r="O65" i="31"/>
  <c r="F51" i="31"/>
  <c r="L60" i="31"/>
  <c r="J15" i="31"/>
  <c r="E23" i="31"/>
  <c r="J20" i="31"/>
  <c r="E39" i="31"/>
  <c r="H18" i="31"/>
  <c r="E44" i="31"/>
  <c r="O10" i="31"/>
  <c r="E21" i="31"/>
  <c r="F21" i="31"/>
  <c r="I21" i="31"/>
  <c r="H17" i="31"/>
  <c r="P30" i="31" l="1"/>
  <c r="M31" i="31"/>
  <c r="N31" i="31"/>
  <c r="P11" i="31"/>
  <c r="P12" i="31"/>
  <c r="K23" i="31"/>
  <c r="P23" i="31" s="1"/>
  <c r="K44" i="31"/>
  <c r="P44" i="31" s="1"/>
  <c r="K26" i="31"/>
  <c r="P26" i="31" s="1"/>
  <c r="K61" i="31"/>
  <c r="P61" i="31" s="1"/>
  <c r="N72" i="31"/>
  <c r="K58" i="31"/>
  <c r="P58" i="31" s="1"/>
  <c r="K55" i="31"/>
  <c r="P55" i="31" s="1"/>
  <c r="K49" i="31"/>
  <c r="P49" i="31" s="1"/>
  <c r="K20" i="31"/>
  <c r="P20" i="31" s="1"/>
  <c r="K50" i="31"/>
  <c r="P50" i="31" s="1"/>
  <c r="K45" i="31"/>
  <c r="P45" i="31" s="1"/>
  <c r="F31" i="31"/>
  <c r="J31" i="31"/>
  <c r="I72" i="31"/>
  <c r="K52" i="31"/>
  <c r="P52" i="31" s="1"/>
  <c r="K60" i="31"/>
  <c r="P60" i="31" s="1"/>
  <c r="K51" i="31"/>
  <c r="P51" i="31" s="1"/>
  <c r="K62" i="31"/>
  <c r="P62" i="31" s="1"/>
  <c r="G72" i="31"/>
  <c r="G31" i="31"/>
  <c r="K24" i="31"/>
  <c r="P24" i="31" s="1"/>
  <c r="J72" i="31"/>
  <c r="K19" i="31"/>
  <c r="P19" i="31" s="1"/>
  <c r="K41" i="31"/>
  <c r="P41" i="31" s="1"/>
  <c r="K57" i="31"/>
  <c r="P57" i="31" s="1"/>
  <c r="K47" i="31"/>
  <c r="I31" i="31"/>
  <c r="K21" i="31"/>
  <c r="P21" i="31" s="1"/>
  <c r="K39" i="31"/>
  <c r="P39" i="31" s="1"/>
  <c r="K71" i="31"/>
  <c r="E72" i="31"/>
  <c r="K53" i="31"/>
  <c r="P53" i="31" s="1"/>
  <c r="K63" i="31"/>
  <c r="P63" i="31" s="1"/>
  <c r="H31" i="31"/>
  <c r="E31" i="31"/>
  <c r="K29" i="31"/>
  <c r="P29" i="31" s="1"/>
  <c r="R29" i="31" s="1"/>
  <c r="K46" i="31"/>
  <c r="P46" i="31" s="1"/>
  <c r="K18" i="31"/>
  <c r="P18" i="31" s="1"/>
  <c r="K16" i="31"/>
  <c r="P16" i="31" s="1"/>
  <c r="O31" i="31"/>
  <c r="P10" i="31"/>
  <c r="K64" i="31"/>
  <c r="P64" i="31" s="1"/>
  <c r="F72" i="31"/>
  <c r="K17" i="31"/>
  <c r="P17" i="31" s="1"/>
  <c r="H72" i="31"/>
  <c r="K59" i="31"/>
  <c r="P59" i="31" s="1"/>
  <c r="K22" i="31"/>
  <c r="P22" i="31" s="1"/>
  <c r="M72" i="31"/>
  <c r="K40" i="31"/>
  <c r="P40" i="31" s="1"/>
  <c r="K27" i="31"/>
  <c r="K65" i="31"/>
  <c r="P65" i="31" s="1"/>
  <c r="K48" i="31"/>
  <c r="P48" i="31" s="1"/>
  <c r="K56" i="31"/>
  <c r="P56" i="31" s="1"/>
  <c r="L72" i="31"/>
  <c r="L2" i="31" s="1"/>
  <c r="K15" i="31"/>
  <c r="P47" i="31" l="1"/>
  <c r="O68" i="31"/>
  <c r="O72" i="31" s="1"/>
  <c r="P27" i="31"/>
  <c r="O67" i="31"/>
  <c r="J2" i="31"/>
  <c r="H2" i="31"/>
  <c r="F2" i="31"/>
  <c r="E2" i="31"/>
  <c r="P71" i="31"/>
  <c r="K72" i="31"/>
  <c r="G2" i="31"/>
  <c r="I2" i="31"/>
  <c r="P15" i="31"/>
  <c r="K31" i="31"/>
  <c r="P68" i="31" l="1"/>
  <c r="R27" i="31" s="1"/>
  <c r="P31" i="31"/>
  <c r="P67" i="31"/>
  <c r="R26" i="31" s="1"/>
  <c r="K2" i="31"/>
  <c r="R30" i="31"/>
  <c r="M13" i="40"/>
  <c r="M15" i="40"/>
  <c r="M16" i="40" s="1"/>
  <c r="M17" i="40" s="1"/>
  <c r="P72" i="31" l="1"/>
  <c r="E26" i="41"/>
  <c r="E27" i="25" s="1"/>
  <c r="M56" i="41"/>
  <c r="M57" i="25" s="1"/>
  <c r="E64" i="41"/>
  <c r="E65" i="25" s="1"/>
  <c r="G61" i="41"/>
  <c r="G62" i="25" s="1"/>
  <c r="I58" i="41"/>
  <c r="G57" i="41"/>
  <c r="G58" i="25" s="1"/>
  <c r="E56" i="41"/>
  <c r="E57" i="25" s="1"/>
  <c r="I53" i="41"/>
  <c r="I54" i="25" s="1"/>
  <c r="G52" i="41"/>
  <c r="G53" i="25" s="1"/>
  <c r="E51" i="41"/>
  <c r="E52" i="25" s="1"/>
  <c r="I49" i="41"/>
  <c r="I50" i="25" s="1"/>
  <c r="G48" i="41"/>
  <c r="E47" i="41"/>
  <c r="I45" i="41"/>
  <c r="I46" i="25" s="1"/>
  <c r="G44" i="41"/>
  <c r="E41" i="41"/>
  <c r="I39" i="41"/>
  <c r="N22" i="41"/>
  <c r="N23" i="25" s="1"/>
  <c r="L27" i="41"/>
  <c r="L28" i="25" s="1"/>
  <c r="E29" i="41"/>
  <c r="E30" i="25" s="1"/>
  <c r="I26" i="41"/>
  <c r="I27" i="25" s="1"/>
  <c r="J24" i="41"/>
  <c r="J25" i="25" s="1"/>
  <c r="H23" i="41"/>
  <c r="H24" i="25" s="1"/>
  <c r="F22" i="41"/>
  <c r="F23" i="25" s="1"/>
  <c r="J20" i="41"/>
  <c r="J21" i="25" s="1"/>
  <c r="H19" i="41"/>
  <c r="F18" i="41"/>
  <c r="J16" i="41"/>
  <c r="J17" i="25" s="1"/>
  <c r="F15" i="41"/>
  <c r="H49" i="41"/>
  <c r="H50" i="25" s="1"/>
  <c r="F48" i="41"/>
  <c r="J46" i="41"/>
  <c r="J47" i="25" s="1"/>
  <c r="H45" i="41"/>
  <c r="H46" i="25" s="1"/>
  <c r="F44" i="41"/>
  <c r="J40" i="41"/>
  <c r="H39" i="41"/>
  <c r="N21" i="41"/>
  <c r="N22" i="25" s="1"/>
  <c r="L26" i="41"/>
  <c r="L27" i="25" s="1"/>
  <c r="J27" i="41"/>
  <c r="J28" i="25" s="1"/>
  <c r="H26" i="41"/>
  <c r="H27" i="25" s="1"/>
  <c r="I24" i="41"/>
  <c r="I25" i="25" s="1"/>
  <c r="G23" i="41"/>
  <c r="G24" i="25" s="1"/>
  <c r="E22" i="41"/>
  <c r="E23" i="25" s="1"/>
  <c r="I20" i="41"/>
  <c r="I21" i="25" s="1"/>
  <c r="G19" i="41"/>
  <c r="E18" i="41"/>
  <c r="I16" i="41"/>
  <c r="I17" i="25" s="1"/>
  <c r="J15" i="41"/>
  <c r="F24" i="41"/>
  <c r="F25" i="25" s="1"/>
  <c r="J22" i="41"/>
  <c r="J23" i="25" s="1"/>
  <c r="H21" i="41"/>
  <c r="H22" i="25" s="1"/>
  <c r="F20" i="41"/>
  <c r="F21" i="25" s="1"/>
  <c r="J18" i="41"/>
  <c r="H17" i="41"/>
  <c r="H18" i="25" s="1"/>
  <c r="H16" i="41"/>
  <c r="H17" i="25" s="1"/>
  <c r="H15" i="41"/>
  <c r="E16" i="41"/>
  <c r="E17" i="25" s="1"/>
  <c r="G63" i="41"/>
  <c r="G64" i="25" s="1"/>
  <c r="G51" i="41"/>
  <c r="G52" i="25" s="1"/>
  <c r="G41" i="41"/>
  <c r="G29" i="41"/>
  <c r="G30" i="25" s="1"/>
  <c r="J50" i="41"/>
  <c r="J51" i="25" s="1"/>
  <c r="F57" i="41"/>
  <c r="F58" i="25" s="1"/>
  <c r="J71" i="41"/>
  <c r="J72" i="25" s="1"/>
  <c r="N63" i="41"/>
  <c r="N64" i="25" s="1"/>
  <c r="M58" i="41"/>
  <c r="E65" i="41"/>
  <c r="G62" i="41"/>
  <c r="G63" i="25" s="1"/>
  <c r="I59" i="41"/>
  <c r="E57" i="41"/>
  <c r="E58" i="25" s="1"/>
  <c r="G53" i="41"/>
  <c r="G54" i="25" s="1"/>
  <c r="I50" i="41"/>
  <c r="I51" i="25" s="1"/>
  <c r="E48" i="41"/>
  <c r="G45" i="41"/>
  <c r="G46" i="25" s="1"/>
  <c r="I40" i="41"/>
  <c r="N20" i="41"/>
  <c r="N21" i="25" s="1"/>
  <c r="I27" i="41"/>
  <c r="I28" i="25" s="1"/>
  <c r="H24" i="41"/>
  <c r="H25" i="25" s="1"/>
  <c r="J21" i="41"/>
  <c r="J22" i="25" s="1"/>
  <c r="F19" i="41"/>
  <c r="I71" i="41"/>
  <c r="I72" i="25" s="1"/>
  <c r="M63" i="41"/>
  <c r="M64" i="25" s="1"/>
  <c r="L58" i="41"/>
  <c r="J64" i="41"/>
  <c r="J65" i="25" s="1"/>
  <c r="F62" i="41"/>
  <c r="F63" i="25" s="1"/>
  <c r="H59" i="41"/>
  <c r="J56" i="41"/>
  <c r="J57" i="25" s="1"/>
  <c r="F53" i="41"/>
  <c r="F54" i="25" s="1"/>
  <c r="H50" i="41"/>
  <c r="H51" i="25" s="1"/>
  <c r="J47" i="41"/>
  <c r="F45" i="41"/>
  <c r="F46" i="25" s="1"/>
  <c r="H40" i="41"/>
  <c r="N19" i="41"/>
  <c r="H27" i="41"/>
  <c r="H28" i="25" s="1"/>
  <c r="G24" i="41"/>
  <c r="G25" i="25" s="1"/>
  <c r="I21" i="41"/>
  <c r="I22" i="25" s="1"/>
  <c r="E19" i="41"/>
  <c r="G16" i="41"/>
  <c r="G17" i="25" s="1"/>
  <c r="M70" i="41"/>
  <c r="M71" i="25" s="1"/>
  <c r="N61" i="41"/>
  <c r="N62" i="25" s="1"/>
  <c r="M65" i="41"/>
  <c r="L60" i="41"/>
  <c r="L61" i="25" s="1"/>
  <c r="J65" i="41"/>
  <c r="F63" i="41"/>
  <c r="F64" i="25" s="1"/>
  <c r="H60" i="41"/>
  <c r="H61" i="25" s="1"/>
  <c r="G15" i="41"/>
  <c r="E20" i="41"/>
  <c r="E21" i="25" s="1"/>
  <c r="O12" i="41"/>
  <c r="M30" i="41"/>
  <c r="M31" i="25" s="1"/>
  <c r="F46" i="41"/>
  <c r="F47" i="25" s="1"/>
  <c r="H51" i="41"/>
  <c r="H52" i="25" s="1"/>
  <c r="J57" i="41"/>
  <c r="J58" i="25" s="1"/>
  <c r="N57" i="41"/>
  <c r="N58" i="25" s="1"/>
  <c r="E39" i="41"/>
  <c r="G46" i="41"/>
  <c r="G47" i="25" s="1"/>
  <c r="I51" i="41"/>
  <c r="I52" i="25" s="1"/>
  <c r="E58" i="41"/>
  <c r="L59" i="41"/>
  <c r="F52" i="41"/>
  <c r="F53" i="25" s="1"/>
  <c r="H58" i="41"/>
  <c r="F71" i="41"/>
  <c r="F72" i="25" s="1"/>
  <c r="M62" i="41"/>
  <c r="M63" i="25" s="1"/>
  <c r="L57" i="41"/>
  <c r="L58" i="25" s="1"/>
  <c r="G64" i="41"/>
  <c r="G65" i="25" s="1"/>
  <c r="I61" i="41"/>
  <c r="I62" i="25" s="1"/>
  <c r="H53" i="41"/>
  <c r="H54" i="25" s="1"/>
  <c r="I60" i="41"/>
  <c r="I61" i="25" s="1"/>
  <c r="O67" i="41"/>
  <c r="O68" i="25" s="1"/>
  <c r="L61" i="41"/>
  <c r="L62" i="25" s="1"/>
  <c r="N55" i="41"/>
  <c r="I63" i="41"/>
  <c r="I64" i="25" s="1"/>
  <c r="E61" i="41"/>
  <c r="E62" i="25" s="1"/>
  <c r="G58" i="41"/>
  <c r="I55" i="41"/>
  <c r="E52" i="41"/>
  <c r="E53" i="25" s="1"/>
  <c r="G49" i="41"/>
  <c r="G50" i="25" s="1"/>
  <c r="I46" i="41"/>
  <c r="I47" i="25" s="1"/>
  <c r="E44" i="41"/>
  <c r="G39" i="41"/>
  <c r="L29" i="41"/>
  <c r="L30" i="25" s="1"/>
  <c r="G26" i="41"/>
  <c r="G27" i="25" s="1"/>
  <c r="F23" i="41"/>
  <c r="F24" i="25" s="1"/>
  <c r="H20" i="41"/>
  <c r="H21" i="25" s="1"/>
  <c r="J17" i="41"/>
  <c r="J18" i="25" s="1"/>
  <c r="O65" i="41"/>
  <c r="N60" i="41"/>
  <c r="N61" i="25" s="1"/>
  <c r="M55" i="41"/>
  <c r="H63" i="41"/>
  <c r="H64" i="25" s="1"/>
  <c r="J60" i="41"/>
  <c r="J61" i="25" s="1"/>
  <c r="F58" i="41"/>
  <c r="H55" i="41"/>
  <c r="J51" i="41"/>
  <c r="J52" i="25" s="1"/>
  <c r="F49" i="41"/>
  <c r="F50" i="25" s="1"/>
  <c r="H46" i="41"/>
  <c r="H47" i="25" s="1"/>
  <c r="J41" i="41"/>
  <c r="F39" i="41"/>
  <c r="J29" i="41"/>
  <c r="J30" i="25" s="1"/>
  <c r="F26" i="41"/>
  <c r="F27" i="25" s="1"/>
  <c r="E23" i="41"/>
  <c r="E24" i="25" s="1"/>
  <c r="G20" i="41"/>
  <c r="G21" i="25" s="1"/>
  <c r="I17" i="41"/>
  <c r="I18" i="25" s="1"/>
  <c r="E15" i="41"/>
  <c r="M64" i="41"/>
  <c r="M65" i="25" s="1"/>
  <c r="G71" i="41"/>
  <c r="G72" i="25" s="1"/>
  <c r="N62" i="41"/>
  <c r="N63" i="25" s="1"/>
  <c r="M57" i="41"/>
  <c r="M58" i="25" s="1"/>
  <c r="H64" i="41"/>
  <c r="H65" i="25" s="1"/>
  <c r="J61" i="41"/>
  <c r="J62" i="25" s="1"/>
  <c r="F59" i="41"/>
  <c r="G17" i="41"/>
  <c r="G18" i="25" s="1"/>
  <c r="I22" i="41"/>
  <c r="I23" i="25" s="1"/>
  <c r="H29" i="41"/>
  <c r="H30" i="25" s="1"/>
  <c r="H41" i="41"/>
  <c r="J48" i="41"/>
  <c r="F55" i="41"/>
  <c r="E62" i="41"/>
  <c r="E63" i="25" s="1"/>
  <c r="I29" i="41"/>
  <c r="I30" i="25" s="1"/>
  <c r="I41" i="41"/>
  <c r="E49" i="41"/>
  <c r="E50" i="25" s="1"/>
  <c r="G55" i="41"/>
  <c r="I62" i="41"/>
  <c r="I63" i="25" s="1"/>
  <c r="L55" i="41"/>
  <c r="J55" i="41"/>
  <c r="L65" i="41"/>
  <c r="N59" i="41"/>
  <c r="I65" i="41"/>
  <c r="E63" i="41"/>
  <c r="E64" i="25" s="1"/>
  <c r="G60" i="41"/>
  <c r="G61" i="25" s="1"/>
  <c r="I57" i="41"/>
  <c r="I58" i="25" s="1"/>
  <c r="E55" i="41"/>
  <c r="I48" i="41"/>
  <c r="E46" i="41"/>
  <c r="E47" i="25" s="1"/>
  <c r="N24" i="41"/>
  <c r="N25" i="25" s="1"/>
  <c r="O11" i="41"/>
  <c r="O12" i="25" s="1"/>
  <c r="P12" i="25" s="1"/>
  <c r="H22" i="41"/>
  <c r="H23" i="25" s="1"/>
  <c r="J19" i="41"/>
  <c r="F17" i="41"/>
  <c r="F18" i="25" s="1"/>
  <c r="N64" i="41"/>
  <c r="N65" i="25" s="1"/>
  <c r="M59" i="41"/>
  <c r="E59" i="41"/>
  <c r="G47" i="41"/>
  <c r="E27" i="41"/>
  <c r="E28" i="25" s="1"/>
  <c r="E71" i="41"/>
  <c r="E72" i="25" s="1"/>
  <c r="F64" i="41"/>
  <c r="F65" i="25" s="1"/>
  <c r="J58" i="41"/>
  <c r="H52" i="41"/>
  <c r="H53" i="25" s="1"/>
  <c r="F47" i="41"/>
  <c r="J39" i="41"/>
  <c r="J26" i="41"/>
  <c r="J27" i="25" s="1"/>
  <c r="E21" i="41"/>
  <c r="E22" i="25" s="1"/>
  <c r="I15" i="41"/>
  <c r="M60" i="41"/>
  <c r="M61" i="25" s="1"/>
  <c r="N58" i="41"/>
  <c r="H62" i="41"/>
  <c r="H63" i="25" s="1"/>
  <c r="F16" i="41"/>
  <c r="F17" i="25" s="1"/>
  <c r="F27" i="41"/>
  <c r="F28" i="25" s="1"/>
  <c r="H47" i="41"/>
  <c r="G59" i="41"/>
  <c r="G40" i="41"/>
  <c r="E53" i="41"/>
  <c r="E54" i="25" s="1"/>
  <c r="I52" i="41"/>
  <c r="I53" i="25" s="1"/>
  <c r="N56" i="41"/>
  <c r="N57" i="25" s="1"/>
  <c r="H61" i="41"/>
  <c r="H62" i="25" s="1"/>
  <c r="J49" i="41"/>
  <c r="J50" i="25" s="1"/>
  <c r="N15" i="41"/>
  <c r="G18" i="41"/>
  <c r="L64" i="41"/>
  <c r="L65" i="25" s="1"/>
  <c r="J59" i="41"/>
  <c r="J52" i="41"/>
  <c r="J53" i="25" s="1"/>
  <c r="I47" i="41"/>
  <c r="F41" i="41"/>
  <c r="L63" i="41"/>
  <c r="L64" i="25" s="1"/>
  <c r="J44" i="41"/>
  <c r="N18" i="41"/>
  <c r="G50" i="41"/>
  <c r="G51" i="25" s="1"/>
  <c r="G56" i="41"/>
  <c r="G57" i="25" s="1"/>
  <c r="I44" i="41"/>
  <c r="J23" i="41"/>
  <c r="J24" i="25" s="1"/>
  <c r="L62" i="41"/>
  <c r="L63" i="25" s="1"/>
  <c r="J62" i="41"/>
  <c r="J63" i="25" s="1"/>
  <c r="H57" i="41"/>
  <c r="H58" i="25" s="1"/>
  <c r="F51" i="41"/>
  <c r="F52" i="25" s="1"/>
  <c r="J45" i="41"/>
  <c r="J46" i="25" s="1"/>
  <c r="N23" i="41"/>
  <c r="N24" i="25" s="1"/>
  <c r="O10" i="41"/>
  <c r="I19" i="41"/>
  <c r="H71" i="41"/>
  <c r="H72" i="25" s="1"/>
  <c r="O68" i="41"/>
  <c r="L56" i="41"/>
  <c r="L57" i="25" s="1"/>
  <c r="F61" i="41"/>
  <c r="F62" i="25" s="1"/>
  <c r="I18" i="41"/>
  <c r="N17" i="41"/>
  <c r="N18" i="25" s="1"/>
  <c r="F50" i="41"/>
  <c r="F51" i="25" s="1"/>
  <c r="I64" i="41"/>
  <c r="I65" i="25" s="1"/>
  <c r="E45" i="41"/>
  <c r="E46" i="25" s="1"/>
  <c r="I56" i="41"/>
  <c r="I57" i="25" s="1"/>
  <c r="E40" i="41"/>
  <c r="F21" i="41"/>
  <c r="F22" i="25" s="1"/>
  <c r="F56" i="41"/>
  <c r="F57" i="25" s="1"/>
  <c r="H44" i="41"/>
  <c r="I23" i="41"/>
  <c r="I24" i="25" s="1"/>
  <c r="N65" i="41"/>
  <c r="F65" i="41"/>
  <c r="G21" i="41"/>
  <c r="G22" i="25" s="1"/>
  <c r="F40" i="41"/>
  <c r="G27" i="41"/>
  <c r="G28" i="25" s="1"/>
  <c r="E60" i="41"/>
  <c r="E61" i="25" s="1"/>
  <c r="H48" i="41"/>
  <c r="E17" i="41"/>
  <c r="E18" i="25" s="1"/>
  <c r="E24" i="41"/>
  <c r="E25" i="25" s="1"/>
  <c r="H56" i="41"/>
  <c r="H57" i="25" s="1"/>
  <c r="G65" i="41"/>
  <c r="E50" i="41"/>
  <c r="E51" i="25" s="1"/>
  <c r="N16" i="41"/>
  <c r="N17" i="25" s="1"/>
  <c r="H18" i="41"/>
  <c r="H65" i="41"/>
  <c r="F60" i="41"/>
  <c r="F61" i="25" s="1"/>
  <c r="J53" i="41"/>
  <c r="J54" i="25" s="1"/>
  <c r="F29" i="41"/>
  <c r="F30" i="25" s="1"/>
  <c r="G22" i="41"/>
  <c r="G23" i="25" s="1"/>
  <c r="M61" i="41"/>
  <c r="M62" i="25" s="1"/>
  <c r="J63" i="41"/>
  <c r="J64" i="25" s="1"/>
  <c r="F41" i="25" l="1"/>
  <c r="J45" i="25"/>
  <c r="H48" i="25"/>
  <c r="G48" i="25"/>
  <c r="H19" i="25"/>
  <c r="F66" i="25"/>
  <c r="I19" i="25"/>
  <c r="F42" i="25"/>
  <c r="G41" i="25"/>
  <c r="I16" i="25"/>
  <c r="F48" i="25"/>
  <c r="M60" i="25"/>
  <c r="I49" i="25"/>
  <c r="J56" i="25"/>
  <c r="F56" i="25"/>
  <c r="J42" i="25"/>
  <c r="H56" i="25"/>
  <c r="M56" i="25"/>
  <c r="G40" i="25"/>
  <c r="J66" i="25"/>
  <c r="L59" i="25"/>
  <c r="I41" i="25"/>
  <c r="E66" i="25"/>
  <c r="J41" i="25"/>
  <c r="F49" i="25"/>
  <c r="F19" i="25"/>
  <c r="G45" i="25"/>
  <c r="I45" i="25"/>
  <c r="N16" i="25"/>
  <c r="N66" i="25"/>
  <c r="I20" i="25"/>
  <c r="N19" i="25"/>
  <c r="I48" i="25"/>
  <c r="G19" i="25"/>
  <c r="G60" i="25"/>
  <c r="E56" i="25"/>
  <c r="I66" i="25"/>
  <c r="L56" i="25"/>
  <c r="I42" i="25"/>
  <c r="J49" i="25"/>
  <c r="E16" i="25"/>
  <c r="F59" i="25"/>
  <c r="E45" i="25"/>
  <c r="I56" i="25"/>
  <c r="N56" i="25"/>
  <c r="L60" i="25"/>
  <c r="E40" i="25"/>
  <c r="G16" i="25"/>
  <c r="J48" i="25"/>
  <c r="H60" i="25"/>
  <c r="M59" i="25"/>
  <c r="E19" i="25"/>
  <c r="F45" i="25"/>
  <c r="H20" i="25"/>
  <c r="N59" i="25"/>
  <c r="N60" i="25"/>
  <c r="H42" i="25"/>
  <c r="F60" i="25"/>
  <c r="O66" i="25"/>
  <c r="G59" i="25"/>
  <c r="E59" i="25"/>
  <c r="M66" i="25"/>
  <c r="E20" i="25"/>
  <c r="N20" i="25"/>
  <c r="E49" i="25"/>
  <c r="I60" i="25"/>
  <c r="J19" i="25"/>
  <c r="G20" i="25"/>
  <c r="F16" i="25"/>
  <c r="I40" i="25"/>
  <c r="E48" i="25"/>
  <c r="I59" i="25"/>
  <c r="E41" i="25"/>
  <c r="J59" i="25"/>
  <c r="H66" i="25"/>
  <c r="G66" i="25"/>
  <c r="H49" i="25"/>
  <c r="H45" i="25"/>
  <c r="J60" i="25"/>
  <c r="J40" i="25"/>
  <c r="E60" i="25"/>
  <c r="J20" i="25"/>
  <c r="L66" i="25"/>
  <c r="G56" i="25"/>
  <c r="F40" i="25"/>
  <c r="H59" i="25"/>
  <c r="H41" i="25"/>
  <c r="F20" i="25"/>
  <c r="G42" i="25"/>
  <c r="H16" i="25"/>
  <c r="J16" i="25"/>
  <c r="H40" i="25"/>
  <c r="E42" i="25"/>
  <c r="G49" i="25"/>
  <c r="K62" i="25"/>
  <c r="P62" i="25" s="1"/>
  <c r="K25" i="25"/>
  <c r="P25" i="25" s="1"/>
  <c r="L32" i="25"/>
  <c r="K46" i="25"/>
  <c r="P46" i="25" s="1"/>
  <c r="K18" i="25"/>
  <c r="P18" i="25" s="1"/>
  <c r="K47" i="25"/>
  <c r="P47" i="25" s="1"/>
  <c r="K51" i="25"/>
  <c r="P51" i="25" s="1"/>
  <c r="K22" i="25"/>
  <c r="P22" i="25" s="1"/>
  <c r="K28" i="25"/>
  <c r="P28" i="25" s="1"/>
  <c r="K58" i="25"/>
  <c r="P58" i="25" s="1"/>
  <c r="K52" i="25"/>
  <c r="P52" i="25" s="1"/>
  <c r="P10" i="41"/>
  <c r="O11" i="25"/>
  <c r="M32" i="25"/>
  <c r="P31" i="25"/>
  <c r="K17" i="25"/>
  <c r="P17" i="25" s="1"/>
  <c r="K27" i="25"/>
  <c r="P27" i="25" s="1"/>
  <c r="P68" i="41"/>
  <c r="O69" i="25"/>
  <c r="P69" i="25" s="1"/>
  <c r="K54" i="25"/>
  <c r="P54" i="25" s="1"/>
  <c r="K63" i="25"/>
  <c r="P63" i="25" s="1"/>
  <c r="P12" i="41"/>
  <c r="O13" i="25"/>
  <c r="P13" i="25" s="1"/>
  <c r="K30" i="25"/>
  <c r="P30" i="25" s="1"/>
  <c r="P68" i="25"/>
  <c r="K61" i="25"/>
  <c r="P61" i="25" s="1"/>
  <c r="K72" i="25"/>
  <c r="K64" i="25"/>
  <c r="P64" i="25" s="1"/>
  <c r="K50" i="25"/>
  <c r="P50" i="25" s="1"/>
  <c r="K24" i="25"/>
  <c r="P24" i="25" s="1"/>
  <c r="K53" i="25"/>
  <c r="P53" i="25" s="1"/>
  <c r="K21" i="25"/>
  <c r="P21" i="25" s="1"/>
  <c r="P71" i="25"/>
  <c r="K23" i="25"/>
  <c r="P23" i="25" s="1"/>
  <c r="K57" i="25"/>
  <c r="P57" i="25" s="1"/>
  <c r="K65" i="25"/>
  <c r="P65" i="25" s="1"/>
  <c r="K17" i="41"/>
  <c r="P17" i="41" s="1"/>
  <c r="K45" i="41"/>
  <c r="P45" i="41" s="1"/>
  <c r="K24" i="41"/>
  <c r="P24" i="41" s="1"/>
  <c r="F31" i="41"/>
  <c r="K60" i="41"/>
  <c r="P60" i="41" s="1"/>
  <c r="K49" i="41"/>
  <c r="P49" i="41" s="1"/>
  <c r="K23" i="41"/>
  <c r="P23" i="41" s="1"/>
  <c r="K52" i="41"/>
  <c r="P52" i="41" s="1"/>
  <c r="K46" i="41"/>
  <c r="P46" i="41" s="1"/>
  <c r="H72" i="41"/>
  <c r="K40" i="41"/>
  <c r="P40" i="41" s="1"/>
  <c r="K65" i="41"/>
  <c r="P65" i="41" s="1"/>
  <c r="K53" i="41"/>
  <c r="P53" i="41" s="1"/>
  <c r="K59" i="41"/>
  <c r="P59" i="41" s="1"/>
  <c r="K62" i="41"/>
  <c r="P62" i="41" s="1"/>
  <c r="H31" i="41"/>
  <c r="G72" i="41"/>
  <c r="O72" i="41"/>
  <c r="P67" i="41"/>
  <c r="J72" i="41"/>
  <c r="K29" i="41"/>
  <c r="E31" i="41"/>
  <c r="K41" i="41"/>
  <c r="P41" i="41" s="1"/>
  <c r="K48" i="41"/>
  <c r="P48" i="41" s="1"/>
  <c r="K61" i="41"/>
  <c r="P61" i="41" s="1"/>
  <c r="K20" i="41"/>
  <c r="P20" i="41" s="1"/>
  <c r="P70" i="41"/>
  <c r="M72" i="41"/>
  <c r="F72" i="41"/>
  <c r="K22" i="41"/>
  <c r="P22" i="41" s="1"/>
  <c r="K56" i="41"/>
  <c r="P56" i="41" s="1"/>
  <c r="K64" i="41"/>
  <c r="P64" i="41" s="1"/>
  <c r="N72" i="41"/>
  <c r="K21" i="41"/>
  <c r="P21" i="41" s="1"/>
  <c r="K27" i="41"/>
  <c r="P27" i="41" s="1"/>
  <c r="O31" i="41"/>
  <c r="P11" i="41"/>
  <c r="K55" i="41"/>
  <c r="P55" i="41" s="1"/>
  <c r="L72" i="41"/>
  <c r="K15" i="41"/>
  <c r="P15" i="41" s="1"/>
  <c r="K44" i="41"/>
  <c r="P44" i="41" s="1"/>
  <c r="K39" i="41"/>
  <c r="P39" i="41" s="1"/>
  <c r="K63" i="41"/>
  <c r="P63" i="41" s="1"/>
  <c r="K18" i="41"/>
  <c r="P18" i="41" s="1"/>
  <c r="L31" i="41"/>
  <c r="K51" i="41"/>
  <c r="P51" i="41" s="1"/>
  <c r="K57" i="41"/>
  <c r="P57" i="41" s="1"/>
  <c r="K71" i="41"/>
  <c r="P71" i="41" s="1"/>
  <c r="E72" i="41"/>
  <c r="K50" i="41"/>
  <c r="P50" i="41" s="1"/>
  <c r="N31" i="41"/>
  <c r="I31" i="41"/>
  <c r="J31" i="41"/>
  <c r="K58" i="41"/>
  <c r="P58" i="41" s="1"/>
  <c r="M31" i="41"/>
  <c r="P30" i="41"/>
  <c r="K19" i="41"/>
  <c r="P19" i="41" s="1"/>
  <c r="I72" i="41"/>
  <c r="G31" i="41"/>
  <c r="K16" i="41"/>
  <c r="P16" i="41" s="1"/>
  <c r="K47" i="41"/>
  <c r="P47" i="41" s="1"/>
  <c r="K26" i="41"/>
  <c r="P26" i="41" s="1"/>
  <c r="R28" i="25" l="1"/>
  <c r="R27" i="25"/>
  <c r="R30" i="25"/>
  <c r="K49" i="25"/>
  <c r="P49" i="25" s="1"/>
  <c r="L73" i="25"/>
  <c r="L5" i="25" s="1"/>
  <c r="K60" i="25"/>
  <c r="P60" i="25" s="1"/>
  <c r="K56" i="25"/>
  <c r="P56" i="25" s="1"/>
  <c r="S74" i="25" s="1"/>
  <c r="F32" i="25"/>
  <c r="H73" i="25"/>
  <c r="E32" i="25"/>
  <c r="G32" i="25"/>
  <c r="I32" i="25"/>
  <c r="J32" i="25"/>
  <c r="K41" i="25"/>
  <c r="P41" i="25" s="1"/>
  <c r="R12" i="25" s="1"/>
  <c r="K40" i="25"/>
  <c r="P40" i="25" s="1"/>
  <c r="K16" i="25"/>
  <c r="P16" i="25" s="1"/>
  <c r="K20" i="25"/>
  <c r="P20" i="25" s="1"/>
  <c r="K45" i="25"/>
  <c r="P45" i="25" s="1"/>
  <c r="N73" i="25"/>
  <c r="R27" i="41"/>
  <c r="K19" i="25"/>
  <c r="P19" i="25" s="1"/>
  <c r="F73" i="25"/>
  <c r="E73" i="25"/>
  <c r="N32" i="25"/>
  <c r="I73" i="25"/>
  <c r="M73" i="25"/>
  <c r="K42" i="25"/>
  <c r="P42" i="25" s="1"/>
  <c r="R13" i="25" s="1"/>
  <c r="K66" i="25"/>
  <c r="P66" i="25" s="1"/>
  <c r="K48" i="25"/>
  <c r="P48" i="25" s="1"/>
  <c r="J73" i="25"/>
  <c r="G73" i="25"/>
  <c r="K59" i="25"/>
  <c r="P59" i="25" s="1"/>
  <c r="H32" i="25"/>
  <c r="P72" i="25"/>
  <c r="R31" i="25" s="1"/>
  <c r="P11" i="25"/>
  <c r="R11" i="25" s="1"/>
  <c r="O32" i="25"/>
  <c r="O73" i="25"/>
  <c r="G2" i="41"/>
  <c r="R26" i="41"/>
  <c r="E2" i="41"/>
  <c r="F2" i="41"/>
  <c r="H2" i="41"/>
  <c r="I2" i="41"/>
  <c r="P29" i="41"/>
  <c r="K31" i="41"/>
  <c r="P72" i="41"/>
  <c r="K72" i="41"/>
  <c r="J2" i="41"/>
  <c r="L2" i="41"/>
  <c r="S33" i="25" l="1"/>
  <c r="G5" i="25"/>
  <c r="I5" i="25"/>
  <c r="E5" i="25"/>
  <c r="J5" i="25"/>
  <c r="F5" i="25"/>
  <c r="H5" i="25"/>
  <c r="K32" i="25"/>
  <c r="P73" i="25"/>
  <c r="K73" i="25"/>
  <c r="P32" i="25"/>
  <c r="K2" i="41"/>
  <c r="R29" i="41"/>
  <c r="P31" i="41"/>
  <c r="R30" i="41"/>
  <c r="K5" i="25" l="1"/>
  <c r="P5"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Delahaye, R. (Roel)</author>
  </authors>
  <commentList>
    <comment ref="O19" authorId="0" shapeId="0" xr:uid="{00000000-0006-0000-0D00-000001000000}">
      <text>
        <r>
          <rPr>
            <b/>
            <sz val="9"/>
            <color indexed="81"/>
            <rFont val="Tahoma"/>
            <charset val="1"/>
          </rPr>
          <t>Delahaye, R. (Roel):</t>
        </r>
        <r>
          <rPr>
            <sz val="9"/>
            <color indexed="81"/>
            <rFont val="Tahoma"/>
            <charset val="1"/>
          </rPr>
          <t xml:space="preserve">
S36</t>
        </r>
      </text>
    </comment>
  </commentList>
</comments>
</file>

<file path=xl/sharedStrings.xml><?xml version="1.0" encoding="utf-8"?>
<sst xmlns="http://schemas.openxmlformats.org/spreadsheetml/2006/main" count="4937" uniqueCount="398">
  <si>
    <t>UNIT: TJ</t>
  </si>
  <si>
    <t>TIME: 2014</t>
  </si>
  <si>
    <t>Anthracite</t>
  </si>
  <si>
    <t>Coking coal</t>
  </si>
  <si>
    <t>Other bituminous coal</t>
  </si>
  <si>
    <t>Sub-bituminous coal</t>
  </si>
  <si>
    <t>Lignite</t>
  </si>
  <si>
    <t>Patent fuel</t>
  </si>
  <si>
    <t>Coke oven coke</t>
  </si>
  <si>
    <t>Gas coke</t>
  </si>
  <si>
    <t>Coal tar</t>
  </si>
  <si>
    <t>BKB</t>
  </si>
  <si>
    <t>Gas works gas</t>
  </si>
  <si>
    <t>Coke oven gas</t>
  </si>
  <si>
    <t>Blast furnace gas</t>
  </si>
  <si>
    <t>Other recovered gases</t>
  </si>
  <si>
    <t>Peat</t>
  </si>
  <si>
    <t>Peat products</t>
  </si>
  <si>
    <t>Oil shale and oil sands</t>
  </si>
  <si>
    <t>Natural gas</t>
  </si>
  <si>
    <t>Crude/NGL/feedstocks (if no detail)</t>
  </si>
  <si>
    <t>Crude oil</t>
  </si>
  <si>
    <t>Natural gas liquids</t>
  </si>
  <si>
    <t>Refinery feedstocks</t>
  </si>
  <si>
    <t>Additives/blending components</t>
  </si>
  <si>
    <t>Other hydrocarbons</t>
  </si>
  <si>
    <t>Refinery gas</t>
  </si>
  <si>
    <t>Ethane</t>
  </si>
  <si>
    <t>Liquefied petroleum gases (LPG)</t>
  </si>
  <si>
    <t>Motor gasoline excl. biofuels</t>
  </si>
  <si>
    <t>Aviation gasoline</t>
  </si>
  <si>
    <t>Gasoline type jet fuel</t>
  </si>
  <si>
    <t>Kerosene type jet fuel excl. biofuels</t>
  </si>
  <si>
    <t>Other kerosene</t>
  </si>
  <si>
    <t>Gas/diesel oil excl. biofuels</t>
  </si>
  <si>
    <t>Fuel oil</t>
  </si>
  <si>
    <t>Naphtha</t>
  </si>
  <si>
    <t>White spirit &amp; SBP</t>
  </si>
  <si>
    <t>Lubricants</t>
  </si>
  <si>
    <t>Bitumen</t>
  </si>
  <si>
    <t>Paraffin waxes</t>
  </si>
  <si>
    <t>Petroleum coke</t>
  </si>
  <si>
    <t>Other oil products</t>
  </si>
  <si>
    <t>Industrial waste</t>
  </si>
  <si>
    <t>Municipal waste (renewable)</t>
  </si>
  <si>
    <t>Municipal waste (non-renewable)</t>
  </si>
  <si>
    <t>Primary solid biofuels</t>
  </si>
  <si>
    <t>Biogases</t>
  </si>
  <si>
    <t>Biogasoline</t>
  </si>
  <si>
    <t>Biodiesels</t>
  </si>
  <si>
    <t>Other liquid biofuels</t>
  </si>
  <si>
    <t>Non-specified primary biofuels and waste</t>
  </si>
  <si>
    <t>Charcoal</t>
  </si>
  <si>
    <t>Elec/heat output from non-specified manufactured gases</t>
  </si>
  <si>
    <t>Heat output from non-specified combustible fuels</t>
  </si>
  <si>
    <t>Nuclear</t>
  </si>
  <si>
    <t>Hydro</t>
  </si>
  <si>
    <t>Geothermal</t>
  </si>
  <si>
    <t>Solar photovoltaics</t>
  </si>
  <si>
    <t>Solar thermal</t>
  </si>
  <si>
    <t>Tide, wave and ocean</t>
  </si>
  <si>
    <t>Wind</t>
  </si>
  <si>
    <t>Other sources</t>
  </si>
  <si>
    <t>Electricity</t>
  </si>
  <si>
    <t>Heat</t>
  </si>
  <si>
    <t>Total</t>
  </si>
  <si>
    <t>Memo: Renewables</t>
  </si>
  <si>
    <t>Production</t>
  </si>
  <si>
    <t>x</t>
  </si>
  <si>
    <t>Imports</t>
  </si>
  <si>
    <t>Exports</t>
  </si>
  <si>
    <t>International marine bunkers</t>
  </si>
  <si>
    <t>International aviation bunkers</t>
  </si>
  <si>
    <t>Stock changes</t>
  </si>
  <si>
    <t>Total primary energy supply</t>
  </si>
  <si>
    <t>Transfers</t>
  </si>
  <si>
    <t>Statistical differences</t>
  </si>
  <si>
    <t>Transformation processes</t>
  </si>
  <si>
    <t>Main activity producer electricity plants (transf.)</t>
  </si>
  <si>
    <t>Autoproducer electricity plants (transf.)</t>
  </si>
  <si>
    <t>Main activity producer CHP plants (transf.)</t>
  </si>
  <si>
    <t>Autoproducer CHP plants (transf.)</t>
  </si>
  <si>
    <t>Main activity producer heat plants (transf.)</t>
  </si>
  <si>
    <t>Autoproducer heat plants (transf.)</t>
  </si>
  <si>
    <t>Heat pumps (transf.)</t>
  </si>
  <si>
    <t>Electric boilers (transf.)</t>
  </si>
  <si>
    <t>Chemical heat for electricity production (transf.)</t>
  </si>
  <si>
    <t>Blast furnaces (transf.)</t>
  </si>
  <si>
    <t>Gas works (transf.)</t>
  </si>
  <si>
    <t>Coke ovens (transf.)</t>
  </si>
  <si>
    <t>Patent fuel plants (transf.)</t>
  </si>
  <si>
    <t>BKB/peat briquette plants (transf.)</t>
  </si>
  <si>
    <t>Oil refineries (transf.)</t>
  </si>
  <si>
    <t>Petrochemical plants (transf.)</t>
  </si>
  <si>
    <t>Coal liquefaction plants (transf.)</t>
  </si>
  <si>
    <t>Gas-to-liquids (GTL) plants (transf.)</t>
  </si>
  <si>
    <t>For blended natural gas (transf.)</t>
  </si>
  <si>
    <t>Charcoal production plants (transf.)</t>
  </si>
  <si>
    <t>Non-specified (transformation)</t>
  </si>
  <si>
    <t>Energy industry own use</t>
  </si>
  <si>
    <t>Coal mines (energy)</t>
  </si>
  <si>
    <t>Oil and gas extraction (energy)</t>
  </si>
  <si>
    <t>Blast furnaces (energy)</t>
  </si>
  <si>
    <t>Gas works (energy)</t>
  </si>
  <si>
    <t>Gasification plants for biogases (energy)</t>
  </si>
  <si>
    <t>Coke ovens (energy)</t>
  </si>
  <si>
    <t>Patent fuel plants (energy)</t>
  </si>
  <si>
    <t>BKB/peat briquette plants (energy)</t>
  </si>
  <si>
    <t>Oil refineries (energy)</t>
  </si>
  <si>
    <t>Coal liquefaction plants (energy)</t>
  </si>
  <si>
    <t>Liquefaction (LNG) / regasification plants  (energy)</t>
  </si>
  <si>
    <t>Gas-to-liquids (GTL) plants  (energy)</t>
  </si>
  <si>
    <t>Own use in electricity, CHP and heat plants (energy)</t>
  </si>
  <si>
    <t>Pumped storage plants (energy)</t>
  </si>
  <si>
    <t>Nuclear industry  (energy)</t>
  </si>
  <si>
    <t>Charcoal production plants (energy)</t>
  </si>
  <si>
    <t>Non-specified (energy)</t>
  </si>
  <si>
    <t>Losses</t>
  </si>
  <si>
    <t>Total final consumption</t>
  </si>
  <si>
    <t>Industry</t>
  </si>
  <si>
    <t>Iron and steel</t>
  </si>
  <si>
    <t>Chemical and petrochemical</t>
  </si>
  <si>
    <t>Non-ferrous metals</t>
  </si>
  <si>
    <t>Non-metallic minerals</t>
  </si>
  <si>
    <t>Transport equipment</t>
  </si>
  <si>
    <t>Machinery</t>
  </si>
  <si>
    <t>Mining and quarrying</t>
  </si>
  <si>
    <t>Food and tobacco</t>
  </si>
  <si>
    <t>Paper, pulp and print</t>
  </si>
  <si>
    <t>Wood and wood products</t>
  </si>
  <si>
    <t>Construction</t>
  </si>
  <si>
    <t>Textile and leather</t>
  </si>
  <si>
    <t>Non-specified (industry)</t>
  </si>
  <si>
    <t>Transport</t>
  </si>
  <si>
    <t>Domestic aviation</t>
  </si>
  <si>
    <t>Road</t>
  </si>
  <si>
    <t>Rail</t>
  </si>
  <si>
    <t>Pipeline transport</t>
  </si>
  <si>
    <t>Domestic navigation</t>
  </si>
  <si>
    <t>Non-specified (transport)</t>
  </si>
  <si>
    <t>Other</t>
  </si>
  <si>
    <t>Residential</t>
  </si>
  <si>
    <t>Commercial and public services</t>
  </si>
  <si>
    <t>Agriculture/forestry</t>
  </si>
  <si>
    <t>Fishing</t>
  </si>
  <si>
    <t>Non-specified (other)</t>
  </si>
  <si>
    <t>Non-energy use</t>
  </si>
  <si>
    <t>Non-energy use industry/transformation/energy</t>
  </si>
  <si>
    <t xml:space="preserve">   Memo: Non-energy use chemical/petrochemical</t>
  </si>
  <si>
    <t>Non-energy use in transport</t>
  </si>
  <si>
    <t>Non-energy use in other</t>
  </si>
  <si>
    <t>Electricity output (GWh)</t>
  </si>
  <si>
    <t>Electricity output (GWh)-main activity producer electricity plants</t>
  </si>
  <si>
    <t>Electricity output (GWh)-autoproducer electricity plants</t>
  </si>
  <si>
    <t>Electricity output (GWh)-main activity producer CHP plants</t>
  </si>
  <si>
    <t>Electricity output (GWh)-autoproducer CHP plants</t>
  </si>
  <si>
    <t>Heat output</t>
  </si>
  <si>
    <t>Heat output-main activity producer CHP plants</t>
  </si>
  <si>
    <t>Heat output-autoproducer CHP plants</t>
  </si>
  <si>
    <t>Heat output-main activity producer heat plants</t>
  </si>
  <si>
    <t>Heat output-autoproducer heat plants</t>
  </si>
  <si>
    <t>SUPPLY</t>
  </si>
  <si>
    <t>TRANSFORMATION</t>
  </si>
  <si>
    <t>ENERGY INDUSTRY OWN USE</t>
  </si>
  <si>
    <t>INDUSTRY</t>
  </si>
  <si>
    <t>TRANSPORT</t>
  </si>
  <si>
    <t>OTHER</t>
  </si>
  <si>
    <t>NON-ENERGY USE</t>
  </si>
  <si>
    <t>HEAT OUTPUT</t>
  </si>
  <si>
    <t>ELECTRICITY OUTPUT</t>
  </si>
  <si>
    <t>RESIDUAL</t>
  </si>
  <si>
    <t>RoW</t>
  </si>
  <si>
    <t>STOCK</t>
  </si>
  <si>
    <t>Env</t>
  </si>
  <si>
    <t>Acc</t>
  </si>
  <si>
    <t>1toN</t>
  </si>
  <si>
    <t>C</t>
  </si>
  <si>
    <t>D</t>
  </si>
  <si>
    <t>H</t>
  </si>
  <si>
    <t>B</t>
  </si>
  <si>
    <t>HH</t>
  </si>
  <si>
    <t>A</t>
  </si>
  <si>
    <t>MULT</t>
  </si>
  <si>
    <t>PRODUCT</t>
  </si>
  <si>
    <t>Coal</t>
  </si>
  <si>
    <t>Shale</t>
  </si>
  <si>
    <t>Gas</t>
  </si>
  <si>
    <t>Oil</t>
  </si>
  <si>
    <t>Waste</t>
  </si>
  <si>
    <t>Ele/heat</t>
  </si>
  <si>
    <t>Ele</t>
  </si>
  <si>
    <t>Natural</t>
  </si>
  <si>
    <t>NAT. INPUT</t>
  </si>
  <si>
    <t>Renew</t>
  </si>
  <si>
    <t>FLOW</t>
  </si>
  <si>
    <t>TYPE</t>
  </si>
  <si>
    <t>Biofuel</t>
  </si>
  <si>
    <t>Product in IEA balance</t>
  </si>
  <si>
    <t>PHYSICAL USE TABLE (unit: PJ)</t>
  </si>
  <si>
    <t>Intermediate consumption, use of energy resources, receipt of energy losses</t>
  </si>
  <si>
    <t>Final Consumption</t>
  </si>
  <si>
    <t>Accumulation</t>
  </si>
  <si>
    <t>Flows to the rest of the World (Exports)</t>
  </si>
  <si>
    <t>Flows to the environment</t>
  </si>
  <si>
    <t>TOTAL</t>
  </si>
  <si>
    <t>Industries (by ISIC)</t>
  </si>
  <si>
    <t>Households</t>
  </si>
  <si>
    <t>Agriculture, Forestry and Fishery</t>
  </si>
  <si>
    <t>Mining and Quarrying</t>
  </si>
  <si>
    <t>Manufacturing</t>
  </si>
  <si>
    <t>Electricity, gas, steam and air conditioning supply</t>
  </si>
  <si>
    <t>Transportation and storage</t>
  </si>
  <si>
    <t>Other industries</t>
  </si>
  <si>
    <t>Total Industry</t>
  </si>
  <si>
    <t>ISIC</t>
  </si>
  <si>
    <t>Energy from natural inputs:</t>
  </si>
  <si>
    <t>Natural resource inputs</t>
  </si>
  <si>
    <t>Inputs of energy from renewable sources</t>
  </si>
  <si>
    <t>Other natural inputs</t>
  </si>
  <si>
    <t>Energy products:</t>
  </si>
  <si>
    <t>Transformation of energy products by SIEC class:</t>
  </si>
  <si>
    <t>Peat and peat products</t>
  </si>
  <si>
    <t>Oil shale / oil sands</t>
  </si>
  <si>
    <t>Biofuels</t>
  </si>
  <si>
    <t>Nuclear fuels and other fuels</t>
  </si>
  <si>
    <t>End-use of energy products by SIEC class:</t>
  </si>
  <si>
    <t>End-use of energy products for non-energy purposes</t>
  </si>
  <si>
    <t>Energy residuals:</t>
  </si>
  <si>
    <t>Other residual flows:</t>
  </si>
  <si>
    <t>Residuals from end-use for non-energy purposes</t>
  </si>
  <si>
    <t>Energy from solid waste</t>
  </si>
  <si>
    <t>TOTAL SUPPLY</t>
  </si>
  <si>
    <t>PHYSICAL SUPPLY TABLE (unit: PJ)</t>
  </si>
  <si>
    <t>Production (incl. household own account) and generation of residuals</t>
  </si>
  <si>
    <t>Flows from the rest of the World (Imports)</t>
  </si>
  <si>
    <t>Flows from the environment</t>
  </si>
  <si>
    <t>Production of energy products by SIEC class:</t>
  </si>
  <si>
    <t>Res_waste</t>
  </si>
  <si>
    <t>Main activity producer electricity plants</t>
  </si>
  <si>
    <t>Autoproducer electricity plants</t>
  </si>
  <si>
    <t>Main activity producer CHP plants</t>
  </si>
  <si>
    <t>Autoproducer CHP plants</t>
  </si>
  <si>
    <t>Main activity producer heat plants</t>
  </si>
  <si>
    <t>Autoproducer heat plants</t>
  </si>
  <si>
    <t>Heat pumps</t>
  </si>
  <si>
    <t>Electric boilers</t>
  </si>
  <si>
    <t>Chemical heat for electricity production</t>
  </si>
  <si>
    <t>Blast furnaces</t>
  </si>
  <si>
    <t>Gas works</t>
  </si>
  <si>
    <t>Coke ovens</t>
  </si>
  <si>
    <t>Patent fuel plants</t>
  </si>
  <si>
    <t>BKB/peat briquette plants</t>
  </si>
  <si>
    <t>Oil refineries</t>
  </si>
  <si>
    <t>Petrochemical plants</t>
  </si>
  <si>
    <t>Coal liquefaction plants</t>
  </si>
  <si>
    <t>Gas-to-liquids (GTL) plants</t>
  </si>
  <si>
    <t>For blended natural gas</t>
  </si>
  <si>
    <t>Charcoal production plants</t>
  </si>
  <si>
    <t>Coal mines</t>
  </si>
  <si>
    <t>Oil and gas extraction</t>
  </si>
  <si>
    <t>Gasification plants for biogases</t>
  </si>
  <si>
    <t>Liquefaction (LNG) / regasification plants</t>
  </si>
  <si>
    <t>Own use in electricity, CHP and heat plants</t>
  </si>
  <si>
    <t>Pumped storage plants</t>
  </si>
  <si>
    <t>Nuclear industry</t>
  </si>
  <si>
    <t>Total secondary products</t>
  </si>
  <si>
    <t>Fuelwood, wood residues and by-products</t>
  </si>
  <si>
    <t>Bagasse</t>
  </si>
  <si>
    <t>Animal waste</t>
  </si>
  <si>
    <t>Black liquor</t>
  </si>
  <si>
    <t>Other vegetal material and residues</t>
  </si>
  <si>
    <t>Auxiliary data</t>
  </si>
  <si>
    <t>Multiplication</t>
  </si>
  <si>
    <t>ORIGIN</t>
  </si>
  <si>
    <t>ORIGIN/DESTINATION</t>
  </si>
  <si>
    <t>See column</t>
  </si>
  <si>
    <t>IMPORTS</t>
  </si>
  <si>
    <t>EXPORTS</t>
  </si>
  <si>
    <t>TRANSFERS</t>
  </si>
  <si>
    <t>STATISTICAL DIFFERENCES</t>
  </si>
  <si>
    <t>Recycled products</t>
  </si>
  <si>
    <t>use by accumulation</t>
  </si>
  <si>
    <t>Main activity producers - electricity plants</t>
  </si>
  <si>
    <t>Autoproducers - electricity plants</t>
  </si>
  <si>
    <t>Main activity producers - CHP plants</t>
  </si>
  <si>
    <t>Main activity producers - heat plants</t>
  </si>
  <si>
    <t>Target product in PSUT</t>
  </si>
  <si>
    <t>Target residual in PSUT</t>
  </si>
  <si>
    <t>Target ISIC in PSUT</t>
  </si>
  <si>
    <t>Target natural input in PSUT</t>
  </si>
  <si>
    <t>Origin in PSUT</t>
  </si>
  <si>
    <t>Supply of electricity</t>
  </si>
  <si>
    <t>Supply of heat</t>
  </si>
  <si>
    <t>Autoproducers - CHP plants</t>
  </si>
  <si>
    <t>+/-0.001</t>
  </si>
  <si>
    <t>Autoproducer - heat plants</t>
  </si>
  <si>
    <t>Use of fuels (in PJ)</t>
  </si>
  <si>
    <t>Supply of heat (in PJ)</t>
  </si>
  <si>
    <t>Supply</t>
  </si>
  <si>
    <t>Use</t>
  </si>
  <si>
    <t>Extraction from nature</t>
  </si>
  <si>
    <t>Importation</t>
  </si>
  <si>
    <t>-0.001</t>
  </si>
  <si>
    <t>0.001</t>
  </si>
  <si>
    <t>Energy residuals from losses</t>
  </si>
  <si>
    <t>Energy residuals from end-use</t>
  </si>
  <si>
    <t>Res_end-use</t>
  </si>
  <si>
    <t>Res_losses</t>
  </si>
  <si>
    <t>Res_non-en</t>
  </si>
  <si>
    <t>Supply of residuals</t>
  </si>
  <si>
    <t>Use of residuals</t>
  </si>
  <si>
    <t>UseT</t>
  </si>
  <si>
    <t>UseF</t>
  </si>
  <si>
    <t>Target column in PSUT</t>
  </si>
  <si>
    <t>UseR</t>
  </si>
  <si>
    <t>UseNI</t>
  </si>
  <si>
    <t>SupplyNI</t>
  </si>
  <si>
    <t>SupplyR</t>
  </si>
  <si>
    <t>1</t>
  </si>
  <si>
    <t>Flow</t>
  </si>
  <si>
    <t>Target table</t>
  </si>
  <si>
    <t>Target table in PSUT</t>
  </si>
  <si>
    <t>Mapping coordinates</t>
  </si>
  <si>
    <t>Destination in PSUT</t>
  </si>
  <si>
    <t>see column</t>
  </si>
  <si>
    <t>End-use</t>
  </si>
  <si>
    <t>Use of a product by</t>
  </si>
  <si>
    <t>Supply of a product by</t>
  </si>
  <si>
    <t>Use of fuels by</t>
  </si>
  <si>
    <t>Supply of heat by</t>
  </si>
  <si>
    <t>Supply of residuals by</t>
  </si>
  <si>
    <t>Use of residuals by</t>
  </si>
  <si>
    <t>Supply of electricity by</t>
  </si>
  <si>
    <t>Use of product by</t>
  </si>
  <si>
    <t>Auxiliary data by ISIC rev. 4 for 'commercial and public services'</t>
  </si>
  <si>
    <t>Auxiliary data by ISIC rev. 4 for 'non-specified (other)'</t>
  </si>
  <si>
    <t>Auxiliary data by ISIC rev. 4 for 'statistical differences'</t>
  </si>
  <si>
    <t>Auxiliary data: autoproducers heat plants - heat production by ISIC rev. 4</t>
  </si>
  <si>
    <t>Auxiliary data by ISIC rev. 4 for 'non-specified (transformation)'</t>
  </si>
  <si>
    <t>Auxiliary data by ISIC rev. 4 for 'non-specified (energy)'</t>
  </si>
  <si>
    <t>Auxiliary data by ISIC rev. 4 for 'non-energy use in industry/transformation/energy'</t>
  </si>
  <si>
    <t>Auxiliary data by ISIC rev. 4 for 'non-energy use in transport'</t>
  </si>
  <si>
    <t>Auxiliary data by ISIC rev. 4 for 'non-energy use in other'</t>
  </si>
  <si>
    <t>Fuel purchased on the territory by non-resident units (in PJ)
(added to exports in PSUT)</t>
  </si>
  <si>
    <t>Fuel purchased abroad by resident units (in PJ)
(added to imports in PSUT)</t>
  </si>
  <si>
    <t>Total energy product use by resident units</t>
  </si>
  <si>
    <t>Auxiliary data by ISIC rev. 4 for 'road transport'</t>
  </si>
  <si>
    <t>Total product use</t>
  </si>
  <si>
    <t>Total product supply</t>
  </si>
  <si>
    <t>Supply of a residual</t>
  </si>
  <si>
    <t>Use of a residual by</t>
  </si>
  <si>
    <t>World aviation bunkers</t>
  </si>
  <si>
    <t>World marine bunkers</t>
  </si>
  <si>
    <t>OECD</t>
  </si>
  <si>
    <t>World</t>
  </si>
  <si>
    <t>Compilation of energy accounts based on IEA energy balances</t>
  </si>
  <si>
    <t>Instructions:</t>
  </si>
  <si>
    <t xml:space="preserve">Data is currently loaded for: </t>
  </si>
  <si>
    <t>2. Use paste special to paste the data in cell A1 of the worksheet "Copy_OECD" (in case of the "OECD database") or "Copy_World" (in case of the "World database").</t>
  </si>
  <si>
    <t>3. Choose the dataset to use:</t>
  </si>
  <si>
    <t>Add auxiliary data for nuclear fuel</t>
  </si>
  <si>
    <t>Add auxiliary data for statistical differences</t>
  </si>
  <si>
    <t>Add auxiliary data for autoproducers</t>
  </si>
  <si>
    <t>PRODUCTION</t>
  </si>
  <si>
    <t>ELECTRICITY AND HEAT PRODUCTION</t>
  </si>
  <si>
    <t>TRANSFORMATION SECTOR</t>
  </si>
  <si>
    <t>ENERGY SECTOR</t>
  </si>
  <si>
    <t>LOSSES</t>
  </si>
  <si>
    <t>FINAL ENERGY CONSUMPTION</t>
  </si>
  <si>
    <t>Add auxiliary data for 'non-specified (transformation)'</t>
  </si>
  <si>
    <t>Add auxiliary data for primary solid biofuels</t>
  </si>
  <si>
    <t>are filled in.</t>
  </si>
  <si>
    <t>total from energy balance:</t>
  </si>
  <si>
    <t>Add auxiliary data for 'non-specified (energy)'</t>
  </si>
  <si>
    <t>Add auxiliary data for non-energy use</t>
  </si>
  <si>
    <t>Add auxiliary data for final consumption</t>
  </si>
  <si>
    <t>cell(s) of</t>
  </si>
  <si>
    <t>Total flaring and venting of natural gas (in PJ)</t>
  </si>
  <si>
    <t>4. Complete the different worksheets with auxiliary data (yellow cells) to improve the industry detailing and make necessary adjustments.</t>
  </si>
  <si>
    <t>Add data (in PJ) for transport (residence adjustment)</t>
  </si>
  <si>
    <t>Add data (in PJ) for flaring and venting of natural gas</t>
  </si>
  <si>
    <t>TOTAL USE</t>
  </si>
  <si>
    <t>From accumulation</t>
  </si>
  <si>
    <t>??</t>
  </si>
  <si>
    <t>Total electricity supply</t>
  </si>
  <si>
    <t>Total heat supply</t>
  </si>
  <si>
    <t>Auxiliary data: autoproducers CHP plants - fuel use for electricity and heat production by ISIC rev. 4</t>
  </si>
  <si>
    <t>Auxiliary data: autoproducers electricity plants - fuel use for electricity production by ISIC rev. 4</t>
  </si>
  <si>
    <t>COUNTRY: OECD Total</t>
  </si>
  <si>
    <t>1. Open the IEA "World database" or IEA "OECD database", select all columns from product "Anthracite" to "Memo: Renewables" and copy the data (ctrl + c).</t>
  </si>
  <si>
    <t>Add auxiliary data for losses</t>
  </si>
  <si>
    <t>Product in energy balance</t>
  </si>
  <si>
    <t>COUNTRY: Netherlands</t>
  </si>
  <si>
    <t>c</t>
  </si>
  <si>
    <t xml:space="preserve">Gross energy input is equal to energy from natural inputs plus imports of energy products plus energy from waste. </t>
  </si>
  <si>
    <t>Net domestic energy use is defined as the end use of energy products (including changes in inventories of energy products) less exports of energy products plus all losses of energy (losses during extraction, losses during transformation, losses during storage and losses during distribution).</t>
  </si>
  <si>
    <t>Waar in de World tabel komen deze cijfers vandaan?</t>
  </si>
  <si>
    <t>Dit zijn alleen losses for own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</si>
</sst>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0000"/>
    <numFmt numFmtId="167" formatCode="_ * #,##0_ ;_ * \-#,##0_ ;_ * &quot;-&quot;??_ ;_ @_ "/>
    <numFmt numFmtId="168" formatCode="#,##0.000"/>
  </numFmts>
  <fonts count="24" x14ac:knownFonts="1">
    <font>
      <sz val="11"/>
      <color theme="1"/>
      <name val="Calibri"/>
      <family val="2"/>
      <scheme val="minor"/>
    </font>
    <font>
      <sz val="9"/>
      <color theme="1"/>
      <name val="Calibri"/>
      <family val="2"/>
      <scheme val="minor"/>
    </font>
    <font>
      <sz val="9"/>
      <color theme="0"/>
      <name val="Calibri"/>
      <family val="2"/>
      <scheme val="minor"/>
    </font>
    <font>
      <b/>
      <sz val="9"/>
      <color theme="1"/>
      <name val="Calibri"/>
      <family val="2"/>
      <scheme val="minor"/>
    </font>
    <font>
      <b/>
      <sz val="9"/>
      <color theme="0"/>
      <name val="Calibri"/>
      <family val="2"/>
      <scheme val="minor"/>
    </font>
    <font>
      <i/>
      <sz val="9"/>
      <color theme="1"/>
      <name val="Calibri"/>
      <family val="2"/>
      <scheme val="minor"/>
    </font>
    <font>
      <b/>
      <sz val="11"/>
      <color theme="1"/>
      <name val="Calibri"/>
      <family val="2"/>
      <scheme val="minor"/>
    </font>
    <font>
      <i/>
      <sz val="9"/>
      <color theme="0"/>
      <name val="Calibri"/>
      <family val="2"/>
      <scheme val="minor"/>
    </font>
    <font>
      <sz val="9"/>
      <color rgb="FFFF0000"/>
      <name val="Calibri"/>
      <family val="2"/>
      <scheme val="minor"/>
    </font>
    <font>
      <sz val="9"/>
      <name val="Calibri"/>
      <family val="2"/>
      <scheme val="minor"/>
    </font>
    <font>
      <b/>
      <sz val="9"/>
      <color rgb="FFFF0000"/>
      <name val="Calibri"/>
      <family val="2"/>
      <scheme val="minor"/>
    </font>
    <font>
      <sz val="8"/>
      <color theme="1"/>
      <name val="Calibri"/>
      <family val="2"/>
      <scheme val="minor"/>
    </font>
    <font>
      <sz val="11"/>
      <color theme="8" tint="-0.499984740745262"/>
      <name val="Calibri"/>
      <family val="2"/>
      <scheme val="minor"/>
    </font>
    <font>
      <b/>
      <sz val="9"/>
      <color theme="8" tint="-0.499984740745262"/>
      <name val="Calibri"/>
      <family val="2"/>
      <scheme val="minor"/>
    </font>
    <font>
      <sz val="10"/>
      <color theme="8" tint="-0.499984740745262"/>
      <name val="Calibri"/>
      <family val="2"/>
      <scheme val="minor"/>
    </font>
    <font>
      <b/>
      <sz val="12"/>
      <color theme="0"/>
      <name val="Calibri"/>
      <family val="2"/>
      <scheme val="minor"/>
    </font>
    <font>
      <u/>
      <sz val="11"/>
      <color theme="10"/>
      <name val="Calibri"/>
      <family val="2"/>
      <scheme val="minor"/>
    </font>
    <font>
      <b/>
      <sz val="10"/>
      <color theme="0"/>
      <name val="Calibri"/>
      <family val="2"/>
      <scheme val="minor"/>
    </font>
    <font>
      <sz val="9"/>
      <color theme="8" tint="-0.499984740745262"/>
      <name val="Calibri"/>
      <family val="2"/>
      <scheme val="minor"/>
    </font>
    <font>
      <b/>
      <sz val="11"/>
      <color rgb="FFFF0000"/>
      <name val="Calibri"/>
      <family val="2"/>
      <scheme val="minor"/>
    </font>
    <font>
      <b/>
      <u/>
      <sz val="11"/>
      <color theme="8" tint="-0.499984740745262"/>
      <name val="Calibri"/>
      <family val="2"/>
      <scheme val="minor"/>
    </font>
    <font>
      <sz val="11"/>
      <color theme="1"/>
      <name val="Calibri"/>
      <family val="2"/>
      <scheme val="minor"/>
    </font>
    <font>
      <sz val="9"/>
      <color indexed="81"/>
      <name val="Tahoma"/>
      <charset val="1"/>
    </font>
    <font>
      <b/>
      <sz val="9"/>
      <color indexed="81"/>
      <name val="Tahoma"/>
      <charset val="1"/>
    </font>
  </fonts>
  <fills count="21">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8" tint="-0.499984740745262"/>
        <bgColor indexed="64"/>
      </patternFill>
    </fill>
    <fill>
      <patternFill patternType="solid">
        <fgColor rgb="FF336699"/>
        <bgColor indexed="64"/>
      </patternFill>
    </fill>
    <fill>
      <patternFill patternType="solid">
        <fgColor theme="8" tint="0.39997558519241921"/>
        <bgColor indexed="64"/>
      </patternFill>
    </fill>
    <fill>
      <patternFill patternType="solid">
        <fgColor rgb="FFFFFF66"/>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8" tint="-0.249977111117893"/>
        <bgColor indexed="64"/>
      </patternFill>
    </fill>
    <fill>
      <patternFill patternType="solid">
        <fgColor rgb="FFFFC000"/>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rgb="FFFF00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top style="medium">
        <color theme="4" tint="-0.24994659260841701"/>
      </top>
      <bottom style="thin">
        <color theme="0"/>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top style="thin">
        <color theme="0"/>
      </top>
      <bottom style="thin">
        <color theme="0"/>
      </bottom>
      <diagonal/>
    </border>
    <border>
      <left/>
      <right style="medium">
        <color theme="4" tint="-0.24994659260841701"/>
      </right>
      <top/>
      <bottom/>
      <diagonal/>
    </border>
    <border>
      <left style="medium">
        <color theme="4" tint="-0.24994659260841701"/>
      </left>
      <right/>
      <top style="medium">
        <color rgb="FF6699FF"/>
      </top>
      <bottom/>
      <diagonal/>
    </border>
    <border>
      <left/>
      <right/>
      <top style="medium">
        <color rgb="FF6699FF"/>
      </top>
      <bottom/>
      <diagonal/>
    </border>
    <border>
      <left/>
      <right style="medium">
        <color theme="4" tint="-0.24994659260841701"/>
      </right>
      <top style="medium">
        <color rgb="FF6699FF"/>
      </top>
      <bottom/>
      <diagonal/>
    </border>
    <border>
      <left style="medium">
        <color theme="4" tint="-0.24994659260841701"/>
      </left>
      <right/>
      <top style="medium">
        <color rgb="FF6699FF"/>
      </top>
      <bottom style="medium">
        <color theme="4" tint="-0.24994659260841701"/>
      </bottom>
      <diagonal/>
    </border>
    <border>
      <left/>
      <right/>
      <top style="medium">
        <color rgb="FF6699FF"/>
      </top>
      <bottom style="medium">
        <color theme="4" tint="-0.24994659260841701"/>
      </bottom>
      <diagonal/>
    </border>
    <border>
      <left/>
      <right style="medium">
        <color theme="4" tint="-0.24994659260841701"/>
      </right>
      <top style="medium">
        <color rgb="FF6699FF"/>
      </top>
      <bottom style="medium">
        <color theme="4" tint="-0.24994659260841701"/>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medium">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thin">
        <color theme="4" tint="-0.499984740745262"/>
      </bottom>
      <diagonal/>
    </border>
    <border>
      <left style="medium">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right style="thin">
        <color theme="4" tint="-0.499984740745262"/>
      </right>
      <top style="thin">
        <color theme="4" tint="-0.499984740745262"/>
      </top>
      <bottom style="thin">
        <color theme="4" tint="-0.499984740745262"/>
      </bottom>
      <diagonal/>
    </border>
    <border>
      <left/>
      <right style="thin">
        <color theme="4" tint="-0.499984740745262"/>
      </right>
      <top/>
      <bottom style="thin">
        <color theme="4" tint="-0.499984740745262"/>
      </bottom>
      <diagonal/>
    </border>
    <border>
      <left style="medium">
        <color theme="4" tint="-0.499984740745262"/>
      </left>
      <right style="thin">
        <color theme="4" tint="-0.499984740745262"/>
      </right>
      <top/>
      <bottom style="thin">
        <color theme="4" tint="-0.499984740745262"/>
      </bottom>
      <diagonal/>
    </border>
    <border>
      <left style="medium">
        <color theme="4" tint="-0.499984740745262"/>
      </left>
      <right style="thin">
        <color theme="4" tint="-0.499984740745262"/>
      </right>
      <top style="medium">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medium">
        <color theme="4" tint="-0.499984740745262"/>
      </bottom>
      <diagonal/>
    </border>
    <border>
      <left style="thin">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style="thin">
        <color theme="4" tint="-0.499984740745262"/>
      </top>
      <bottom/>
      <diagonal/>
    </border>
    <border>
      <left/>
      <right style="thin">
        <color theme="4" tint="-0.499984740745262"/>
      </right>
      <top/>
      <bottom/>
      <diagonal/>
    </border>
    <border>
      <left style="thin">
        <color theme="4" tint="-0.499984740745262"/>
      </left>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thin">
        <color theme="4" tint="-0.499984740745262"/>
      </left>
      <right style="thin">
        <color theme="4" tint="-0.499984740745262"/>
      </right>
      <top/>
      <bottom/>
      <diagonal/>
    </border>
    <border>
      <left/>
      <right/>
      <top style="thin">
        <color theme="4" tint="-0.499984740745262"/>
      </top>
      <bottom style="thin">
        <color theme="4" tint="-0.499984740745262"/>
      </bottom>
      <diagonal/>
    </border>
    <border>
      <left/>
      <right/>
      <top style="thin">
        <color theme="4" tint="-0.499984740745262"/>
      </top>
      <bottom/>
      <diagonal/>
    </border>
    <border>
      <left/>
      <right/>
      <top/>
      <bottom style="thin">
        <color theme="4" tint="-0.499984740745262"/>
      </bottom>
      <diagonal/>
    </border>
    <border>
      <left style="thin">
        <color indexed="64"/>
      </left>
      <right style="thin">
        <color indexed="64"/>
      </right>
      <top/>
      <bottom style="thin">
        <color indexed="64"/>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4" tint="-0.499984740745262"/>
      </left>
      <right/>
      <top style="medium">
        <color theme="4" tint="-0.499984740745262"/>
      </top>
      <bottom style="thin">
        <color theme="4" tint="-0.499984740745262"/>
      </bottom>
      <diagonal/>
    </border>
    <border>
      <left style="thin">
        <color theme="4" tint="-0.499984740745262"/>
      </left>
      <right/>
      <top style="thin">
        <color theme="4" tint="-0.499984740745262"/>
      </top>
      <bottom style="medium">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s>
  <cellStyleXfs count="3">
    <xf numFmtId="0" fontId="0" fillId="0" borderId="0"/>
    <xf numFmtId="0" fontId="16" fillId="0" borderId="0" applyNumberFormat="0" applyFill="0" applyBorder="0" applyAlignment="0" applyProtection="0"/>
    <xf numFmtId="164" fontId="21" fillId="0" borderId="0" applyFont="0" applyFill="0" applyBorder="0" applyAlignment="0" applyProtection="0"/>
  </cellStyleXfs>
  <cellXfs count="473">
    <xf numFmtId="0" fontId="0" fillId="0" borderId="0" xfId="0"/>
    <xf numFmtId="0" fontId="0" fillId="0" borderId="0" xfId="0" applyFill="1"/>
    <xf numFmtId="0" fontId="0" fillId="2" borderId="0" xfId="0" applyFill="1"/>
    <xf numFmtId="0" fontId="1" fillId="0" borderId="0" xfId="0" applyFont="1"/>
    <xf numFmtId="0" fontId="1" fillId="0" borderId="2" xfId="0" applyFont="1" applyBorder="1"/>
    <xf numFmtId="0" fontId="1" fillId="0" borderId="2" xfId="0" applyFont="1" applyBorder="1" applyAlignment="1">
      <alignment horizontal="center" vertical="center"/>
    </xf>
    <xf numFmtId="3" fontId="1" fillId="0" borderId="2" xfId="0" applyNumberFormat="1" applyFont="1" applyFill="1" applyBorder="1"/>
    <xf numFmtId="0" fontId="1" fillId="2" borderId="2" xfId="0" applyFont="1" applyFill="1" applyBorder="1"/>
    <xf numFmtId="0" fontId="2" fillId="10" borderId="0" xfId="0" applyFont="1" applyFill="1" applyBorder="1" applyAlignment="1">
      <alignment horizontal="center" vertical="top" wrapText="1"/>
    </xf>
    <xf numFmtId="49" fontId="1" fillId="4" borderId="2" xfId="0" applyNumberFormat="1" applyFont="1" applyFill="1" applyBorder="1" applyAlignment="1">
      <alignment horizontal="center" vertical="center"/>
    </xf>
    <xf numFmtId="0" fontId="0" fillId="2" borderId="1" xfId="0" applyFill="1" applyBorder="1"/>
    <xf numFmtId="0" fontId="6" fillId="6" borderId="1" xfId="0" applyFont="1" applyFill="1" applyBorder="1"/>
    <xf numFmtId="0" fontId="6" fillId="0" borderId="0" xfId="0" applyFont="1"/>
    <xf numFmtId="0" fontId="6" fillId="2" borderId="1" xfId="0" applyFont="1" applyFill="1" applyBorder="1"/>
    <xf numFmtId="0" fontId="1" fillId="0" borderId="0" xfId="0" applyFont="1" applyBorder="1" applyAlignment="1">
      <alignment horizontal="center" vertical="center"/>
    </xf>
    <xf numFmtId="3" fontId="1" fillId="0" borderId="0" xfId="0" applyNumberFormat="1" applyFont="1" applyFill="1" applyBorder="1"/>
    <xf numFmtId="0" fontId="1" fillId="0" borderId="0" xfId="0" applyFont="1" applyAlignment="1">
      <alignment horizontal="center"/>
    </xf>
    <xf numFmtId="0" fontId="1" fillId="0" borderId="0" xfId="0" applyFont="1" applyAlignment="1">
      <alignment horizontal="center" vertical="center"/>
    </xf>
    <xf numFmtId="0" fontId="1" fillId="3" borderId="2"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0" xfId="0" applyFont="1" applyFill="1"/>
    <xf numFmtId="0" fontId="1" fillId="0" borderId="18" xfId="0" applyFont="1" applyBorder="1"/>
    <xf numFmtId="0" fontId="1" fillId="0" borderId="19" xfId="0" applyFont="1" applyBorder="1"/>
    <xf numFmtId="0" fontId="1" fillId="2" borderId="19" xfId="0" applyFont="1" applyFill="1" applyBorder="1"/>
    <xf numFmtId="0" fontId="1" fillId="0" borderId="20" xfId="0" applyFont="1" applyBorder="1"/>
    <xf numFmtId="0" fontId="1" fillId="0" borderId="21" xfId="0" applyFont="1" applyBorder="1"/>
    <xf numFmtId="0" fontId="1" fillId="0" borderId="22" xfId="0" applyFont="1" applyBorder="1"/>
    <xf numFmtId="0" fontId="1" fillId="0" borderId="22" xfId="0" applyFont="1" applyBorder="1" applyAlignment="1">
      <alignment horizontal="center" vertical="center"/>
    </xf>
    <xf numFmtId="0" fontId="1" fillId="2" borderId="21" xfId="0" applyFont="1" applyFill="1" applyBorder="1"/>
    <xf numFmtId="0" fontId="1" fillId="2" borderId="22" xfId="0" applyFont="1" applyFill="1" applyBorder="1"/>
    <xf numFmtId="0" fontId="1" fillId="7" borderId="22" xfId="0" applyFont="1" applyFill="1" applyBorder="1" applyAlignment="1">
      <alignment horizontal="left" vertical="center"/>
    </xf>
    <xf numFmtId="0" fontId="1" fillId="0" borderId="21" xfId="0" applyFont="1" applyBorder="1" applyAlignment="1">
      <alignment horizontal="center" vertical="center"/>
    </xf>
    <xf numFmtId="0" fontId="1" fillId="7" borderId="25" xfId="0" applyFont="1" applyFill="1" applyBorder="1" applyAlignment="1">
      <alignment horizontal="left"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7" borderId="29" xfId="0" applyFont="1" applyFill="1" applyBorder="1" applyAlignment="1">
      <alignment horizontal="center" vertical="center"/>
    </xf>
    <xf numFmtId="0" fontId="1" fillId="7" borderId="30" xfId="0" applyFont="1" applyFill="1" applyBorder="1" applyAlignment="1">
      <alignment horizontal="center" vertical="center"/>
    </xf>
    <xf numFmtId="0" fontId="1" fillId="7" borderId="30" xfId="0" applyFont="1" applyFill="1" applyBorder="1" applyAlignment="1">
      <alignment horizontal="center" vertical="center" wrapText="1"/>
    </xf>
    <xf numFmtId="0" fontId="1" fillId="7" borderId="31" xfId="0" applyFont="1" applyFill="1" applyBorder="1" applyAlignment="1">
      <alignment horizontal="center" vertical="center"/>
    </xf>
    <xf numFmtId="0" fontId="1" fillId="0" borderId="17" xfId="0" applyFont="1" applyBorder="1"/>
    <xf numFmtId="0" fontId="1" fillId="0" borderId="17" xfId="0" applyFont="1" applyBorder="1" applyAlignment="1">
      <alignment horizontal="center" vertical="center"/>
    </xf>
    <xf numFmtId="49" fontId="1" fillId="5" borderId="2" xfId="0" applyNumberFormat="1" applyFont="1" applyFill="1" applyBorder="1" applyAlignment="1">
      <alignment horizontal="center" vertical="center"/>
    </xf>
    <xf numFmtId="0" fontId="1" fillId="0" borderId="33" xfId="0" applyFont="1" applyBorder="1"/>
    <xf numFmtId="0" fontId="1" fillId="0" borderId="33" xfId="0" applyFont="1" applyBorder="1" applyAlignment="1">
      <alignment horizontal="center" vertical="center"/>
    </xf>
    <xf numFmtId="0" fontId="1" fillId="0" borderId="19" xfId="0" applyFont="1" applyBorder="1" applyAlignment="1">
      <alignment horizontal="center" vertical="center"/>
    </xf>
    <xf numFmtId="0" fontId="1" fillId="0" borderId="24" xfId="0" applyFont="1" applyBorder="1"/>
    <xf numFmtId="49" fontId="1" fillId="5" borderId="24" xfId="0" applyNumberFormat="1" applyFont="1" applyFill="1" applyBorder="1" applyAlignment="1">
      <alignment horizontal="center" vertical="center"/>
    </xf>
    <xf numFmtId="0" fontId="1" fillId="0" borderId="24" xfId="0" applyFont="1" applyFill="1" applyBorder="1" applyAlignment="1">
      <alignment horizontal="center" vertical="center"/>
    </xf>
    <xf numFmtId="165" fontId="1" fillId="0" borderId="0" xfId="0" applyNumberFormat="1" applyFont="1" applyFill="1" applyBorder="1"/>
    <xf numFmtId="0" fontId="2" fillId="10" borderId="7" xfId="0" applyFont="1" applyFill="1" applyBorder="1"/>
    <xf numFmtId="0" fontId="2" fillId="10" borderId="0" xfId="0" applyFont="1" applyFill="1" applyBorder="1"/>
    <xf numFmtId="0" fontId="7" fillId="10" borderId="0" xfId="0" applyFont="1" applyFill="1" applyBorder="1" applyAlignment="1">
      <alignment horizontal="right" vertical="center"/>
    </xf>
    <xf numFmtId="0" fontId="7" fillId="10" borderId="0" xfId="0" applyFont="1" applyFill="1" applyBorder="1" applyAlignment="1">
      <alignment horizontal="center" vertical="center"/>
    </xf>
    <xf numFmtId="0" fontId="2" fillId="10" borderId="9" xfId="0" applyFont="1" applyFill="1" applyBorder="1"/>
    <xf numFmtId="0" fontId="3" fillId="0" borderId="7" xfId="0" applyFont="1" applyBorder="1"/>
    <xf numFmtId="0" fontId="2" fillId="10" borderId="0" xfId="0" applyFont="1" applyFill="1" applyBorder="1" applyAlignment="1">
      <alignment horizontal="center"/>
    </xf>
    <xf numFmtId="0" fontId="1" fillId="2" borderId="2" xfId="0" applyFont="1" applyFill="1" applyBorder="1" applyAlignment="1">
      <alignment horizontal="center"/>
    </xf>
    <xf numFmtId="0" fontId="1" fillId="0" borderId="0" xfId="0" applyFont="1" applyBorder="1" applyAlignment="1">
      <alignment vertical="center" wrapText="1"/>
    </xf>
    <xf numFmtId="0" fontId="4" fillId="10" borderId="0" xfId="0" applyFont="1" applyFill="1" applyBorder="1" applyAlignment="1">
      <alignment horizontal="center" vertical="top" wrapText="1"/>
    </xf>
    <xf numFmtId="0" fontId="3" fillId="14"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xf>
    <xf numFmtId="0" fontId="1" fillId="0" borderId="0" xfId="0" applyNumberFormat="1" applyFont="1" applyBorder="1" applyAlignment="1">
      <alignment horizontal="center" vertical="center"/>
    </xf>
    <xf numFmtId="0" fontId="1" fillId="0" borderId="0" xfId="0" applyNumberFormat="1" applyFont="1" applyAlignment="1">
      <alignment horizontal="center" vertical="center"/>
    </xf>
    <xf numFmtId="0" fontId="1" fillId="0" borderId="0" xfId="0" applyNumberFormat="1" applyFont="1"/>
    <xf numFmtId="3" fontId="1" fillId="0" borderId="0" xfId="0" applyNumberFormat="1" applyFont="1" applyAlignment="1">
      <alignment horizontal="center" vertical="center"/>
    </xf>
    <xf numFmtId="3" fontId="1" fillId="0" borderId="0" xfId="0" applyNumberFormat="1" applyFont="1"/>
    <xf numFmtId="3" fontId="1" fillId="0" borderId="0" xfId="0" applyNumberFormat="1" applyFont="1" applyFill="1"/>
    <xf numFmtId="0" fontId="1" fillId="2" borderId="2" xfId="0" applyNumberFormat="1" applyFont="1" applyFill="1" applyBorder="1" applyAlignment="1">
      <alignment horizontal="center" vertical="center"/>
    </xf>
    <xf numFmtId="0" fontId="1" fillId="0" borderId="0" xfId="0" applyFont="1" applyAlignment="1">
      <alignment vertical="center"/>
    </xf>
    <xf numFmtId="3" fontId="1" fillId="0" borderId="2" xfId="0" applyNumberFormat="1" applyFont="1" applyFill="1" applyBorder="1" applyAlignment="1">
      <alignment vertical="center"/>
    </xf>
    <xf numFmtId="3" fontId="1" fillId="0" borderId="0" xfId="0" applyNumberFormat="1" applyFont="1" applyAlignment="1">
      <alignment vertical="center"/>
    </xf>
    <xf numFmtId="3" fontId="0" fillId="0" borderId="1" xfId="0" applyNumberFormat="1" applyBorder="1"/>
    <xf numFmtId="3" fontId="0" fillId="2" borderId="1" xfId="0" applyNumberFormat="1" applyFill="1" applyBorder="1"/>
    <xf numFmtId="3" fontId="8" fillId="0" borderId="0" xfId="0" applyNumberFormat="1" applyFont="1" applyAlignment="1">
      <alignment vertical="center"/>
    </xf>
    <xf numFmtId="0" fontId="1" fillId="0" borderId="0" xfId="0" applyNumberFormat="1" applyFont="1" applyFill="1"/>
    <xf numFmtId="0" fontId="1" fillId="2" borderId="2" xfId="0" applyNumberFormat="1" applyFont="1" applyFill="1" applyBorder="1" applyAlignment="1">
      <alignment horizontal="center"/>
    </xf>
    <xf numFmtId="49" fontId="1" fillId="0" borderId="19" xfId="0" applyNumberFormat="1" applyFont="1" applyFill="1" applyBorder="1" applyAlignment="1">
      <alignment horizontal="center" vertical="center"/>
    </xf>
    <xf numFmtId="0" fontId="1" fillId="0" borderId="0" xfId="0" applyFont="1" applyProtection="1"/>
    <xf numFmtId="0" fontId="1" fillId="0" borderId="0" xfId="0" applyFont="1" applyAlignment="1" applyProtection="1">
      <alignment horizontal="center"/>
    </xf>
    <xf numFmtId="0" fontId="1" fillId="14" borderId="2" xfId="0" applyFont="1" applyFill="1" applyBorder="1" applyAlignment="1" applyProtection="1">
      <alignment horizontal="center" vertical="center" wrapText="1"/>
    </xf>
    <xf numFmtId="0" fontId="3" fillId="14" borderId="2" xfId="0" applyFont="1" applyFill="1" applyBorder="1" applyAlignment="1" applyProtection="1">
      <alignment horizontal="center" vertical="center" wrapText="1"/>
    </xf>
    <xf numFmtId="0" fontId="1" fillId="14" borderId="2" xfId="0" applyFont="1" applyFill="1" applyBorder="1" applyAlignment="1" applyProtection="1">
      <alignment horizontal="center" vertical="center"/>
    </xf>
    <xf numFmtId="49" fontId="1" fillId="14" borderId="2" xfId="0" applyNumberFormat="1" applyFont="1" applyFill="1" applyBorder="1" applyAlignment="1" applyProtection="1">
      <alignment horizontal="center" vertical="center"/>
    </xf>
    <xf numFmtId="0" fontId="1" fillId="0" borderId="0" xfId="0" applyFont="1" applyAlignment="1" applyProtection="1">
      <alignment horizontal="center" vertical="center"/>
    </xf>
    <xf numFmtId="165" fontId="1" fillId="0" borderId="2" xfId="0" applyNumberFormat="1" applyFont="1" applyFill="1" applyBorder="1" applyProtection="1"/>
    <xf numFmtId="0" fontId="1" fillId="0" borderId="0" xfId="0" applyFont="1" applyFill="1" applyProtection="1"/>
    <xf numFmtId="165" fontId="1" fillId="0" borderId="0" xfId="0" applyNumberFormat="1" applyFont="1" applyFill="1" applyProtection="1"/>
    <xf numFmtId="0" fontId="1" fillId="0" borderId="2" xfId="0" applyFont="1" applyBorder="1" applyAlignment="1" applyProtection="1">
      <alignment horizontal="center"/>
    </xf>
    <xf numFmtId="0" fontId="1" fillId="0" borderId="0" xfId="0" applyFont="1" applyBorder="1" applyAlignment="1" applyProtection="1">
      <alignment horizontal="center" vertical="center"/>
    </xf>
    <xf numFmtId="0" fontId="1" fillId="0" borderId="0" xfId="0" applyFont="1" applyBorder="1" applyProtection="1"/>
    <xf numFmtId="165" fontId="1" fillId="0" borderId="0" xfId="0" applyNumberFormat="1" applyFont="1" applyFill="1" applyBorder="1" applyProtection="1"/>
    <xf numFmtId="0" fontId="1" fillId="0" borderId="2" xfId="0" applyFont="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horizontal="center"/>
    </xf>
    <xf numFmtId="0" fontId="8" fillId="0" borderId="0" xfId="0" applyFont="1" applyAlignment="1" applyProtection="1">
      <alignment horizontal="center" vertical="center"/>
    </xf>
    <xf numFmtId="165" fontId="1" fillId="12" borderId="2" xfId="0" applyNumberFormat="1" applyFont="1" applyFill="1" applyBorder="1" applyProtection="1">
      <protection locked="0"/>
    </xf>
    <xf numFmtId="0" fontId="5" fillId="14" borderId="16" xfId="0" applyFont="1" applyFill="1" applyBorder="1" applyAlignment="1" applyProtection="1">
      <alignment horizontal="center" vertical="center" wrapText="1"/>
    </xf>
    <xf numFmtId="0" fontId="1" fillId="0" borderId="16" xfId="0" applyFont="1" applyBorder="1" applyAlignment="1" applyProtection="1">
      <alignment horizontal="center" vertical="center"/>
    </xf>
    <xf numFmtId="0" fontId="1" fillId="0" borderId="16" xfId="0" applyFont="1" applyFill="1" applyBorder="1" applyAlignment="1" applyProtection="1">
      <alignment horizontal="center" vertical="center"/>
    </xf>
    <xf numFmtId="3" fontId="1" fillId="0" borderId="2" xfId="0" applyNumberFormat="1" applyFont="1" applyFill="1" applyBorder="1" applyProtection="1"/>
    <xf numFmtId="0" fontId="1" fillId="0" borderId="2" xfId="0" applyFont="1" applyFill="1" applyBorder="1" applyProtection="1"/>
    <xf numFmtId="3" fontId="9" fillId="0" borderId="2" xfId="0" applyNumberFormat="1" applyFont="1" applyFill="1" applyBorder="1" applyAlignment="1">
      <alignment vertical="center"/>
    </xf>
    <xf numFmtId="0" fontId="8" fillId="0" borderId="0" xfId="0" applyFont="1" applyProtection="1"/>
    <xf numFmtId="0" fontId="10" fillId="0" borderId="0" xfId="0" applyFont="1" applyProtection="1"/>
    <xf numFmtId="3" fontId="1" fillId="0" borderId="0" xfId="0" applyNumberFormat="1" applyFont="1" applyFill="1" applyAlignment="1">
      <alignment horizontal="center" vertical="center"/>
    </xf>
    <xf numFmtId="0" fontId="9" fillId="0" borderId="0" xfId="0" applyFont="1"/>
    <xf numFmtId="0" fontId="2" fillId="9" borderId="0" xfId="0" applyFont="1" applyFill="1" applyAlignment="1">
      <alignment wrapText="1"/>
    </xf>
    <xf numFmtId="0" fontId="1" fillId="2" borderId="2" xfId="0" applyFont="1" applyFill="1" applyBorder="1" applyProtection="1"/>
    <xf numFmtId="0" fontId="4" fillId="10" borderId="0" xfId="0" applyFont="1" applyFill="1" applyBorder="1" applyAlignment="1">
      <alignment horizontal="center" vertical="top" wrapText="1"/>
    </xf>
    <xf numFmtId="0" fontId="1" fillId="0" borderId="0" xfId="0" applyFont="1" applyAlignment="1" applyProtection="1">
      <alignment vertical="center"/>
    </xf>
    <xf numFmtId="3" fontId="1" fillId="0" borderId="2" xfId="0" applyNumberFormat="1" applyFont="1" applyFill="1" applyBorder="1" applyAlignment="1" applyProtection="1">
      <alignment vertical="center"/>
    </xf>
    <xf numFmtId="3" fontId="1" fillId="12" borderId="2" xfId="0" applyNumberFormat="1" applyFont="1" applyFill="1" applyBorder="1" applyAlignment="1" applyProtection="1">
      <alignment vertical="center"/>
      <protection locked="0"/>
    </xf>
    <xf numFmtId="0" fontId="5" fillId="14" borderId="2" xfId="0" applyFont="1" applyFill="1" applyBorder="1" applyAlignment="1" applyProtection="1">
      <alignment horizontal="center" vertical="center" wrapText="1"/>
    </xf>
    <xf numFmtId="165" fontId="1" fillId="0" borderId="0" xfId="0" applyNumberFormat="1" applyFont="1" applyAlignment="1">
      <alignment horizontal="center" vertical="center"/>
    </xf>
    <xf numFmtId="0" fontId="4" fillId="10" borderId="0" xfId="0" applyFont="1" applyFill="1" applyBorder="1" applyAlignment="1">
      <alignment horizontal="center" vertical="top" wrapText="1"/>
    </xf>
    <xf numFmtId="0" fontId="1" fillId="2" borderId="2" xfId="0" applyFont="1" applyFill="1" applyBorder="1" applyAlignment="1">
      <alignment horizontal="center" vertical="center"/>
    </xf>
    <xf numFmtId="0" fontId="4" fillId="10" borderId="0" xfId="0" applyFont="1" applyFill="1" applyBorder="1" applyAlignment="1">
      <alignment horizontal="center" vertical="top" wrapText="1"/>
    </xf>
    <xf numFmtId="0" fontId="1" fillId="0" borderId="16" xfId="0" applyFont="1" applyBorder="1"/>
    <xf numFmtId="0" fontId="1" fillId="0" borderId="0" xfId="0" applyFont="1" applyAlignment="1" applyProtection="1">
      <alignment vertical="top"/>
    </xf>
    <xf numFmtId="49" fontId="1" fillId="2" borderId="2" xfId="0" applyNumberFormat="1" applyFont="1" applyFill="1" applyBorder="1" applyAlignment="1">
      <alignment vertical="center"/>
    </xf>
    <xf numFmtId="0" fontId="1" fillId="0" borderId="33" xfId="0" applyFont="1" applyBorder="1" applyAlignment="1">
      <alignment horizontal="center"/>
    </xf>
    <xf numFmtId="0" fontId="1" fillId="14" borderId="0" xfId="0" applyFont="1" applyFill="1" applyBorder="1" applyAlignment="1" applyProtection="1">
      <alignment horizontal="center" vertical="center"/>
    </xf>
    <xf numFmtId="49" fontId="1" fillId="14" borderId="0" xfId="0" applyNumberFormat="1" applyFont="1" applyFill="1" applyBorder="1" applyAlignment="1" applyProtection="1">
      <alignment horizontal="center" vertical="center"/>
    </xf>
    <xf numFmtId="0" fontId="3" fillId="0" borderId="2" xfId="0" applyFont="1" applyFill="1" applyBorder="1" applyAlignment="1" applyProtection="1">
      <alignment horizontal="left" vertical="center"/>
    </xf>
    <xf numFmtId="0" fontId="3" fillId="0" borderId="0" xfId="0" applyFont="1" applyFill="1" applyProtection="1"/>
    <xf numFmtId="0" fontId="3" fillId="0" borderId="0" xfId="0" applyFont="1" applyFill="1" applyBorder="1" applyProtection="1"/>
    <xf numFmtId="165" fontId="1" fillId="0" borderId="2" xfId="0" applyNumberFormat="1" applyFont="1" applyBorder="1" applyProtection="1"/>
    <xf numFmtId="165" fontId="1" fillId="0" borderId="0" xfId="0" applyNumberFormat="1" applyFont="1" applyBorder="1" applyAlignment="1">
      <alignment horizontal="center" vertical="center"/>
    </xf>
    <xf numFmtId="165" fontId="1" fillId="0" borderId="0" xfId="0" applyNumberFormat="1" applyFont="1" applyFill="1" applyBorder="1" applyAlignment="1">
      <alignment vertical="center"/>
    </xf>
    <xf numFmtId="0" fontId="3" fillId="0" borderId="2" xfId="0" applyFont="1" applyFill="1" applyBorder="1" applyAlignment="1">
      <alignment vertical="center"/>
    </xf>
    <xf numFmtId="0" fontId="2" fillId="9" borderId="0" xfId="0" applyFont="1" applyFill="1" applyAlignment="1"/>
    <xf numFmtId="0" fontId="11" fillId="14" borderId="2" xfId="0" applyFont="1" applyFill="1" applyBorder="1" applyAlignment="1">
      <alignment horizontal="center" vertical="center" wrapText="1"/>
    </xf>
    <xf numFmtId="0" fontId="3" fillId="7" borderId="2" xfId="0" applyFont="1" applyFill="1" applyBorder="1" applyAlignment="1">
      <alignment horizontal="center" vertical="center"/>
    </xf>
    <xf numFmtId="0" fontId="3" fillId="7" borderId="2" xfId="0" applyFont="1" applyFill="1" applyBorder="1" applyAlignment="1">
      <alignment horizontal="center" vertical="center" wrapText="1"/>
    </xf>
    <xf numFmtId="0" fontId="3" fillId="7" borderId="2" xfId="0" applyFont="1" applyFill="1" applyBorder="1" applyAlignment="1" applyProtection="1">
      <alignment horizontal="center" vertical="center" wrapText="1"/>
    </xf>
    <xf numFmtId="0" fontId="3" fillId="7" borderId="2" xfId="0" applyFont="1" applyFill="1" applyBorder="1" applyAlignment="1">
      <alignment horizontal="left" vertical="center" wrapText="1"/>
    </xf>
    <xf numFmtId="0" fontId="3" fillId="7" borderId="2" xfId="0" applyFont="1" applyFill="1" applyBorder="1" applyAlignment="1" applyProtection="1">
      <alignment horizontal="left" vertical="center" wrapText="1"/>
    </xf>
    <xf numFmtId="0" fontId="11" fillId="14" borderId="2" xfId="0" applyFont="1" applyFill="1" applyBorder="1" applyAlignment="1" applyProtection="1">
      <alignment horizontal="center" vertical="center" wrapText="1"/>
    </xf>
    <xf numFmtId="0" fontId="3" fillId="8" borderId="2" xfId="0" applyFont="1" applyFill="1" applyBorder="1" applyAlignment="1" applyProtection="1">
      <alignment vertical="center"/>
    </xf>
    <xf numFmtId="0" fontId="4" fillId="15" borderId="0" xfId="0" applyFont="1" applyFill="1"/>
    <xf numFmtId="0" fontId="1" fillId="13" borderId="2" xfId="0" applyFont="1" applyFill="1" applyBorder="1" applyAlignment="1">
      <alignment horizontal="center" vertical="center" wrapText="1"/>
    </xf>
    <xf numFmtId="0" fontId="3" fillId="2" borderId="2" xfId="0" applyFont="1" applyFill="1" applyBorder="1" applyAlignment="1" applyProtection="1">
      <alignment vertical="center"/>
    </xf>
    <xf numFmtId="0" fontId="1" fillId="0" borderId="19" xfId="0" applyFont="1" applyFill="1" applyBorder="1" applyAlignment="1">
      <alignment horizontal="center" vertical="center"/>
    </xf>
    <xf numFmtId="0" fontId="3" fillId="8" borderId="16" xfId="0" applyFont="1" applyFill="1" applyBorder="1" applyAlignment="1" applyProtection="1">
      <alignment horizontal="left" vertical="center"/>
    </xf>
    <xf numFmtId="0" fontId="3" fillId="8" borderId="16" xfId="0" applyFont="1" applyFill="1" applyBorder="1" applyAlignment="1">
      <alignment vertical="center"/>
    </xf>
    <xf numFmtId="0" fontId="3" fillId="0" borderId="2" xfId="0" applyFont="1" applyBorder="1" applyAlignment="1" applyProtection="1">
      <alignment horizontal="center" vertical="center"/>
    </xf>
    <xf numFmtId="0" fontId="3" fillId="8" borderId="34" xfId="0" applyFont="1" applyFill="1" applyBorder="1" applyAlignment="1" applyProtection="1">
      <alignment horizontal="center"/>
    </xf>
    <xf numFmtId="0" fontId="3" fillId="8" borderId="35" xfId="0" applyFont="1" applyFill="1" applyBorder="1" applyAlignment="1" applyProtection="1">
      <alignment horizontal="center"/>
    </xf>
    <xf numFmtId="0" fontId="3" fillId="8" borderId="27" xfId="0" applyFont="1" applyFill="1" applyBorder="1" applyAlignment="1" applyProtection="1">
      <alignment horizontal="center"/>
    </xf>
    <xf numFmtId="0" fontId="3" fillId="8" borderId="26" xfId="0" applyFont="1" applyFill="1" applyBorder="1" applyAlignment="1" applyProtection="1">
      <alignment horizontal="center" vertical="center"/>
    </xf>
    <xf numFmtId="0" fontId="1" fillId="0" borderId="0" xfId="0" applyFont="1" applyFill="1" applyAlignment="1" applyProtection="1">
      <alignment horizontal="center"/>
    </xf>
    <xf numFmtId="0" fontId="3" fillId="0" borderId="40" xfId="0" applyFont="1" applyFill="1" applyBorder="1" applyAlignment="1">
      <alignment vertical="center"/>
    </xf>
    <xf numFmtId="0" fontId="1" fillId="2" borderId="40" xfId="0" applyFont="1" applyFill="1" applyBorder="1" applyAlignment="1">
      <alignment vertical="center"/>
    </xf>
    <xf numFmtId="0" fontId="1" fillId="0" borderId="40" xfId="0" applyNumberFormat="1" applyFont="1" applyFill="1" applyBorder="1" applyAlignment="1">
      <alignment horizontal="center" vertical="center"/>
    </xf>
    <xf numFmtId="0" fontId="1" fillId="2" borderId="40" xfId="0" applyFont="1" applyFill="1" applyBorder="1"/>
    <xf numFmtId="0" fontId="3" fillId="8" borderId="26"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0" fontId="1" fillId="0" borderId="0" xfId="0" applyNumberFormat="1" applyFont="1" applyAlignment="1">
      <alignment vertical="center"/>
    </xf>
    <xf numFmtId="0" fontId="3" fillId="8" borderId="34" xfId="0" applyFont="1" applyFill="1" applyBorder="1" applyAlignment="1">
      <alignment horizontal="center" vertical="center"/>
    </xf>
    <xf numFmtId="0" fontId="3" fillId="8" borderId="35" xfId="0" applyFont="1" applyFill="1" applyBorder="1" applyAlignment="1">
      <alignment horizontal="center" vertical="center"/>
    </xf>
    <xf numFmtId="0" fontId="3" fillId="8" borderId="27" xfId="0" applyFont="1" applyFill="1" applyBorder="1" applyAlignment="1">
      <alignment horizontal="center" vertical="center"/>
    </xf>
    <xf numFmtId="0" fontId="3" fillId="8" borderId="34" xfId="0" applyNumberFormat="1" applyFont="1" applyFill="1" applyBorder="1" applyAlignment="1">
      <alignment horizontal="center" vertical="center"/>
    </xf>
    <xf numFmtId="0" fontId="3" fillId="8" borderId="35" xfId="0" applyNumberFormat="1" applyFont="1" applyFill="1" applyBorder="1" applyAlignment="1">
      <alignment horizontal="center" vertical="center"/>
    </xf>
    <xf numFmtId="0" fontId="3" fillId="8" borderId="27" xfId="0" applyNumberFormat="1" applyFont="1" applyFill="1" applyBorder="1" applyAlignment="1">
      <alignment horizontal="center" vertical="center"/>
    </xf>
    <xf numFmtId="0" fontId="3" fillId="8" borderId="34" xfId="0" applyFont="1" applyFill="1" applyBorder="1" applyAlignment="1" applyProtection="1">
      <alignment horizontal="center" vertical="center"/>
    </xf>
    <xf numFmtId="0" fontId="3" fillId="8" borderId="35" xfId="0" applyFont="1" applyFill="1" applyBorder="1" applyAlignment="1" applyProtection="1">
      <alignment horizontal="center" vertical="center"/>
    </xf>
    <xf numFmtId="0" fontId="3" fillId="8" borderId="27" xfId="0" applyFont="1" applyFill="1" applyBorder="1" applyAlignment="1" applyProtection="1">
      <alignment horizontal="center" vertical="center"/>
    </xf>
    <xf numFmtId="0" fontId="3" fillId="0" borderId="0" xfId="0" applyFont="1" applyAlignment="1">
      <alignment vertical="center"/>
    </xf>
    <xf numFmtId="0" fontId="2" fillId="9" borderId="0" xfId="0" applyFont="1" applyFill="1" applyAlignment="1">
      <alignment vertical="center" wrapText="1"/>
    </xf>
    <xf numFmtId="0" fontId="10" fillId="0" borderId="0" xfId="0" applyFont="1" applyAlignment="1" applyProtection="1">
      <alignment vertical="center"/>
    </xf>
    <xf numFmtId="0" fontId="3" fillId="8" borderId="0" xfId="0" applyFont="1" applyFill="1" applyBorder="1" applyAlignment="1" applyProtection="1">
      <alignment horizontal="left" vertical="center" wrapText="1"/>
    </xf>
    <xf numFmtId="166" fontId="1" fillId="0" borderId="0" xfId="0" applyNumberFormat="1" applyFont="1"/>
    <xf numFmtId="3" fontId="0" fillId="0" borderId="0" xfId="0" applyNumberFormat="1" applyFill="1"/>
    <xf numFmtId="0" fontId="1" fillId="17" borderId="2" xfId="0" applyFont="1" applyFill="1" applyBorder="1" applyAlignment="1">
      <alignment horizontal="center" vertical="center"/>
    </xf>
    <xf numFmtId="0" fontId="1" fillId="18" borderId="17" xfId="0" applyFont="1" applyFill="1" applyBorder="1" applyAlignment="1">
      <alignment horizontal="center" vertical="center"/>
    </xf>
    <xf numFmtId="0" fontId="1" fillId="18" borderId="24" xfId="0" applyFont="1" applyFill="1" applyBorder="1" applyAlignment="1">
      <alignment horizontal="center" vertical="center"/>
    </xf>
    <xf numFmtId="0" fontId="1" fillId="17" borderId="33" xfId="0" applyFont="1" applyFill="1" applyBorder="1" applyAlignment="1">
      <alignment horizontal="center" vertical="center"/>
    </xf>
    <xf numFmtId="0" fontId="1" fillId="17" borderId="24" xfId="0" applyFont="1" applyFill="1" applyBorder="1" applyAlignment="1">
      <alignment horizontal="center" vertical="center"/>
    </xf>
    <xf numFmtId="0" fontId="1" fillId="17" borderId="19" xfId="0" applyFont="1" applyFill="1" applyBorder="1" applyAlignment="1">
      <alignment horizontal="center" vertical="center"/>
    </xf>
    <xf numFmtId="165" fontId="1" fillId="0" borderId="0" xfId="0" applyNumberFormat="1" applyFont="1" applyProtection="1"/>
    <xf numFmtId="0" fontId="3" fillId="0" borderId="2" xfId="0" applyFont="1" applyFill="1" applyBorder="1" applyAlignment="1" applyProtection="1">
      <alignment horizontal="center"/>
    </xf>
    <xf numFmtId="0" fontId="0" fillId="0" borderId="0" xfId="0" applyAlignment="1">
      <alignment horizontal="center" vertical="center"/>
    </xf>
    <xf numFmtId="0" fontId="3" fillId="8" borderId="16" xfId="0" applyFont="1" applyFill="1" applyBorder="1" applyAlignment="1" applyProtection="1">
      <alignment horizontal="left" vertical="center"/>
    </xf>
    <xf numFmtId="0" fontId="3" fillId="8" borderId="2" xfId="0" applyFont="1" applyFill="1" applyBorder="1" applyAlignment="1" applyProtection="1">
      <alignment horizontal="left" vertical="center" wrapText="1"/>
    </xf>
    <xf numFmtId="0" fontId="3" fillId="7" borderId="2" xfId="0" applyFont="1" applyFill="1" applyBorder="1" applyAlignment="1" applyProtection="1">
      <alignment horizontal="center" vertical="center"/>
    </xf>
    <xf numFmtId="0" fontId="3" fillId="8" borderId="40" xfId="0" applyFont="1" applyFill="1" applyBorder="1" applyAlignment="1" applyProtection="1">
      <alignment horizontal="left" vertical="center"/>
    </xf>
    <xf numFmtId="0" fontId="3" fillId="7" borderId="2" xfId="0" applyFont="1" applyFill="1" applyBorder="1" applyAlignment="1" applyProtection="1">
      <alignment horizontal="center" vertical="center" wrapText="1"/>
    </xf>
    <xf numFmtId="0" fontId="3" fillId="8" borderId="16" xfId="0" applyFont="1" applyFill="1" applyBorder="1" applyAlignment="1">
      <alignment horizontal="left" vertical="center"/>
    </xf>
    <xf numFmtId="0" fontId="3" fillId="8" borderId="40" xfId="0" applyFont="1" applyFill="1" applyBorder="1" applyAlignment="1">
      <alignment horizontal="left" vertical="center"/>
    </xf>
    <xf numFmtId="0" fontId="3" fillId="8" borderId="2" xfId="0" applyFont="1" applyFill="1" applyBorder="1" applyAlignment="1">
      <alignment horizontal="center" vertical="center"/>
    </xf>
    <xf numFmtId="0" fontId="3" fillId="8" borderId="26" xfId="0" applyFont="1" applyFill="1" applyBorder="1" applyAlignment="1">
      <alignment horizontal="center" vertical="center"/>
    </xf>
    <xf numFmtId="3" fontId="0" fillId="0" borderId="1" xfId="0" applyNumberFormat="1" applyFill="1" applyBorder="1"/>
    <xf numFmtId="0" fontId="6" fillId="6" borderId="43" xfId="0" applyFont="1" applyFill="1" applyBorder="1"/>
    <xf numFmtId="3" fontId="6" fillId="0" borderId="0" xfId="0" applyNumberFormat="1" applyFont="1" applyBorder="1"/>
    <xf numFmtId="0" fontId="12" fillId="0" borderId="0" xfId="0" applyFont="1"/>
    <xf numFmtId="0" fontId="14" fillId="0" borderId="0" xfId="0" applyFont="1"/>
    <xf numFmtId="0" fontId="12" fillId="0" borderId="0" xfId="0" applyFont="1" applyAlignment="1">
      <alignment wrapText="1"/>
    </xf>
    <xf numFmtId="165" fontId="1" fillId="0" borderId="2" xfId="0" applyNumberFormat="1" applyFont="1" applyFill="1" applyBorder="1" applyAlignment="1" applyProtection="1">
      <alignment vertical="center"/>
    </xf>
    <xf numFmtId="165" fontId="1" fillId="0" borderId="0" xfId="0" applyNumberFormat="1" applyFont="1" applyAlignment="1" applyProtection="1">
      <alignment vertical="center"/>
    </xf>
    <xf numFmtId="165" fontId="3" fillId="0" borderId="7" xfId="0" applyNumberFormat="1" applyFont="1" applyBorder="1"/>
    <xf numFmtId="165" fontId="1" fillId="0" borderId="7" xfId="0" applyNumberFormat="1" applyFont="1" applyBorder="1"/>
    <xf numFmtId="165" fontId="1" fillId="0" borderId="0" xfId="0" applyNumberFormat="1" applyFont="1" applyBorder="1" applyAlignment="1">
      <alignment horizontal="left" indent="1"/>
    </xf>
    <xf numFmtId="165" fontId="1" fillId="3" borderId="0" xfId="0" applyNumberFormat="1" applyFont="1" applyFill="1" applyBorder="1"/>
    <xf numFmtId="165" fontId="1" fillId="0" borderId="0" xfId="0" applyNumberFormat="1" applyFont="1" applyBorder="1"/>
    <xf numFmtId="165" fontId="1" fillId="0" borderId="9" xfId="0" applyNumberFormat="1" applyFont="1" applyBorder="1"/>
    <xf numFmtId="165" fontId="3" fillId="0" borderId="10" xfId="0" applyNumberFormat="1" applyFont="1" applyBorder="1"/>
    <xf numFmtId="165" fontId="3" fillId="0" borderId="13" xfId="0" applyNumberFormat="1" applyFont="1" applyBorder="1"/>
    <xf numFmtId="165" fontId="3" fillId="0" borderId="14" xfId="0" applyNumberFormat="1" applyFont="1" applyBorder="1"/>
    <xf numFmtId="165" fontId="1" fillId="0" borderId="14" xfId="0" applyNumberFormat="1" applyFont="1" applyBorder="1"/>
    <xf numFmtId="165" fontId="1" fillId="0" borderId="15" xfId="0" applyNumberFormat="1" applyFont="1" applyBorder="1"/>
    <xf numFmtId="165" fontId="1" fillId="0" borderId="0" xfId="0" applyNumberFormat="1" applyFont="1"/>
    <xf numFmtId="165" fontId="4" fillId="10" borderId="5" xfId="0" applyNumberFormat="1" applyFont="1" applyFill="1" applyBorder="1" applyAlignment="1">
      <alignment horizontal="center" vertical="center" wrapText="1"/>
    </xf>
    <xf numFmtId="165" fontId="2" fillId="10" borderId="7" xfId="0" applyNumberFormat="1" applyFont="1" applyFill="1" applyBorder="1"/>
    <xf numFmtId="165" fontId="2" fillId="10" borderId="0" xfId="0" applyNumberFormat="1" applyFont="1" applyFill="1" applyBorder="1"/>
    <xf numFmtId="165" fontId="2" fillId="10" borderId="0" xfId="0" applyNumberFormat="1" applyFont="1" applyFill="1" applyBorder="1" applyAlignment="1">
      <alignment horizontal="center" vertical="top" wrapText="1"/>
    </xf>
    <xf numFmtId="165" fontId="4" fillId="10" borderId="0" xfId="0" applyNumberFormat="1" applyFont="1" applyFill="1" applyBorder="1" applyAlignment="1">
      <alignment horizontal="center" vertical="top" wrapText="1"/>
    </xf>
    <xf numFmtId="165" fontId="7" fillId="10" borderId="0" xfId="0" applyNumberFormat="1" applyFont="1" applyFill="1" applyBorder="1" applyAlignment="1">
      <alignment horizontal="right" vertical="center"/>
    </xf>
    <xf numFmtId="165" fontId="7" fillId="10" borderId="0" xfId="0" applyNumberFormat="1" applyFont="1" applyFill="1" applyBorder="1" applyAlignment="1">
      <alignment horizontal="center" vertical="center"/>
    </xf>
    <xf numFmtId="165" fontId="2" fillId="10" borderId="0" xfId="0" applyNumberFormat="1" applyFont="1" applyFill="1" applyBorder="1" applyAlignment="1">
      <alignment horizontal="center"/>
    </xf>
    <xf numFmtId="165" fontId="2" fillId="10" borderId="9" xfId="0" applyNumberFormat="1" applyFont="1" applyFill="1" applyBorder="1"/>
    <xf numFmtId="165" fontId="1" fillId="0" borderId="9" xfId="0" applyNumberFormat="1" applyFont="1" applyFill="1" applyBorder="1"/>
    <xf numFmtId="165" fontId="1" fillId="0" borderId="7" xfId="0" applyNumberFormat="1" applyFont="1" applyBorder="1" applyAlignment="1">
      <alignment horizontal="left"/>
    </xf>
    <xf numFmtId="165" fontId="1" fillId="0" borderId="7" xfId="0" quotePrefix="1" applyNumberFormat="1" applyFont="1" applyBorder="1" applyAlignment="1">
      <alignment horizontal="left"/>
    </xf>
    <xf numFmtId="165" fontId="1" fillId="0" borderId="0" xfId="0" applyNumberFormat="1" applyFont="1" applyBorder="1" applyAlignment="1">
      <alignment horizontal="left"/>
    </xf>
    <xf numFmtId="165" fontId="1" fillId="0" borderId="2" xfId="0" applyNumberFormat="1" applyFont="1" applyBorder="1" applyAlignment="1">
      <alignment horizontal="right" vertical="center"/>
    </xf>
    <xf numFmtId="165" fontId="1" fillId="0" borderId="2" xfId="0" applyNumberFormat="1" applyFont="1" applyFill="1" applyBorder="1" applyAlignment="1">
      <alignment vertical="center"/>
    </xf>
    <xf numFmtId="165" fontId="1" fillId="0" borderId="0" xfId="0" applyNumberFormat="1" applyFont="1" applyAlignment="1">
      <alignment horizontal="right" vertical="center"/>
    </xf>
    <xf numFmtId="165" fontId="1" fillId="2" borderId="2" xfId="0" applyNumberFormat="1" applyFont="1" applyFill="1" applyBorder="1" applyAlignment="1">
      <alignment vertical="center"/>
    </xf>
    <xf numFmtId="165" fontId="1" fillId="0" borderId="0" xfId="0" applyNumberFormat="1" applyFont="1" applyBorder="1" applyAlignment="1">
      <alignment horizontal="right" vertical="center"/>
    </xf>
    <xf numFmtId="165" fontId="1" fillId="0" borderId="0" xfId="0" applyNumberFormat="1" applyFont="1" applyFill="1"/>
    <xf numFmtId="165" fontId="1" fillId="2" borderId="2" xfId="0" applyNumberFormat="1" applyFont="1" applyFill="1" applyBorder="1" applyAlignment="1">
      <alignment horizontal="center"/>
    </xf>
    <xf numFmtId="165" fontId="1" fillId="0" borderId="0" xfId="0" applyNumberFormat="1" applyFont="1" applyFill="1" applyBorder="1" applyAlignment="1">
      <alignment horizontal="right" vertical="center"/>
    </xf>
    <xf numFmtId="165" fontId="1" fillId="0" borderId="2" xfId="0" applyNumberFormat="1" applyFont="1" applyBorder="1" applyAlignment="1">
      <alignment vertical="center"/>
    </xf>
    <xf numFmtId="165" fontId="1" fillId="0" borderId="0" xfId="0" quotePrefix="1" applyNumberFormat="1" applyFont="1" applyBorder="1" applyAlignment="1">
      <alignment horizontal="left"/>
    </xf>
    <xf numFmtId="4" fontId="1" fillId="0" borderId="0" xfId="0" applyNumberFormat="1" applyFont="1"/>
    <xf numFmtId="165" fontId="1" fillId="0" borderId="16" xfId="0" applyNumberFormat="1" applyFont="1" applyFill="1" applyBorder="1" applyAlignment="1" applyProtection="1">
      <alignment vertical="center"/>
    </xf>
    <xf numFmtId="2" fontId="0" fillId="0" borderId="0" xfId="0" applyNumberFormat="1" applyFill="1"/>
    <xf numFmtId="0" fontId="2" fillId="9" borderId="0" xfId="0" applyFont="1" applyFill="1" applyAlignment="1" applyProtection="1">
      <alignment wrapText="1"/>
    </xf>
    <xf numFmtId="0" fontId="11" fillId="0" borderId="2" xfId="0" applyFont="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 fillId="9" borderId="0" xfId="0" applyFont="1" applyFill="1" applyProtection="1"/>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left" vertical="center"/>
    </xf>
    <xf numFmtId="0" fontId="19" fillId="0" borderId="0" xfId="0" applyFont="1"/>
    <xf numFmtId="0" fontId="16" fillId="0" borderId="0" xfId="1"/>
    <xf numFmtId="0" fontId="20" fillId="0" borderId="0" xfId="0" applyFont="1"/>
    <xf numFmtId="3" fontId="18" fillId="0" borderId="0" xfId="0" applyNumberFormat="1" applyFont="1" applyAlignment="1">
      <alignment horizontal="left" vertical="center"/>
    </xf>
    <xf numFmtId="3" fontId="0" fillId="0" borderId="0" xfId="0" applyNumberFormat="1"/>
    <xf numFmtId="165" fontId="1" fillId="12" borderId="2" xfId="0" applyNumberFormat="1" applyFont="1" applyFill="1" applyBorder="1" applyAlignment="1" applyProtection="1">
      <alignment vertical="center"/>
      <protection locked="0"/>
    </xf>
    <xf numFmtId="0" fontId="3" fillId="0" borderId="26" xfId="0" applyFont="1" applyFill="1" applyBorder="1" applyAlignment="1" applyProtection="1">
      <alignment horizontal="center"/>
    </xf>
    <xf numFmtId="0" fontId="3" fillId="8" borderId="45" xfId="0" applyFont="1" applyFill="1" applyBorder="1" applyAlignment="1" applyProtection="1">
      <alignment horizontal="center" vertical="center"/>
    </xf>
    <xf numFmtId="0" fontId="3" fillId="8" borderId="46" xfId="0" applyFont="1" applyFill="1" applyBorder="1" applyAlignment="1" applyProtection="1">
      <alignment horizontal="left" vertical="center"/>
    </xf>
    <xf numFmtId="0" fontId="2" fillId="9" borderId="0" xfId="0" applyFont="1" applyFill="1" applyAlignment="1" applyProtection="1">
      <alignment horizontal="left" vertical="center"/>
    </xf>
    <xf numFmtId="0" fontId="4" fillId="9" borderId="0" xfId="0" applyFont="1" applyFill="1" applyAlignment="1" applyProtection="1">
      <alignment horizontal="left" vertical="center"/>
    </xf>
    <xf numFmtId="0" fontId="3" fillId="0" borderId="0" xfId="0" applyFont="1" applyAlignment="1" applyProtection="1">
      <alignment horizontal="left" vertical="center"/>
    </xf>
    <xf numFmtId="0" fontId="1" fillId="0" borderId="0" xfId="0" applyFont="1" applyAlignment="1" applyProtection="1">
      <alignment horizontal="left" vertical="center"/>
    </xf>
    <xf numFmtId="3" fontId="1" fillId="0" borderId="0" xfId="0" applyNumberFormat="1" applyFont="1" applyAlignment="1" applyProtection="1">
      <alignment horizontal="center" vertical="center"/>
    </xf>
    <xf numFmtId="49" fontId="1" fillId="0" borderId="2" xfId="0" applyNumberFormat="1" applyFont="1" applyFill="1" applyBorder="1" applyAlignment="1" applyProtection="1">
      <alignment horizontal="center" vertical="center"/>
    </xf>
    <xf numFmtId="165" fontId="1" fillId="0" borderId="0" xfId="0" applyNumberFormat="1" applyFont="1" applyAlignment="1" applyProtection="1">
      <alignment horizontal="center" vertical="center"/>
    </xf>
    <xf numFmtId="0" fontId="1" fillId="0" borderId="2" xfId="0" applyFont="1" applyBorder="1" applyProtection="1"/>
    <xf numFmtId="49" fontId="1" fillId="2" borderId="2" xfId="0" applyNumberFormat="1" applyFont="1" applyFill="1" applyBorder="1" applyAlignment="1" applyProtection="1">
      <alignment horizontal="center" vertical="center"/>
    </xf>
    <xf numFmtId="165" fontId="1" fillId="0" borderId="0" xfId="0" applyNumberFormat="1" applyFont="1" applyFill="1" applyBorder="1" applyAlignment="1" applyProtection="1">
      <alignment vertical="center"/>
    </xf>
    <xf numFmtId="3" fontId="1" fillId="0" borderId="0" xfId="0" applyNumberFormat="1" applyFont="1" applyProtection="1"/>
    <xf numFmtId="0" fontId="3" fillId="8" borderId="2" xfId="0" applyFont="1" applyFill="1" applyBorder="1" applyAlignment="1" applyProtection="1">
      <alignment horizontal="center" vertical="center"/>
    </xf>
    <xf numFmtId="3" fontId="3" fillId="0" borderId="0" xfId="0" applyNumberFormat="1" applyFont="1" applyAlignment="1" applyProtection="1">
      <alignment horizontal="left" vertical="center"/>
    </xf>
    <xf numFmtId="0" fontId="3" fillId="8" borderId="42" xfId="0" applyFont="1" applyFill="1" applyBorder="1" applyAlignment="1" applyProtection="1">
      <alignment horizontal="left" vertical="center"/>
    </xf>
    <xf numFmtId="4" fontId="1" fillId="0" borderId="0" xfId="0" applyNumberFormat="1" applyFont="1" applyAlignment="1" applyProtection="1">
      <alignment horizontal="center" vertical="center"/>
    </xf>
    <xf numFmtId="0" fontId="3" fillId="0" borderId="0" xfId="0" applyFont="1" applyAlignment="1" applyProtection="1">
      <alignment horizontal="right" vertical="center"/>
    </xf>
    <xf numFmtId="0" fontId="3" fillId="0" borderId="0" xfId="0" applyFont="1" applyProtection="1"/>
    <xf numFmtId="0" fontId="3" fillId="0" borderId="0" xfId="0" applyFont="1" applyAlignment="1" applyProtection="1">
      <alignment horizontal="right"/>
    </xf>
    <xf numFmtId="0" fontId="1" fillId="0" borderId="0" xfId="0" applyFont="1" applyAlignment="1" applyProtection="1">
      <alignment horizontal="right" vertical="center"/>
    </xf>
    <xf numFmtId="0" fontId="1" fillId="0" borderId="0" xfId="0" applyFont="1" applyAlignment="1" applyProtection="1">
      <alignment horizontal="right"/>
    </xf>
    <xf numFmtId="165" fontId="1" fillId="0" borderId="2" xfId="0" applyNumberFormat="1" applyFont="1" applyBorder="1" applyAlignment="1" applyProtection="1">
      <alignment horizontal="right" vertical="center"/>
    </xf>
    <xf numFmtId="165" fontId="1" fillId="0" borderId="2" xfId="0" applyNumberFormat="1" applyFont="1" applyFill="1" applyBorder="1" applyAlignment="1" applyProtection="1">
      <alignment horizontal="right" vertical="center"/>
    </xf>
    <xf numFmtId="165" fontId="1" fillId="0" borderId="0" xfId="0" applyNumberFormat="1" applyFont="1" applyAlignment="1" applyProtection="1">
      <alignment horizontal="right" vertical="center"/>
    </xf>
    <xf numFmtId="0" fontId="3" fillId="8" borderId="16" xfId="0" applyFont="1" applyFill="1" applyBorder="1" applyAlignment="1" applyProtection="1">
      <alignment vertical="center"/>
    </xf>
    <xf numFmtId="3" fontId="1" fillId="0" borderId="0" xfId="0" applyNumberFormat="1" applyFont="1" applyFill="1" applyProtection="1"/>
    <xf numFmtId="0" fontId="1" fillId="0" borderId="26" xfId="0" applyFont="1" applyBorder="1" applyAlignment="1" applyProtection="1">
      <alignment horizontal="center"/>
    </xf>
    <xf numFmtId="165" fontId="3" fillId="0" borderId="0" xfId="0" applyNumberFormat="1" applyFont="1" applyAlignment="1" applyProtection="1">
      <alignment horizontal="right" vertical="center"/>
    </xf>
    <xf numFmtId="0" fontId="4" fillId="19" borderId="0" xfId="0" applyFont="1" applyFill="1" applyProtection="1"/>
    <xf numFmtId="0" fontId="1" fillId="0" borderId="0" xfId="0" applyFont="1" applyFill="1" applyBorder="1" applyProtection="1"/>
    <xf numFmtId="165" fontId="1" fillId="0" borderId="0" xfId="0" applyNumberFormat="1" applyFont="1" applyBorder="1" applyAlignment="1" applyProtection="1">
      <alignment horizontal="center" vertical="center" wrapText="1"/>
    </xf>
    <xf numFmtId="0" fontId="1" fillId="2" borderId="2" xfId="0" applyFont="1" applyFill="1" applyBorder="1" applyAlignment="1" applyProtection="1">
      <alignment vertical="center"/>
    </xf>
    <xf numFmtId="0" fontId="1" fillId="0" borderId="26" xfId="0" applyFont="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1" fillId="0" borderId="0" xfId="0" applyFont="1" applyBorder="1" applyAlignment="1" applyProtection="1">
      <alignment horizontal="center" vertical="center" wrapText="1"/>
    </xf>
    <xf numFmtId="0" fontId="1" fillId="0" borderId="22" xfId="0" applyFont="1" applyBorder="1" applyAlignment="1" applyProtection="1">
      <alignment horizontal="center" vertical="center"/>
    </xf>
    <xf numFmtId="0" fontId="2" fillId="9" borderId="0" xfId="0" applyFont="1" applyFill="1" applyAlignment="1" applyProtection="1"/>
    <xf numFmtId="0" fontId="10" fillId="0" borderId="0" xfId="0" applyFont="1" applyAlignment="1">
      <alignment horizontal="left"/>
    </xf>
    <xf numFmtId="3" fontId="10" fillId="0" borderId="0" xfId="0" applyNumberFormat="1" applyFont="1" applyAlignment="1">
      <alignment horizontal="left"/>
    </xf>
    <xf numFmtId="0" fontId="10" fillId="0" borderId="0" xfId="0" applyFont="1"/>
    <xf numFmtId="3" fontId="10" fillId="0" borderId="0" xfId="0" applyNumberFormat="1" applyFont="1"/>
    <xf numFmtId="0" fontId="1" fillId="0" borderId="0" xfId="0" applyFont="1" applyAlignment="1"/>
    <xf numFmtId="0" fontId="10" fillId="0" borderId="0" xfId="0" applyFont="1" applyAlignment="1"/>
    <xf numFmtId="0" fontId="10" fillId="0" borderId="0" xfId="0" applyFont="1" applyAlignment="1" applyProtection="1"/>
    <xf numFmtId="0" fontId="12" fillId="7" borderId="44" xfId="0" applyFont="1" applyFill="1" applyBorder="1" applyAlignment="1" applyProtection="1">
      <alignment horizontal="center" vertical="center"/>
      <protection locked="0"/>
    </xf>
    <xf numFmtId="0" fontId="1" fillId="20" borderId="19" xfId="0" applyFont="1" applyFill="1" applyBorder="1" applyAlignment="1">
      <alignment horizontal="center"/>
    </xf>
    <xf numFmtId="0" fontId="3" fillId="13" borderId="2" xfId="0" applyFont="1" applyFill="1" applyBorder="1" applyAlignment="1">
      <alignment horizontal="center" vertical="center" wrapText="1"/>
    </xf>
    <xf numFmtId="0" fontId="3" fillId="8" borderId="26" xfId="0" applyFont="1" applyFill="1" applyBorder="1" applyAlignment="1" applyProtection="1">
      <alignment horizontal="center" vertical="center"/>
    </xf>
    <xf numFmtId="0" fontId="3" fillId="8" borderId="26" xfId="0" applyFont="1" applyFill="1" applyBorder="1" applyAlignment="1" applyProtection="1">
      <alignment horizontal="center" vertical="center"/>
    </xf>
    <xf numFmtId="165" fontId="1" fillId="2" borderId="26" xfId="0" applyNumberFormat="1" applyFont="1" applyFill="1" applyBorder="1" applyAlignment="1">
      <alignment vertical="center"/>
    </xf>
    <xf numFmtId="0" fontId="1" fillId="14" borderId="17" xfId="0" applyFont="1" applyFill="1" applyBorder="1" applyAlignment="1">
      <alignment horizontal="center" vertical="center"/>
    </xf>
    <xf numFmtId="49" fontId="1" fillId="14" borderId="17" xfId="0" applyNumberFormat="1" applyFont="1" applyFill="1" applyBorder="1" applyAlignment="1">
      <alignment horizontal="center" vertical="center"/>
    </xf>
    <xf numFmtId="0" fontId="1" fillId="0" borderId="16" xfId="0" applyFont="1" applyFill="1" applyBorder="1" applyAlignment="1">
      <alignment horizontal="center" vertical="center"/>
    </xf>
    <xf numFmtId="0" fontId="1" fillId="0" borderId="55" xfId="0" applyNumberFormat="1" applyFont="1" applyFill="1" applyBorder="1" applyAlignment="1">
      <alignment horizontal="center" vertical="center"/>
    </xf>
    <xf numFmtId="0" fontId="3" fillId="0" borderId="16" xfId="0" applyFont="1" applyFill="1" applyBorder="1" applyAlignment="1">
      <alignment vertical="center"/>
    </xf>
    <xf numFmtId="0" fontId="1" fillId="2" borderId="42" xfId="0" applyFont="1" applyFill="1" applyBorder="1" applyAlignment="1">
      <alignment vertical="center"/>
    </xf>
    <xf numFmtId="0" fontId="1" fillId="0" borderId="55" xfId="0" applyFont="1" applyFill="1" applyBorder="1" applyAlignment="1">
      <alignment horizontal="center" vertical="center"/>
    </xf>
    <xf numFmtId="0" fontId="3" fillId="8" borderId="41" xfId="0" applyFont="1" applyFill="1" applyBorder="1" applyAlignment="1">
      <alignment horizontal="center" vertical="center"/>
    </xf>
    <xf numFmtId="0" fontId="3" fillId="8" borderId="0" xfId="0" applyFont="1" applyFill="1" applyBorder="1" applyAlignment="1">
      <alignment horizontal="center" vertical="center"/>
    </xf>
    <xf numFmtId="0" fontId="3" fillId="8" borderId="42" xfId="0" applyFont="1" applyFill="1" applyBorder="1" applyAlignment="1">
      <alignment horizontal="center" vertical="center"/>
    </xf>
    <xf numFmtId="0" fontId="3" fillId="0" borderId="55" xfId="0" applyFont="1" applyFill="1" applyBorder="1" applyAlignment="1">
      <alignment vertical="center"/>
    </xf>
    <xf numFmtId="0" fontId="1" fillId="3" borderId="38" xfId="0" applyFont="1" applyFill="1" applyBorder="1" applyAlignment="1">
      <alignment horizontal="center" vertical="center"/>
    </xf>
    <xf numFmtId="0" fontId="1" fillId="3" borderId="16" xfId="0" applyFont="1" applyFill="1" applyBorder="1" applyAlignment="1">
      <alignment horizontal="center" vertical="center"/>
    </xf>
    <xf numFmtId="0" fontId="1" fillId="0" borderId="16" xfId="0" applyFont="1" applyBorder="1" applyAlignment="1">
      <alignment horizontal="center" vertical="center"/>
    </xf>
    <xf numFmtId="0" fontId="1" fillId="0" borderId="36"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7" xfId="0" applyFont="1" applyBorder="1" applyAlignment="1">
      <alignment horizontal="center" vertical="center" wrapText="1"/>
    </xf>
    <xf numFmtId="0" fontId="1" fillId="2" borderId="56"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57" xfId="0" applyFont="1" applyFill="1" applyBorder="1" applyAlignment="1">
      <alignment horizontal="center" vertical="center"/>
    </xf>
    <xf numFmtId="0" fontId="1" fillId="13" borderId="58" xfId="0" applyFont="1" applyFill="1" applyBorder="1" applyAlignment="1">
      <alignment horizontal="center" vertical="center" wrapText="1"/>
    </xf>
    <xf numFmtId="0" fontId="1" fillId="13" borderId="59" xfId="0" applyFont="1" applyFill="1" applyBorder="1" applyAlignment="1">
      <alignment horizontal="center" vertical="center" wrapText="1"/>
    </xf>
    <xf numFmtId="0" fontId="1" fillId="13" borderId="6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3" fontId="1" fillId="0" borderId="61" xfId="0" applyNumberFormat="1"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1" fontId="3" fillId="0" borderId="7" xfId="0" applyNumberFormat="1" applyFont="1" applyBorder="1"/>
    <xf numFmtId="1" fontId="3" fillId="0" borderId="10" xfId="0" applyNumberFormat="1" applyFont="1" applyBorder="1"/>
    <xf numFmtId="1" fontId="3" fillId="0" borderId="13" xfId="0" applyNumberFormat="1" applyFont="1" applyBorder="1"/>
    <xf numFmtId="3" fontId="4" fillId="19" borderId="0" xfId="0" applyNumberFormat="1" applyFont="1" applyFill="1" applyProtection="1"/>
    <xf numFmtId="167" fontId="1" fillId="0" borderId="0" xfId="2" applyNumberFormat="1" applyFont="1"/>
    <xf numFmtId="0" fontId="8" fillId="0" borderId="0" xfId="0" applyFont="1"/>
    <xf numFmtId="168" fontId="1" fillId="0" borderId="2" xfId="0" applyNumberFormat="1" applyFont="1" applyFill="1" applyBorder="1" applyProtection="1"/>
    <xf numFmtId="4" fontId="8" fillId="0" borderId="0" xfId="0" applyNumberFormat="1" applyFont="1"/>
    <xf numFmtId="165" fontId="10" fillId="0" borderId="0" xfId="0" applyNumberFormat="1" applyFont="1" applyAlignment="1">
      <alignment horizontal="left"/>
    </xf>
    <xf numFmtId="0" fontId="16" fillId="0" borderId="0" xfId="1"/>
    <xf numFmtId="0" fontId="15" fillId="16" borderId="0" xfId="0" applyFont="1" applyFill="1" applyAlignment="1">
      <alignment horizontal="center" vertical="center"/>
    </xf>
    <xf numFmtId="3" fontId="13" fillId="13" borderId="0" xfId="0" applyNumberFormat="1" applyFont="1" applyFill="1" applyAlignment="1" applyProtection="1">
      <alignment horizontal="left"/>
    </xf>
    <xf numFmtId="0" fontId="12" fillId="0" borderId="0" xfId="0" applyFont="1" applyAlignment="1">
      <alignment horizontal="left" wrapText="1"/>
    </xf>
    <xf numFmtId="0" fontId="1" fillId="7" borderId="18" xfId="0" applyFont="1" applyFill="1" applyBorder="1" applyAlignment="1">
      <alignment horizontal="left" vertical="center" wrapText="1"/>
    </xf>
    <xf numFmtId="0" fontId="1" fillId="7" borderId="20" xfId="0" applyFont="1" applyFill="1" applyBorder="1" applyAlignment="1">
      <alignment horizontal="left" vertical="center" wrapText="1"/>
    </xf>
    <xf numFmtId="0" fontId="1" fillId="0" borderId="1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8" xfId="0" applyFont="1" applyBorder="1" applyAlignment="1">
      <alignment horizontal="center" vertical="center"/>
    </xf>
    <xf numFmtId="0" fontId="1" fillId="0" borderId="21" xfId="0" applyFont="1" applyBorder="1" applyAlignment="1">
      <alignment horizontal="center" vertical="center"/>
    </xf>
    <xf numFmtId="0" fontId="1" fillId="0" borderId="32" xfId="0" applyFont="1" applyBorder="1" applyAlignment="1">
      <alignment horizontal="center" vertical="center"/>
    </xf>
    <xf numFmtId="0" fontId="1" fillId="0" borderId="18" xfId="0" applyFont="1" applyBorder="1" applyAlignment="1">
      <alignment horizontal="center" vertical="center"/>
    </xf>
    <xf numFmtId="0" fontId="1" fillId="0" borderId="23" xfId="0" applyFont="1" applyBorder="1" applyAlignment="1">
      <alignment horizontal="center" vertical="center"/>
    </xf>
    <xf numFmtId="0" fontId="1" fillId="7" borderId="21" xfId="0" applyFont="1" applyFill="1" applyBorder="1" applyAlignment="1">
      <alignment horizontal="left" vertical="center"/>
    </xf>
    <xf numFmtId="0" fontId="1" fillId="7" borderId="23" xfId="0" applyFont="1" applyFill="1" applyBorder="1" applyAlignment="1">
      <alignment horizontal="left" vertical="center"/>
    </xf>
    <xf numFmtId="0" fontId="1" fillId="7" borderId="21" xfId="0" applyFont="1" applyFill="1" applyBorder="1" applyAlignment="1">
      <alignment horizontal="left"/>
    </xf>
    <xf numFmtId="0" fontId="1" fillId="7" borderId="22" xfId="0" applyFont="1" applyFill="1" applyBorder="1" applyAlignment="1">
      <alignment horizontal="left"/>
    </xf>
    <xf numFmtId="0" fontId="3" fillId="8" borderId="2" xfId="0" applyFont="1" applyFill="1" applyBorder="1" applyAlignment="1" applyProtection="1">
      <alignment horizontal="left" vertical="center" wrapText="1"/>
    </xf>
    <xf numFmtId="0" fontId="17" fillId="9" borderId="0" xfId="0" applyFont="1" applyFill="1" applyAlignment="1" applyProtection="1">
      <alignment horizontal="left"/>
    </xf>
    <xf numFmtId="0" fontId="1" fillId="14" borderId="53" xfId="0" applyFont="1" applyFill="1" applyBorder="1" applyAlignment="1" applyProtection="1">
      <alignment horizontal="center" vertical="center" wrapText="1"/>
    </xf>
    <xf numFmtId="0" fontId="1" fillId="14" borderId="54" xfId="0" applyFont="1" applyFill="1" applyBorder="1" applyAlignment="1" applyProtection="1">
      <alignment horizontal="center" vertical="center" wrapText="1"/>
    </xf>
    <xf numFmtId="0" fontId="1" fillId="14" borderId="43" xfId="0" applyFont="1" applyFill="1" applyBorder="1" applyAlignment="1" applyProtection="1">
      <alignment horizontal="center" vertical="center" wrapText="1"/>
    </xf>
    <xf numFmtId="0" fontId="3" fillId="8" borderId="2" xfId="0" applyFont="1" applyFill="1" applyBorder="1" applyAlignment="1" applyProtection="1">
      <alignment horizontal="left" vertical="center"/>
    </xf>
    <xf numFmtId="0" fontId="3" fillId="8" borderId="16" xfId="0" applyFont="1" applyFill="1" applyBorder="1" applyAlignment="1" applyProtection="1">
      <alignment horizontal="left" vertical="center"/>
    </xf>
    <xf numFmtId="0" fontId="3" fillId="8" borderId="26" xfId="0" applyFont="1" applyFill="1" applyBorder="1" applyAlignment="1" applyProtection="1">
      <alignment horizontal="left" vertical="center"/>
    </xf>
    <xf numFmtId="3" fontId="4" fillId="19" borderId="0" xfId="0" applyNumberFormat="1" applyFont="1" applyFill="1" applyAlignment="1" applyProtection="1">
      <alignment horizontal="left"/>
    </xf>
    <xf numFmtId="0" fontId="4" fillId="10" borderId="6" xfId="0" applyFont="1" applyFill="1" applyBorder="1" applyAlignment="1">
      <alignment horizontal="center" vertical="top" wrapText="1"/>
    </xf>
    <xf numFmtId="0" fontId="4" fillId="10" borderId="9" xfId="0" applyFont="1" applyFill="1" applyBorder="1" applyAlignment="1">
      <alignment horizontal="center" vertical="top" wrapText="1"/>
    </xf>
    <xf numFmtId="0" fontId="4" fillId="10" borderId="8" xfId="0" applyFont="1" applyFill="1" applyBorder="1" applyAlignment="1">
      <alignment horizontal="center"/>
    </xf>
    <xf numFmtId="0" fontId="4" fillId="10" borderId="0" xfId="0" applyFont="1" applyFill="1" applyBorder="1" applyAlignment="1">
      <alignment horizontal="center" vertical="top" wrapText="1"/>
    </xf>
    <xf numFmtId="0" fontId="4" fillId="10" borderId="3" xfId="0" applyFont="1" applyFill="1" applyBorder="1" applyAlignment="1">
      <alignment horizontal="left" vertical="top"/>
    </xf>
    <xf numFmtId="0" fontId="4" fillId="10" borderId="4" xfId="0" applyFont="1" applyFill="1" applyBorder="1" applyAlignment="1">
      <alignment horizontal="left" vertical="top"/>
    </xf>
    <xf numFmtId="0" fontId="4" fillId="10" borderId="5" xfId="0" applyFont="1" applyFill="1" applyBorder="1" applyAlignment="1">
      <alignment horizontal="center" vertical="center"/>
    </xf>
    <xf numFmtId="0" fontId="4" fillId="10" borderId="4" xfId="0" applyFont="1" applyFill="1" applyBorder="1" applyAlignment="1">
      <alignment horizontal="center" vertical="top" wrapText="1"/>
    </xf>
    <xf numFmtId="165" fontId="3" fillId="0" borderId="0" xfId="0" applyNumberFormat="1" applyFont="1" applyBorder="1" applyAlignment="1">
      <alignment horizontal="left"/>
    </xf>
    <xf numFmtId="165" fontId="3" fillId="0" borderId="9" xfId="0" applyNumberFormat="1" applyFont="1" applyBorder="1" applyAlignment="1">
      <alignment horizontal="left"/>
    </xf>
    <xf numFmtId="165" fontId="3" fillId="0" borderId="11" xfId="0" applyNumberFormat="1" applyFont="1" applyBorder="1" applyAlignment="1">
      <alignment horizontal="left"/>
    </xf>
    <xf numFmtId="165" fontId="3" fillId="0" borderId="12" xfId="0" applyNumberFormat="1" applyFont="1" applyBorder="1" applyAlignment="1">
      <alignment horizontal="left"/>
    </xf>
    <xf numFmtId="165" fontId="5" fillId="0" borderId="0" xfId="0" applyNumberFormat="1" applyFont="1" applyBorder="1" applyAlignment="1">
      <alignment horizontal="left"/>
    </xf>
    <xf numFmtId="165" fontId="5" fillId="0" borderId="9" xfId="0" applyNumberFormat="1" applyFont="1" applyBorder="1" applyAlignment="1">
      <alignment horizontal="left"/>
    </xf>
    <xf numFmtId="165" fontId="4" fillId="10" borderId="6" xfId="0" applyNumberFormat="1" applyFont="1" applyFill="1" applyBorder="1" applyAlignment="1">
      <alignment horizontal="center" vertical="top" wrapText="1"/>
    </xf>
    <xf numFmtId="165" fontId="4" fillId="10" borderId="9" xfId="0" applyNumberFormat="1" applyFont="1" applyFill="1" applyBorder="1" applyAlignment="1">
      <alignment horizontal="center" vertical="top" wrapText="1"/>
    </xf>
    <xf numFmtId="165" fontId="4" fillId="10" borderId="8" xfId="0" applyNumberFormat="1" applyFont="1" applyFill="1" applyBorder="1" applyAlignment="1">
      <alignment horizontal="center"/>
    </xf>
    <xf numFmtId="165" fontId="4" fillId="10" borderId="0" xfId="0" applyNumberFormat="1" applyFont="1" applyFill="1" applyBorder="1" applyAlignment="1">
      <alignment horizontal="center" vertical="top" wrapText="1"/>
    </xf>
    <xf numFmtId="165" fontId="4" fillId="10" borderId="3" xfId="0" applyNumberFormat="1" applyFont="1" applyFill="1" applyBorder="1" applyAlignment="1">
      <alignment horizontal="left" vertical="top"/>
    </xf>
    <xf numFmtId="165" fontId="4" fillId="10" borderId="4" xfId="0" applyNumberFormat="1" applyFont="1" applyFill="1" applyBorder="1" applyAlignment="1">
      <alignment horizontal="left" vertical="top"/>
    </xf>
    <xf numFmtId="165" fontId="4" fillId="10" borderId="5" xfId="0" applyNumberFormat="1" applyFont="1" applyFill="1" applyBorder="1" applyAlignment="1">
      <alignment horizontal="center" vertical="center"/>
    </xf>
    <xf numFmtId="165" fontId="4" fillId="10" borderId="4" xfId="0" applyNumberFormat="1" applyFont="1" applyFill="1" applyBorder="1" applyAlignment="1">
      <alignment horizontal="center" vertical="top" wrapText="1"/>
    </xf>
    <xf numFmtId="0" fontId="3" fillId="8" borderId="47" xfId="0" applyFont="1" applyFill="1" applyBorder="1" applyAlignment="1" applyProtection="1">
      <alignment horizontal="center" vertical="center"/>
    </xf>
    <xf numFmtId="0" fontId="3" fillId="8" borderId="48" xfId="0" applyFont="1" applyFill="1" applyBorder="1" applyAlignment="1" applyProtection="1">
      <alignment horizontal="center" vertical="center"/>
    </xf>
    <xf numFmtId="0" fontId="3" fillId="8" borderId="49" xfId="0" applyFont="1" applyFill="1" applyBorder="1" applyAlignment="1" applyProtection="1">
      <alignment horizontal="center" vertical="center"/>
    </xf>
    <xf numFmtId="0" fontId="3" fillId="8" borderId="50" xfId="0" applyFont="1" applyFill="1" applyBorder="1" applyAlignment="1" applyProtection="1">
      <alignment horizontal="center" vertical="center"/>
    </xf>
    <xf numFmtId="0" fontId="3" fillId="8" borderId="51" xfId="0" applyFont="1" applyFill="1" applyBorder="1" applyAlignment="1" applyProtection="1">
      <alignment horizontal="center" vertical="center"/>
    </xf>
    <xf numFmtId="0" fontId="3" fillId="8" borderId="52" xfId="0" applyFont="1" applyFill="1" applyBorder="1" applyAlignment="1" applyProtection="1">
      <alignment horizontal="center" vertical="center"/>
    </xf>
    <xf numFmtId="0" fontId="3" fillId="8" borderId="41" xfId="0" applyFont="1" applyFill="1" applyBorder="1" applyAlignment="1" applyProtection="1">
      <alignment horizontal="left" vertical="center"/>
    </xf>
    <xf numFmtId="0" fontId="3" fillId="8" borderId="0" xfId="0" applyFont="1" applyFill="1" applyBorder="1" applyAlignment="1" applyProtection="1">
      <alignment horizontal="left" vertical="center"/>
    </xf>
    <xf numFmtId="0" fontId="3" fillId="8" borderId="42" xfId="0" applyFont="1" applyFill="1" applyBorder="1" applyAlignment="1" applyProtection="1">
      <alignment horizontal="left" vertical="center"/>
    </xf>
    <xf numFmtId="0" fontId="3" fillId="7" borderId="2" xfId="0" applyFont="1" applyFill="1" applyBorder="1" applyAlignment="1" applyProtection="1">
      <alignment horizontal="center"/>
    </xf>
    <xf numFmtId="0" fontId="3" fillId="7" borderId="2" xfId="0" applyFont="1" applyFill="1" applyBorder="1" applyAlignment="1" applyProtection="1">
      <alignment horizontal="center" vertical="center"/>
    </xf>
    <xf numFmtId="0" fontId="3" fillId="8" borderId="40" xfId="0" applyFont="1" applyFill="1" applyBorder="1" applyAlignment="1" applyProtection="1">
      <alignment horizontal="left" vertical="center"/>
    </xf>
    <xf numFmtId="0" fontId="3" fillId="8" borderId="36" xfId="0" applyFont="1" applyFill="1" applyBorder="1" applyAlignment="1" applyProtection="1">
      <alignment horizontal="left" vertical="center" wrapText="1"/>
    </xf>
    <xf numFmtId="0" fontId="3" fillId="8" borderId="41" xfId="0" applyFont="1" applyFill="1" applyBorder="1" applyAlignment="1" applyProtection="1">
      <alignment horizontal="left" vertical="center" wrapText="1"/>
    </xf>
    <xf numFmtId="0" fontId="3" fillId="8" borderId="37" xfId="0" applyFont="1" applyFill="1" applyBorder="1" applyAlignment="1" applyProtection="1">
      <alignment horizontal="left" vertical="center" wrapText="1"/>
    </xf>
    <xf numFmtId="0" fontId="3" fillId="8" borderId="0" xfId="0" applyFont="1" applyFill="1" applyBorder="1" applyAlignment="1" applyProtection="1">
      <alignment horizontal="left" vertical="center" wrapText="1"/>
    </xf>
    <xf numFmtId="0" fontId="3" fillId="8" borderId="38" xfId="0" applyFont="1" applyFill="1" applyBorder="1" applyAlignment="1" applyProtection="1">
      <alignment horizontal="left" vertical="center" wrapText="1"/>
    </xf>
    <xf numFmtId="0" fontId="3" fillId="8" borderId="42" xfId="0" applyFont="1" applyFill="1" applyBorder="1" applyAlignment="1" applyProtection="1">
      <alignment horizontal="left" vertical="center" wrapText="1"/>
    </xf>
    <xf numFmtId="0" fontId="4" fillId="19" borderId="0" xfId="0" applyFont="1" applyFill="1" applyAlignment="1" applyProtection="1">
      <alignment horizontal="left"/>
    </xf>
    <xf numFmtId="0" fontId="3" fillId="11" borderId="2" xfId="0" applyFont="1" applyFill="1" applyBorder="1" applyAlignment="1" applyProtection="1">
      <alignment horizontal="center" vertical="center" wrapText="1"/>
    </xf>
    <xf numFmtId="0" fontId="3" fillId="7" borderId="2" xfId="0" applyFont="1" applyFill="1" applyBorder="1" applyAlignment="1" applyProtection="1">
      <alignment horizontal="center" vertical="center" wrapText="1"/>
    </xf>
    <xf numFmtId="0" fontId="3" fillId="7" borderId="55" xfId="0" applyFont="1" applyFill="1" applyBorder="1" applyAlignment="1">
      <alignment horizontal="center"/>
    </xf>
    <xf numFmtId="0" fontId="3" fillId="8" borderId="16" xfId="0" applyFont="1" applyFill="1" applyBorder="1" applyAlignment="1">
      <alignment horizontal="left" vertical="center" wrapText="1"/>
    </xf>
    <xf numFmtId="0" fontId="3" fillId="8" borderId="40" xfId="0" applyFont="1" applyFill="1" applyBorder="1" applyAlignment="1">
      <alignment horizontal="left" vertical="center" wrapText="1"/>
    </xf>
    <xf numFmtId="0" fontId="3" fillId="8" borderId="26" xfId="0" applyFont="1" applyFill="1" applyBorder="1" applyAlignment="1">
      <alignment horizontal="left" vertical="center" wrapText="1"/>
    </xf>
    <xf numFmtId="0" fontId="3" fillId="7" borderId="2" xfId="0" applyFont="1" applyFill="1" applyBorder="1" applyAlignment="1">
      <alignment horizontal="center" vertical="center"/>
    </xf>
    <xf numFmtId="0" fontId="17" fillId="9" borderId="0" xfId="0" applyFont="1" applyFill="1" applyAlignment="1">
      <alignment horizontal="left" wrapText="1"/>
    </xf>
    <xf numFmtId="0" fontId="3" fillId="11" borderId="2" xfId="0" applyFont="1" applyFill="1" applyBorder="1" applyAlignment="1">
      <alignment horizontal="center" vertical="center" wrapText="1"/>
    </xf>
    <xf numFmtId="0" fontId="4" fillId="19" borderId="0" xfId="0" applyFont="1" applyFill="1" applyAlignment="1">
      <alignment horizontal="left" wrapText="1"/>
    </xf>
    <xf numFmtId="0" fontId="3" fillId="8" borderId="40" xfId="0" applyFont="1" applyFill="1" applyBorder="1" applyAlignment="1">
      <alignment horizontal="left" vertical="center"/>
    </xf>
    <xf numFmtId="0" fontId="3" fillId="8" borderId="2" xfId="0" applyFont="1" applyFill="1" applyBorder="1" applyAlignment="1">
      <alignment horizontal="left" vertical="center" wrapText="1"/>
    </xf>
    <xf numFmtId="0" fontId="3" fillId="8" borderId="16" xfId="0" applyFont="1" applyFill="1" applyBorder="1" applyAlignment="1">
      <alignment horizontal="left" vertical="center"/>
    </xf>
    <xf numFmtId="0" fontId="3" fillId="8" borderId="36" xfId="0" applyFont="1" applyFill="1" applyBorder="1" applyAlignment="1">
      <alignment horizontal="left" vertical="center" wrapText="1"/>
    </xf>
    <xf numFmtId="0" fontId="3" fillId="8" borderId="41" xfId="0" applyFont="1" applyFill="1" applyBorder="1" applyAlignment="1">
      <alignment horizontal="left" vertical="center" wrapText="1"/>
    </xf>
    <xf numFmtId="0" fontId="3" fillId="8" borderId="37" xfId="0" applyFont="1" applyFill="1" applyBorder="1" applyAlignment="1">
      <alignment horizontal="left" vertical="center" wrapText="1"/>
    </xf>
    <xf numFmtId="0" fontId="3" fillId="8" borderId="0" xfId="0" applyFont="1" applyFill="1" applyBorder="1" applyAlignment="1">
      <alignment horizontal="left" vertical="center" wrapText="1"/>
    </xf>
    <xf numFmtId="0" fontId="3" fillId="8" borderId="38" xfId="0" applyFont="1" applyFill="1" applyBorder="1" applyAlignment="1">
      <alignment horizontal="left" vertical="center" wrapText="1"/>
    </xf>
    <xf numFmtId="0" fontId="3" fillId="8" borderId="42" xfId="0" applyFont="1" applyFill="1" applyBorder="1" applyAlignment="1">
      <alignment horizontal="left" vertical="center" wrapText="1"/>
    </xf>
    <xf numFmtId="0" fontId="3" fillId="8" borderId="2" xfId="0" applyFont="1" applyFill="1" applyBorder="1" applyAlignment="1">
      <alignment horizontal="center" vertical="center" wrapText="1"/>
    </xf>
    <xf numFmtId="0" fontId="3" fillId="8" borderId="36" xfId="0" applyFont="1" applyFill="1" applyBorder="1" applyAlignment="1">
      <alignment horizontal="left" vertical="center"/>
    </xf>
    <xf numFmtId="0" fontId="3" fillId="8" borderId="37" xfId="0" applyFont="1" applyFill="1" applyBorder="1" applyAlignment="1">
      <alignment horizontal="left" vertical="center"/>
    </xf>
    <xf numFmtId="0" fontId="3" fillId="8" borderId="38" xfId="0" applyFont="1" applyFill="1" applyBorder="1" applyAlignment="1">
      <alignment horizontal="left" vertical="center"/>
    </xf>
    <xf numFmtId="0" fontId="17" fillId="9" borderId="0" xfId="0" applyFont="1" applyFill="1" applyAlignment="1" applyProtection="1">
      <alignment horizontal="left" wrapText="1"/>
    </xf>
    <xf numFmtId="0" fontId="4" fillId="19" borderId="0" xfId="0" applyFont="1" applyFill="1" applyAlignment="1" applyProtection="1">
      <alignment horizontal="left" wrapText="1"/>
    </xf>
    <xf numFmtId="0" fontId="3" fillId="8" borderId="33" xfId="0" applyFont="1" applyFill="1" applyBorder="1" applyAlignment="1" applyProtection="1">
      <alignment horizontal="center" vertical="center" wrapText="1"/>
    </xf>
    <xf numFmtId="0" fontId="3" fillId="8" borderId="39" xfId="0" applyFont="1" applyFill="1" applyBorder="1" applyAlignment="1" applyProtection="1">
      <alignment horizontal="center" vertical="center" wrapText="1"/>
    </xf>
    <xf numFmtId="0" fontId="3" fillId="8" borderId="17" xfId="0" applyFont="1" applyFill="1" applyBorder="1" applyAlignment="1" applyProtection="1">
      <alignment horizontal="center" vertical="center" wrapText="1"/>
    </xf>
    <xf numFmtId="0" fontId="3" fillId="7" borderId="16" xfId="0" applyFont="1" applyFill="1" applyBorder="1" applyAlignment="1" applyProtection="1">
      <alignment horizontal="center" vertical="center"/>
    </xf>
    <xf numFmtId="0" fontId="3" fillId="7" borderId="40" xfId="0" applyFont="1" applyFill="1" applyBorder="1" applyAlignment="1" applyProtection="1">
      <alignment horizontal="center" vertical="center"/>
    </xf>
    <xf numFmtId="0" fontId="3" fillId="7" borderId="26" xfId="0" applyFont="1" applyFill="1" applyBorder="1" applyAlignment="1" applyProtection="1">
      <alignment horizontal="center" vertical="center"/>
    </xf>
    <xf numFmtId="0" fontId="3" fillId="8" borderId="36" xfId="0" applyFont="1" applyFill="1" applyBorder="1" applyAlignment="1" applyProtection="1">
      <alignment horizontal="left" vertical="center"/>
    </xf>
    <xf numFmtId="0" fontId="3" fillId="8" borderId="38" xfId="0" applyFont="1" applyFill="1" applyBorder="1" applyAlignment="1" applyProtection="1">
      <alignment horizontal="left" vertical="center"/>
    </xf>
    <xf numFmtId="0" fontId="3" fillId="8" borderId="37" xfId="0" applyFont="1" applyFill="1" applyBorder="1" applyAlignment="1" applyProtection="1">
      <alignment horizontal="left" vertical="center"/>
    </xf>
    <xf numFmtId="0" fontId="3" fillId="8" borderId="33" xfId="0" applyFont="1" applyFill="1" applyBorder="1" applyAlignment="1" applyProtection="1">
      <alignment horizontal="left" vertical="center" wrapText="1"/>
    </xf>
    <xf numFmtId="0" fontId="3" fillId="8" borderId="39" xfId="0" applyFont="1" applyFill="1" applyBorder="1" applyAlignment="1" applyProtection="1">
      <alignment horizontal="left" vertical="center" wrapText="1"/>
    </xf>
    <xf numFmtId="0" fontId="3" fillId="8" borderId="17" xfId="0" applyFont="1" applyFill="1" applyBorder="1" applyAlignment="1" applyProtection="1">
      <alignment horizontal="left" vertical="center" wrapText="1"/>
    </xf>
    <xf numFmtId="0" fontId="3" fillId="11" borderId="33" xfId="0" applyFont="1" applyFill="1" applyBorder="1" applyAlignment="1" applyProtection="1">
      <alignment horizontal="center" vertical="center" wrapText="1"/>
    </xf>
    <xf numFmtId="0" fontId="3" fillId="11" borderId="39" xfId="0" applyFont="1" applyFill="1" applyBorder="1" applyAlignment="1" applyProtection="1">
      <alignment horizontal="center" vertical="center" wrapText="1"/>
    </xf>
    <xf numFmtId="0" fontId="3" fillId="11" borderId="17" xfId="0" applyFont="1" applyFill="1" applyBorder="1" applyAlignment="1" applyProtection="1">
      <alignment horizontal="center" vertical="center" wrapText="1"/>
    </xf>
    <xf numFmtId="0" fontId="3" fillId="8" borderId="2" xfId="0" applyFont="1" applyFill="1" applyBorder="1" applyAlignment="1" applyProtection="1">
      <alignment horizontal="center" vertical="center"/>
    </xf>
    <xf numFmtId="0" fontId="3" fillId="8" borderId="2" xfId="0" applyFont="1" applyFill="1" applyBorder="1" applyAlignment="1" applyProtection="1">
      <alignment horizontal="center" vertical="center" wrapText="1"/>
    </xf>
    <xf numFmtId="0" fontId="4" fillId="19" borderId="0" xfId="0" applyFont="1" applyFill="1" applyAlignment="1">
      <alignment horizontal="left" vertical="center"/>
    </xf>
    <xf numFmtId="0" fontId="3" fillId="11" borderId="1" xfId="0" applyFont="1" applyFill="1" applyBorder="1" applyAlignment="1" applyProtection="1">
      <alignment horizontal="center" vertical="center" wrapText="1"/>
    </xf>
    <xf numFmtId="0" fontId="3" fillId="8" borderId="16" xfId="0" applyFont="1" applyFill="1" applyBorder="1" applyAlignment="1" applyProtection="1">
      <alignment horizontal="left" vertical="center" wrapText="1"/>
    </xf>
    <xf numFmtId="0" fontId="3" fillId="8" borderId="40" xfId="0" applyFont="1" applyFill="1" applyBorder="1" applyAlignment="1" applyProtection="1">
      <alignment horizontal="left" vertical="center" wrapText="1"/>
    </xf>
    <xf numFmtId="0" fontId="3" fillId="8" borderId="26" xfId="0" applyFont="1" applyFill="1" applyBorder="1" applyAlignment="1" applyProtection="1">
      <alignment horizontal="left" vertical="center" wrapText="1"/>
    </xf>
    <xf numFmtId="0" fontId="3" fillId="8" borderId="16" xfId="0" applyFont="1" applyFill="1" applyBorder="1" applyAlignment="1" applyProtection="1">
      <alignment horizontal="center" vertical="center"/>
    </xf>
    <xf numFmtId="0" fontId="3" fillId="8" borderId="40" xfId="0" applyFont="1" applyFill="1" applyBorder="1" applyAlignment="1" applyProtection="1">
      <alignment horizontal="center" vertical="center"/>
    </xf>
    <xf numFmtId="0" fontId="3" fillId="8" borderId="26" xfId="0" applyFont="1" applyFill="1" applyBorder="1" applyAlignment="1" applyProtection="1">
      <alignment horizontal="center" vertical="center"/>
    </xf>
    <xf numFmtId="0" fontId="3" fillId="11" borderId="33" xfId="0" applyFont="1" applyFill="1" applyBorder="1" applyAlignment="1" applyProtection="1">
      <alignment horizontal="center" vertical="center"/>
    </xf>
    <xf numFmtId="0" fontId="3" fillId="11" borderId="39" xfId="0" applyFont="1" applyFill="1" applyBorder="1" applyAlignment="1" applyProtection="1">
      <alignment horizontal="center" vertical="center"/>
    </xf>
    <xf numFmtId="0" fontId="3" fillId="11" borderId="17" xfId="0" applyFont="1" applyFill="1" applyBorder="1" applyAlignment="1" applyProtection="1">
      <alignment horizontal="center" vertical="center"/>
    </xf>
    <xf numFmtId="0" fontId="3" fillId="0" borderId="0" xfId="0" applyFont="1" applyBorder="1" applyAlignment="1">
      <alignment horizontal="left"/>
    </xf>
    <xf numFmtId="0" fontId="3" fillId="0" borderId="9" xfId="0" applyFont="1" applyBorder="1" applyAlignment="1">
      <alignment horizontal="left"/>
    </xf>
    <xf numFmtId="0" fontId="4" fillId="16" borderId="2" xfId="0" applyFont="1" applyFill="1" applyBorder="1" applyAlignment="1" applyProtection="1">
      <alignment horizontal="center" vertical="center"/>
    </xf>
    <xf numFmtId="0" fontId="4" fillId="16" borderId="2" xfId="0" applyFont="1" applyFill="1" applyBorder="1" applyAlignment="1" applyProtection="1">
      <alignment horizontal="center" vertical="center" wrapText="1"/>
    </xf>
  </cellXfs>
  <cellStyles count="3">
    <cellStyle name="Comma" xfId="2" builtinId="3"/>
    <cellStyle name="Hyperlink" xfId="1" builtinId="8"/>
    <cellStyle name="Normal" xfId="0" builtinId="0"/>
  </cellStyles>
  <dxfs count="113">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s>
  <tableStyles count="0" defaultTableStyle="TableStyleMedium2" defaultPivotStyle="PivotStyleLight16"/>
  <colors>
    <mruColors>
      <color rgb="FFFFFF66"/>
      <color rgb="FFFF8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PSUT!A1"/></Relationships>
</file>

<file path=xl/drawings/_rels/drawing10.xml.rels><?xml version="1.0" encoding="UTF-8" standalone="yes"?>
<Relationships xmlns="http://schemas.openxmlformats.org/package/2006/relationships"><Relationship Id="rId1" Type="http://schemas.openxmlformats.org/officeDocument/2006/relationships/hyperlink" Target="#MENU!A1"/></Relationships>
</file>

<file path=xl/drawings/_rels/drawing11.xml.rels><?xml version="1.0" encoding="UTF-8" standalone="yes"?>
<Relationships xmlns="http://schemas.openxmlformats.org/package/2006/relationships"><Relationship Id="rId1" Type="http://schemas.openxmlformats.org/officeDocument/2006/relationships/hyperlink" Target="#MENU!A1"/></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1" Type="http://schemas.openxmlformats.org/officeDocument/2006/relationships/hyperlink" Target="#MENU!A1"/></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18</xdr:col>
      <xdr:colOff>137160</xdr:colOff>
      <xdr:row>31</xdr:row>
      <xdr:rowOff>53340</xdr:rowOff>
    </xdr:from>
    <xdr:to>
      <xdr:col>18</xdr:col>
      <xdr:colOff>899160</xdr:colOff>
      <xdr:row>37</xdr:row>
      <xdr:rowOff>99060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9601200" y="4732020"/>
          <a:ext cx="762000" cy="891540"/>
        </a:xfrm>
        <a:prstGeom prst="roundRect">
          <a:avLst/>
        </a:prstGeom>
        <a:solidFill>
          <a:schemeClr val="accent6">
            <a:lumMod val="75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lIns="36000" tIns="36000" rIns="36000" bIns="36000" rtlCol="0" anchor="ctr"/>
        <a:lstStyle/>
        <a:p>
          <a:pPr algn="ctr"/>
          <a:r>
            <a:rPr lang="fr-BE" sz="1100">
              <a:solidFill>
                <a:schemeClr val="bg1"/>
              </a:solidFill>
            </a:rPr>
            <a:t>Go to</a:t>
          </a:r>
          <a:r>
            <a:rPr lang="fr-BE" sz="1100" baseline="0">
              <a:solidFill>
                <a:schemeClr val="bg1"/>
              </a:solidFill>
            </a:rPr>
            <a:t> PSUT</a:t>
          </a:r>
          <a:endParaRPr lang="fr-BE" sz="1100">
            <a:solidFill>
              <a:schemeClr val="bg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967740</xdr:colOff>
      <xdr:row>1</xdr:row>
      <xdr:rowOff>99060</xdr:rowOff>
    </xdr:from>
    <xdr:to>
      <xdr:col>7</xdr:col>
      <xdr:colOff>426720</xdr:colOff>
      <xdr:row>6</xdr:row>
      <xdr:rowOff>7620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3154680" y="220980"/>
          <a:ext cx="556260" cy="48768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lIns="36000" tIns="36000" rIns="36000" bIns="36000" rtlCol="0" anchor="t"/>
        <a:lstStyle/>
        <a:p>
          <a:pPr algn="ctr"/>
          <a:r>
            <a:rPr lang="fr-BE" sz="1100">
              <a:solidFill>
                <a:schemeClr val="accent2">
                  <a:lumMod val="50000"/>
                </a:schemeClr>
              </a:solidFill>
            </a:rPr>
            <a:t>Go to</a:t>
          </a:r>
          <a:r>
            <a:rPr lang="fr-BE" sz="1100" baseline="0">
              <a:solidFill>
                <a:schemeClr val="accent2">
                  <a:lumMod val="50000"/>
                </a:schemeClr>
              </a:solidFill>
            </a:rPr>
            <a:t> menu</a:t>
          </a:r>
          <a:endParaRPr lang="fr-BE" sz="1100">
            <a:solidFill>
              <a:schemeClr val="accent2">
                <a:lumMod val="50000"/>
              </a:schemeClr>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388620</xdr:colOff>
      <xdr:row>0</xdr:row>
      <xdr:rowOff>114300</xdr:rowOff>
    </xdr:from>
    <xdr:to>
      <xdr:col>15</xdr:col>
      <xdr:colOff>335280</xdr:colOff>
      <xdr:row>3</xdr:row>
      <xdr:rowOff>144780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9364980" y="114300"/>
          <a:ext cx="556260" cy="48768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lIns="36000" tIns="36000" rIns="36000" bIns="36000" rtlCol="0" anchor="t"/>
        <a:lstStyle/>
        <a:p>
          <a:pPr algn="ctr"/>
          <a:r>
            <a:rPr lang="fr-BE" sz="1100">
              <a:solidFill>
                <a:schemeClr val="accent2">
                  <a:lumMod val="50000"/>
                </a:schemeClr>
              </a:solidFill>
            </a:rPr>
            <a:t>Go to</a:t>
          </a:r>
          <a:r>
            <a:rPr lang="fr-BE" sz="1100" baseline="0">
              <a:solidFill>
                <a:schemeClr val="accent2">
                  <a:lumMod val="50000"/>
                </a:schemeClr>
              </a:solidFill>
            </a:rPr>
            <a:t> menu</a:t>
          </a:r>
          <a:endParaRPr lang="fr-BE" sz="1100">
            <a:solidFill>
              <a:schemeClr val="accent2">
                <a:lumMod val="5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662940</xdr:colOff>
      <xdr:row>7</xdr:row>
      <xdr:rowOff>45720</xdr:rowOff>
    </xdr:from>
    <xdr:to>
      <xdr:col>2</xdr:col>
      <xdr:colOff>868680</xdr:colOff>
      <xdr:row>7</xdr:row>
      <xdr:rowOff>342900</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784860" y="1051560"/>
          <a:ext cx="891540" cy="29718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fr-BE" sz="1100">
              <a:solidFill>
                <a:schemeClr val="accent2">
                  <a:lumMod val="50000"/>
                </a:schemeClr>
              </a:solidFill>
            </a:rPr>
            <a:t>Go to</a:t>
          </a:r>
          <a:r>
            <a:rPr lang="fr-BE" sz="1100" baseline="0">
              <a:solidFill>
                <a:schemeClr val="accent2">
                  <a:lumMod val="50000"/>
                </a:schemeClr>
              </a:solidFill>
            </a:rPr>
            <a:t> menu</a:t>
          </a:r>
          <a:endParaRPr lang="fr-BE" sz="1100">
            <a:solidFill>
              <a:schemeClr val="accent2">
                <a:lumMod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929640</xdr:colOff>
      <xdr:row>1</xdr:row>
      <xdr:rowOff>106680</xdr:rowOff>
    </xdr:from>
    <xdr:to>
      <xdr:col>6</xdr:col>
      <xdr:colOff>464820</xdr:colOff>
      <xdr:row>5</xdr:row>
      <xdr:rowOff>152400</xdr:rowOff>
    </xdr:to>
    <xdr:sp macro="" textlink="">
      <xdr:nvSpPr>
        <xdr:cNvPr id="9" name="Rounded Rectangle 8">
          <a:hlinkClick xmlns:r="http://schemas.openxmlformats.org/officeDocument/2006/relationships" r:id="rId1"/>
          <a:extLst>
            <a:ext uri="{FF2B5EF4-FFF2-40B4-BE49-F238E27FC236}">
              <a16:creationId xmlns:a16="http://schemas.microsoft.com/office/drawing/2014/main" id="{00000000-0008-0000-0700-000009000000}"/>
            </a:ext>
          </a:extLst>
        </xdr:cNvPr>
        <xdr:cNvSpPr/>
      </xdr:nvSpPr>
      <xdr:spPr>
        <a:xfrm>
          <a:off x="2872740" y="205740"/>
          <a:ext cx="640080" cy="48768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lIns="36000" tIns="36000" rIns="36000" bIns="36000" rtlCol="0" anchor="t"/>
        <a:lstStyle/>
        <a:p>
          <a:pPr algn="ctr"/>
          <a:r>
            <a:rPr lang="fr-BE" sz="1100">
              <a:solidFill>
                <a:schemeClr val="accent2">
                  <a:lumMod val="50000"/>
                </a:schemeClr>
              </a:solidFill>
            </a:rPr>
            <a:t>Go to</a:t>
          </a:r>
          <a:r>
            <a:rPr lang="fr-BE" sz="1100" baseline="0">
              <a:solidFill>
                <a:schemeClr val="accent2">
                  <a:lumMod val="50000"/>
                </a:schemeClr>
              </a:solidFill>
            </a:rPr>
            <a:t> menu</a:t>
          </a:r>
          <a:endParaRPr lang="fr-BE" sz="1100">
            <a:solidFill>
              <a:schemeClr val="accent2">
                <a:lumMod val="50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121920</xdr:colOff>
      <xdr:row>1</xdr:row>
      <xdr:rowOff>53340</xdr:rowOff>
    </xdr:from>
    <xdr:to>
      <xdr:col>5</xdr:col>
      <xdr:colOff>716280</xdr:colOff>
      <xdr:row>6</xdr:row>
      <xdr:rowOff>7620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2529840" y="167640"/>
          <a:ext cx="594360" cy="55626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fr-BE" sz="1100">
              <a:solidFill>
                <a:schemeClr val="accent2">
                  <a:lumMod val="50000"/>
                </a:schemeClr>
              </a:solidFill>
            </a:rPr>
            <a:t>Go to</a:t>
          </a:r>
          <a:r>
            <a:rPr lang="fr-BE" sz="1100" baseline="0">
              <a:solidFill>
                <a:schemeClr val="accent2">
                  <a:lumMod val="50000"/>
                </a:schemeClr>
              </a:solidFill>
            </a:rPr>
            <a:t> menu</a:t>
          </a:r>
          <a:endParaRPr lang="fr-BE" sz="1100">
            <a:solidFill>
              <a:schemeClr val="accent2">
                <a:lumMod val="50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106680</xdr:colOff>
      <xdr:row>1</xdr:row>
      <xdr:rowOff>76200</xdr:rowOff>
    </xdr:from>
    <xdr:to>
      <xdr:col>5</xdr:col>
      <xdr:colOff>670560</xdr:colOff>
      <xdr:row>5</xdr:row>
      <xdr:rowOff>137160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2834640" y="205740"/>
          <a:ext cx="563880" cy="50292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lIns="36000" tIns="36000" rIns="36000" bIns="36000" rtlCol="0" anchor="t"/>
        <a:lstStyle/>
        <a:p>
          <a:pPr algn="ctr"/>
          <a:r>
            <a:rPr lang="fr-BE" sz="1100">
              <a:solidFill>
                <a:schemeClr val="accent2">
                  <a:lumMod val="50000"/>
                </a:schemeClr>
              </a:solidFill>
            </a:rPr>
            <a:t>Go to</a:t>
          </a:r>
          <a:r>
            <a:rPr lang="fr-BE" sz="1100" baseline="0">
              <a:solidFill>
                <a:schemeClr val="accent2">
                  <a:lumMod val="50000"/>
                </a:schemeClr>
              </a:solidFill>
            </a:rPr>
            <a:t> menu</a:t>
          </a:r>
          <a:endParaRPr lang="fr-BE" sz="1100">
            <a:solidFill>
              <a:schemeClr val="accent2">
                <a:lumMod val="50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137160</xdr:colOff>
      <xdr:row>1</xdr:row>
      <xdr:rowOff>91440</xdr:rowOff>
    </xdr:from>
    <xdr:to>
      <xdr:col>5</xdr:col>
      <xdr:colOff>701040</xdr:colOff>
      <xdr:row>6</xdr:row>
      <xdr:rowOff>22860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2712720" y="220980"/>
          <a:ext cx="563880" cy="51054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lIns="36000" tIns="36000" rIns="36000" bIns="36000" rtlCol="0" anchor="t"/>
        <a:lstStyle/>
        <a:p>
          <a:pPr algn="ctr"/>
          <a:r>
            <a:rPr lang="fr-BE" sz="1100">
              <a:solidFill>
                <a:schemeClr val="accent2">
                  <a:lumMod val="50000"/>
                </a:schemeClr>
              </a:solidFill>
            </a:rPr>
            <a:t>Go to</a:t>
          </a:r>
          <a:r>
            <a:rPr lang="fr-BE" sz="1100" baseline="0">
              <a:solidFill>
                <a:schemeClr val="accent2">
                  <a:lumMod val="50000"/>
                </a:schemeClr>
              </a:solidFill>
            </a:rPr>
            <a:t> menu</a:t>
          </a:r>
          <a:endParaRPr lang="fr-BE" sz="1100">
            <a:solidFill>
              <a:schemeClr val="accent2">
                <a:lumMod val="50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693420</xdr:colOff>
      <xdr:row>7</xdr:row>
      <xdr:rowOff>22860</xdr:rowOff>
    </xdr:from>
    <xdr:to>
      <xdr:col>2</xdr:col>
      <xdr:colOff>487680</xdr:colOff>
      <xdr:row>7</xdr:row>
      <xdr:rowOff>320040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792480" y="1013460"/>
          <a:ext cx="891540" cy="29718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fr-BE" sz="1100">
              <a:solidFill>
                <a:schemeClr val="accent2">
                  <a:lumMod val="50000"/>
                </a:schemeClr>
              </a:solidFill>
            </a:rPr>
            <a:t>Go to</a:t>
          </a:r>
          <a:r>
            <a:rPr lang="fr-BE" sz="1100" baseline="0">
              <a:solidFill>
                <a:schemeClr val="accent2">
                  <a:lumMod val="50000"/>
                </a:schemeClr>
              </a:solidFill>
            </a:rPr>
            <a:t> menu</a:t>
          </a:r>
          <a:endParaRPr lang="fr-BE" sz="1100">
            <a:solidFill>
              <a:schemeClr val="accent2">
                <a:lumMod val="50000"/>
              </a:schemeClr>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838200</xdr:colOff>
      <xdr:row>1</xdr:row>
      <xdr:rowOff>137160</xdr:rowOff>
    </xdr:from>
    <xdr:to>
      <xdr:col>5</xdr:col>
      <xdr:colOff>396240</xdr:colOff>
      <xdr:row>6</xdr:row>
      <xdr:rowOff>22860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2750820" y="266700"/>
          <a:ext cx="617220" cy="48768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lIns="36000" tIns="36000" rIns="36000" bIns="36000" rtlCol="0" anchor="t"/>
        <a:lstStyle/>
        <a:p>
          <a:pPr algn="ctr"/>
          <a:r>
            <a:rPr lang="fr-BE" sz="1100">
              <a:solidFill>
                <a:schemeClr val="accent2">
                  <a:lumMod val="50000"/>
                </a:schemeClr>
              </a:solidFill>
            </a:rPr>
            <a:t>Go to</a:t>
          </a:r>
          <a:r>
            <a:rPr lang="fr-BE" sz="1100" baseline="0">
              <a:solidFill>
                <a:schemeClr val="accent2">
                  <a:lumMod val="50000"/>
                </a:schemeClr>
              </a:solidFill>
            </a:rPr>
            <a:t> menu</a:t>
          </a:r>
          <a:endParaRPr lang="fr-BE" sz="1100">
            <a:solidFill>
              <a:schemeClr val="accent2">
                <a:lumMod val="50000"/>
              </a:schemeClr>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1005840</xdr:colOff>
      <xdr:row>1</xdr:row>
      <xdr:rowOff>167640</xdr:rowOff>
    </xdr:from>
    <xdr:to>
      <xdr:col>4</xdr:col>
      <xdr:colOff>1554480</xdr:colOff>
      <xdr:row>6</xdr:row>
      <xdr:rowOff>129540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3322320" y="320040"/>
          <a:ext cx="548640" cy="51054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lIns="36000" tIns="36000" rIns="36000" bIns="36000" rtlCol="0" anchor="t"/>
        <a:lstStyle/>
        <a:p>
          <a:pPr algn="ctr"/>
          <a:r>
            <a:rPr lang="fr-BE" sz="1100">
              <a:solidFill>
                <a:schemeClr val="accent2">
                  <a:lumMod val="50000"/>
                </a:schemeClr>
              </a:solidFill>
            </a:rPr>
            <a:t>Go to</a:t>
          </a:r>
          <a:r>
            <a:rPr lang="fr-BE" sz="1100" baseline="0">
              <a:solidFill>
                <a:schemeClr val="accent2">
                  <a:lumMod val="50000"/>
                </a:schemeClr>
              </a:solidFill>
            </a:rPr>
            <a:t> menu</a:t>
          </a:r>
          <a:endParaRPr lang="fr-BE" sz="1100">
            <a:solidFill>
              <a:schemeClr val="accent2">
                <a:lumMod val="50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mair/MODNAM/Werk/MRproductie/MR_2017/Energie/Productie/SLO_Data/NETHLAND_GAS_Couple_Corrections_1990_2014_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imair/MODNAM/Werk/MRproductie/MR_2017/Energie/Productie/2014/MRP_Energie_2014_PEFA_Builder_v4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imair/MODNAM/Werk/MRproductie/MR_2017/Energie/Productie/2014/MRP_Energie_2014_PEFA_Questionnaire_2017%20correcti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Cover"/>
      <sheetName val="Menu"/>
      <sheetName val="TABLE1"/>
      <sheetName val="TABLE2a"/>
      <sheetName val="TABLE2b"/>
      <sheetName val="TABLE3"/>
      <sheetName val="TABLE4"/>
      <sheetName val="TABLE5"/>
      <sheetName val="1_Supply"/>
      <sheetName val="2a_Consumption"/>
      <sheetName val="2b_TFC_EnergyUse"/>
      <sheetName val="2b_TFC_Non-EnergyUse"/>
      <sheetName val="3i_Imports"/>
      <sheetName val="3ii_Imports_OfWhich LNG"/>
      <sheetName val="4i_Exports"/>
      <sheetName val="4ii_Exports_OfWhich LNG"/>
      <sheetName val="1992-Errors"/>
      <sheetName val="1994-Errors"/>
      <sheetName val="1991-Errors"/>
      <sheetName val="1993-Errors"/>
      <sheetName val="1990-Errors"/>
      <sheetName val="2015-Errors"/>
      <sheetName val="Remar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2">
          <cell r="AD52">
            <v>1934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MENU"/>
      <sheetName val="CHANGES"/>
      <sheetName val="IMPEXPCTRY"/>
      <sheetName val="FLOWCHART"/>
      <sheetName val="TRANSPORT"/>
      <sheetName val="LOG"/>
      <sheetName val="DEFINITION"/>
      <sheetName val="DEFTABC"/>
      <sheetName val="EBCODEROW"/>
      <sheetName val="SOURCE"/>
      <sheetName val="EBCODECOL"/>
      <sheetName val="FIXEDDEF"/>
      <sheetName val="PARAMETERS"/>
      <sheetName val="FACTOR"/>
      <sheetName val="SRCIMPEXP"/>
      <sheetName val="SRCFACTOR"/>
      <sheetName val="SRCNACEBD"/>
      <sheetName val="STATDIFF"/>
      <sheetName val="FACTORCHECK"/>
      <sheetName val="OILCHKROW"/>
      <sheetName val="OILCHKCOL"/>
      <sheetName val="CALCDETAIL"/>
      <sheetName val="REFINERY_CHECK"/>
      <sheetName val="SRCAUTOBD"/>
      <sheetName val="ELEHEATPROD"/>
      <sheetName val="PETROCHEM_CHECK"/>
      <sheetName val="IMPEXP"/>
      <sheetName val="EFFICIENCY"/>
      <sheetName val="CALCAUTO"/>
      <sheetName val="CALCAUTOELEC"/>
      <sheetName val="CALCAUTOCHP"/>
      <sheetName val="CALCAUTOHEAT"/>
      <sheetName val="TRANSFORMATION"/>
      <sheetName val="PEFA_ROW"/>
      <sheetName val="PEFA STADIF Check"/>
      <sheetName val="PEFA_COL"/>
      <sheetName val="PEFA"/>
      <sheetName val="PEFADATA"/>
      <sheetName val="PEFA Products"/>
      <sheetName val="PEFA NACE"/>
      <sheetName val="Blad1"/>
      <sheetName val="Blad2"/>
      <sheetName val="Blad3"/>
      <sheetName val="Blad4"/>
      <sheetName val="PEFA Control"/>
      <sheetName val="PEFA QuestA-B-C"/>
      <sheetName val="PEFA QuestE"/>
      <sheetName val="Aux"/>
      <sheetName val="CROSSQUEST"/>
      <sheetName val="PEFACheck"/>
      <sheetName val="BIOCHECK"/>
      <sheetName val="ChangePEFADEF"/>
    </sheetNames>
    <sheetDataSet>
      <sheetData sheetId="0"/>
      <sheetData sheetId="1"/>
      <sheetData sheetId="2"/>
      <sheetData sheetId="3"/>
      <sheetData sheetId="4"/>
      <sheetData sheetId="5">
        <row r="13">
          <cell r="P13">
            <v>15.362319234700408</v>
          </cell>
          <cell r="T13">
            <v>23840.769978564127</v>
          </cell>
        </row>
        <row r="28">
          <cell r="O28">
            <v>48490.372040117538</v>
          </cell>
          <cell r="S28">
            <v>13219.541939823694</v>
          </cell>
        </row>
        <row r="30">
          <cell r="O30">
            <v>103809.4172893104</v>
          </cell>
          <cell r="S30">
            <v>13307.244396206423</v>
          </cell>
        </row>
        <row r="31">
          <cell r="O31">
            <v>372266.71488211036</v>
          </cell>
          <cell r="S31">
            <v>47720.56606100659</v>
          </cell>
        </row>
        <row r="74">
          <cell r="O74">
            <v>60569.4</v>
          </cell>
          <cell r="S74">
            <v>91531.037848700013</v>
          </cell>
        </row>
        <row r="82">
          <cell r="N82">
            <v>40327.160429080541</v>
          </cell>
          <cell r="R82">
            <v>50575.79578411382</v>
          </cell>
        </row>
        <row r="83">
          <cell r="N83">
            <v>1644.8078387179175</v>
          </cell>
          <cell r="R83">
            <v>2062.8148490990493</v>
          </cell>
        </row>
        <row r="84">
          <cell r="N84">
            <v>-10479.760954643396</v>
          </cell>
          <cell r="R84">
            <v>26074.063425866876</v>
          </cell>
        </row>
        <row r="85">
          <cell r="N85">
            <v>-353.80749748221297</v>
          </cell>
          <cell r="R85">
            <v>880.28717160870849</v>
          </cell>
        </row>
        <row r="86">
          <cell r="N86">
            <v>782.43229468523714</v>
          </cell>
          <cell r="R86">
            <v>1268.4150237752513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65">
          <cell r="AL65">
            <v>3302.9748263888887</v>
          </cell>
        </row>
        <row r="66">
          <cell r="AL66">
            <v>405</v>
          </cell>
        </row>
        <row r="75">
          <cell r="AL75">
            <v>400</v>
          </cell>
        </row>
        <row r="77">
          <cell r="AL77">
            <v>1700</v>
          </cell>
        </row>
      </sheetData>
      <sheetData sheetId="31">
        <row r="60">
          <cell r="AL60">
            <v>52211.757398702022</v>
          </cell>
          <cell r="AM60">
            <v>1928.102825415591</v>
          </cell>
        </row>
        <row r="66">
          <cell r="AL66">
            <v>2653.3093922651938</v>
          </cell>
          <cell r="EL66">
            <v>1017.8038674033148</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tructure"/>
      <sheetName val="scheme"/>
      <sheetName val="instructions"/>
      <sheetName val="parameters"/>
      <sheetName val="NotApp"/>
      <sheetName val="footnotes_list"/>
      <sheetName val="Table_A"/>
      <sheetName val="Table_B"/>
      <sheetName val="Table_C"/>
      <sheetName val="Table_D"/>
      <sheetName val="Table_E"/>
      <sheetName val="Check Report"/>
      <sheetName val="PEFA indicators"/>
      <sheetName val="PEFA Columns"/>
      <sheetName val="PEFA rows"/>
      <sheetName val="PEFA bridging items"/>
      <sheetName val="mutaties A"/>
      <sheetName val="mutaties B"/>
      <sheetName val="Table A2"/>
      <sheetName val="Table B2"/>
      <sheetName val="Table C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3">
          <cell r="BZ23">
            <v>8563.3462499999969</v>
          </cell>
        </row>
        <row r="24">
          <cell r="H24">
            <v>20482.475124222157</v>
          </cell>
          <cell r="J24">
            <v>196.89753061023958</v>
          </cell>
          <cell r="R24">
            <v>9.1379557964617604</v>
          </cell>
          <cell r="T24">
            <v>1893.004322547625</v>
          </cell>
          <cell r="BH24">
            <v>30.8125923208678</v>
          </cell>
          <cell r="BZ24">
            <v>1067.3564593579315</v>
          </cell>
          <cell r="FH24">
            <v>176319.07332429499</v>
          </cell>
        </row>
        <row r="27">
          <cell r="H27">
            <v>211964.180592235</v>
          </cell>
          <cell r="J27">
            <v>18090.273828386995</v>
          </cell>
          <cell r="R27">
            <v>425.74087648129898</v>
          </cell>
          <cell r="T27">
            <v>8951.373241981566</v>
          </cell>
          <cell r="BH27">
            <v>190.373015519505</v>
          </cell>
          <cell r="BZ27">
            <v>84174.027541129763</v>
          </cell>
          <cell r="FH27">
            <v>62042.2607170302</v>
          </cell>
        </row>
        <row r="36">
          <cell r="BZ36">
            <v>16976.259303614348</v>
          </cell>
        </row>
        <row r="37">
          <cell r="BZ37">
            <v>551.42533761940115</v>
          </cell>
        </row>
      </sheetData>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B2:S47"/>
  <sheetViews>
    <sheetView showGridLines="0" workbookViewId="0">
      <pane ySplit="10" topLeftCell="A11" activePane="bottomLeft" state="frozen"/>
      <selection pane="bottomLeft" activeCell="C14" sqref="C14:S14"/>
    </sheetView>
  </sheetViews>
  <sheetFormatPr defaultRowHeight="14.4" x14ac:dyDescent="0.3"/>
  <cols>
    <col min="1" max="1" width="3.33203125" customWidth="1"/>
    <col min="2" max="2" width="2.33203125" customWidth="1"/>
    <col min="6" max="6" width="13.109375" customWidth="1"/>
    <col min="8" max="8" width="17.33203125" customWidth="1"/>
    <col min="9" max="9" width="3" customWidth="1"/>
    <col min="10" max="10" width="8.33203125" customWidth="1"/>
    <col min="11" max="11" width="3.6640625" customWidth="1"/>
    <col min="12" max="12" width="4.33203125" customWidth="1"/>
    <col min="13" max="13" width="6.5546875" customWidth="1"/>
    <col min="14" max="14" width="3.5546875" customWidth="1"/>
    <col min="15" max="15" width="19.44140625" customWidth="1"/>
    <col min="16" max="16" width="10.6640625" customWidth="1"/>
    <col min="17" max="17" width="2.6640625" customWidth="1"/>
    <col min="18" max="18" width="4" customWidth="1"/>
    <col min="19" max="19" width="19.5546875" customWidth="1"/>
  </cols>
  <sheetData>
    <row r="2" spans="2:19" ht="15.6" x14ac:dyDescent="0.3">
      <c r="B2" s="349" t="s">
        <v>355</v>
      </c>
      <c r="C2" s="349"/>
      <c r="D2" s="349"/>
      <c r="E2" s="349"/>
      <c r="F2" s="349"/>
      <c r="G2" s="349"/>
      <c r="H2" s="349"/>
      <c r="I2" s="349"/>
      <c r="J2" s="349"/>
      <c r="K2" s="349"/>
      <c r="L2" s="349"/>
      <c r="M2" s="349"/>
      <c r="N2" s="349"/>
      <c r="O2" s="349"/>
      <c r="P2" s="349"/>
      <c r="Q2" s="349"/>
      <c r="R2" s="349"/>
      <c r="S2" s="349"/>
    </row>
    <row r="3" spans="2:19" ht="7.2" customHeight="1" x14ac:dyDescent="0.3"/>
    <row r="4" spans="2:19" ht="7.2" customHeight="1" x14ac:dyDescent="0.3"/>
    <row r="5" spans="2:19" x14ac:dyDescent="0.3">
      <c r="C5" s="196" t="s">
        <v>357</v>
      </c>
      <c r="E5" s="196"/>
      <c r="F5" s="350" t="str">
        <f>IF(F18="World","SOURCE: worksheet 'Copy_World'",IF(F18="OECD","SOURCE: worksheet 'Copy_OECD'",""))</f>
        <v>SOURCE: worksheet 'Copy_World'</v>
      </c>
      <c r="G5" s="350"/>
      <c r="H5" s="350"/>
    </row>
    <row r="6" spans="2:19" x14ac:dyDescent="0.3">
      <c r="D6" s="195"/>
      <c r="E6" s="195"/>
      <c r="F6" s="350" t="str">
        <f>IF(Original_data!$B$1=0,"",Original_data!$B$1)</f>
        <v>COUNTRY: Netherlands</v>
      </c>
      <c r="G6" s="350"/>
      <c r="H6" s="350"/>
    </row>
    <row r="7" spans="2:19" x14ac:dyDescent="0.3">
      <c r="D7" s="195"/>
      <c r="E7" s="195"/>
      <c r="F7" s="350" t="str">
        <f>IF(Original_data!$C$1=0,"",Original_data!$C$1)</f>
        <v>TIME: 2014</v>
      </c>
      <c r="G7" s="350"/>
      <c r="H7" s="350"/>
    </row>
    <row r="8" spans="2:19" x14ac:dyDescent="0.3">
      <c r="F8" s="350" t="str">
        <f>IF(Original_data!$A$1=0,"",Original_data!$A$1)</f>
        <v>UNIT: TJ</v>
      </c>
      <c r="G8" s="350"/>
      <c r="H8" s="350"/>
    </row>
    <row r="9" spans="2:19" ht="18.600000000000001" customHeight="1" x14ac:dyDescent="0.3">
      <c r="F9" s="245" t="str">
        <f>IF(OR(Original_data!$B$2&lt;&gt;"Anthracite",Original_data!$BL$2&lt;&gt;"Heat",Original_data!$A$3&lt;&gt;"Production",Original_data!$A$93&lt;&gt;"Heat output"),"The data from the energy balances was not copied correctly!",IF(Original_data!$A$1="UNIT: TJ","",IF(Original_data!$A$1=0,"","Please copy the IEA balance in terajoules!")))</f>
        <v/>
      </c>
    </row>
    <row r="10" spans="2:19" ht="9" customHeight="1" x14ac:dyDescent="0.3">
      <c r="F10" s="245"/>
    </row>
    <row r="12" spans="2:19" x14ac:dyDescent="0.3">
      <c r="C12" s="247" t="s">
        <v>356</v>
      </c>
      <c r="D12" s="195"/>
      <c r="E12" s="195"/>
      <c r="F12" s="195"/>
      <c r="G12" s="195"/>
    </row>
    <row r="13" spans="2:19" ht="9" customHeight="1" x14ac:dyDescent="0.3">
      <c r="C13" s="195"/>
      <c r="D13" s="195"/>
      <c r="E13" s="195"/>
      <c r="F13" s="195"/>
      <c r="G13" s="195"/>
    </row>
    <row r="14" spans="2:19" x14ac:dyDescent="0.3">
      <c r="C14" s="351" t="s">
        <v>389</v>
      </c>
      <c r="D14" s="351"/>
      <c r="E14" s="351"/>
      <c r="F14" s="351"/>
      <c r="G14" s="351"/>
      <c r="H14" s="351"/>
      <c r="I14" s="351"/>
      <c r="J14" s="351"/>
      <c r="K14" s="351"/>
      <c r="L14" s="351"/>
      <c r="M14" s="351"/>
      <c r="N14" s="351"/>
      <c r="O14" s="351"/>
      <c r="P14" s="351"/>
      <c r="Q14" s="351"/>
      <c r="R14" s="351"/>
      <c r="S14" s="351"/>
    </row>
    <row r="15" spans="2:19" ht="12.6" customHeight="1" x14ac:dyDescent="0.3">
      <c r="C15" s="197"/>
      <c r="D15" s="197"/>
      <c r="E15" s="197"/>
      <c r="F15" s="197"/>
      <c r="G15" s="197"/>
      <c r="H15" s="197"/>
      <c r="I15" s="197"/>
      <c r="J15" s="197"/>
      <c r="K15" s="197"/>
      <c r="L15" s="197"/>
      <c r="M15" s="197"/>
      <c r="N15" s="197"/>
      <c r="O15" s="197"/>
      <c r="P15" s="197"/>
      <c r="Q15" s="197"/>
      <c r="R15" s="197"/>
      <c r="S15" s="197"/>
    </row>
    <row r="16" spans="2:19" ht="14.4" customHeight="1" x14ac:dyDescent="0.3">
      <c r="C16" s="351" t="s">
        <v>358</v>
      </c>
      <c r="D16" s="351"/>
      <c r="E16" s="351"/>
      <c r="F16" s="351"/>
      <c r="G16" s="351"/>
      <c r="H16" s="351"/>
      <c r="I16" s="351"/>
      <c r="J16" s="351"/>
      <c r="K16" s="351"/>
      <c r="L16" s="351"/>
      <c r="M16" s="351"/>
      <c r="N16" s="351"/>
      <c r="O16" s="351"/>
      <c r="P16" s="351"/>
      <c r="Q16" s="351"/>
      <c r="R16" s="351"/>
      <c r="S16" s="351"/>
    </row>
    <row r="17" spans="3:16" ht="12" customHeight="1" thickBot="1" x14ac:dyDescent="0.35">
      <c r="C17" s="195"/>
      <c r="D17" s="195"/>
      <c r="E17" s="195"/>
      <c r="F17" s="195"/>
      <c r="G17" s="195"/>
    </row>
    <row r="18" spans="3:16" ht="15" thickBot="1" x14ac:dyDescent="0.35">
      <c r="C18" s="195" t="s">
        <v>359</v>
      </c>
      <c r="D18" s="195"/>
      <c r="E18" s="195"/>
      <c r="F18" s="298" t="s">
        <v>354</v>
      </c>
    </row>
    <row r="19" spans="3:16" hidden="1" x14ac:dyDescent="0.3">
      <c r="C19" s="195"/>
      <c r="D19" s="195"/>
      <c r="E19" s="195"/>
      <c r="F19" s="195" t="s">
        <v>353</v>
      </c>
    </row>
    <row r="20" spans="3:16" hidden="1" x14ac:dyDescent="0.3">
      <c r="C20" s="195"/>
      <c r="D20" s="195"/>
      <c r="E20" s="195"/>
      <c r="F20" s="195" t="s">
        <v>354</v>
      </c>
    </row>
    <row r="21" spans="3:16" x14ac:dyDescent="0.3">
      <c r="C21" s="195"/>
      <c r="D21" s="195"/>
      <c r="E21" s="195"/>
      <c r="F21" s="195"/>
      <c r="G21" s="195"/>
    </row>
    <row r="22" spans="3:16" x14ac:dyDescent="0.3">
      <c r="C22" s="195" t="s">
        <v>378</v>
      </c>
      <c r="D22" s="195"/>
      <c r="E22" s="195"/>
      <c r="F22" s="195"/>
    </row>
    <row r="23" spans="3:16" x14ac:dyDescent="0.3">
      <c r="C23" s="195"/>
      <c r="D23" s="195"/>
      <c r="E23" s="195"/>
      <c r="F23" s="195"/>
      <c r="G23" s="195"/>
    </row>
    <row r="24" spans="3:16" x14ac:dyDescent="0.3">
      <c r="C24" s="195"/>
      <c r="D24" s="348" t="s">
        <v>380</v>
      </c>
      <c r="E24" s="348"/>
      <c r="F24" s="348"/>
      <c r="G24" s="348"/>
      <c r="H24" s="348"/>
      <c r="I24" s="242">
        <f>COUNT(Production!N18)</f>
        <v>1</v>
      </c>
      <c r="J24" s="243" t="s">
        <v>376</v>
      </c>
      <c r="K24" s="244">
        <f>ROWS(Production!N18)*COLUMNS(Production!N18)</f>
        <v>1</v>
      </c>
      <c r="L24" s="243" t="s">
        <v>371</v>
      </c>
      <c r="O24" s="244" t="s">
        <v>372</v>
      </c>
      <c r="P24" s="248">
        <f>Production!M12</f>
        <v>2098847</v>
      </c>
    </row>
    <row r="25" spans="3:16" ht="7.95" customHeight="1" x14ac:dyDescent="0.3">
      <c r="C25" s="195"/>
      <c r="D25" s="195"/>
      <c r="E25" s="195"/>
      <c r="F25" s="195"/>
      <c r="G25" s="195"/>
      <c r="H25" s="195"/>
      <c r="I25" s="242"/>
      <c r="J25" s="242"/>
      <c r="K25" s="244"/>
      <c r="O25" s="242"/>
      <c r="P25" s="248"/>
    </row>
    <row r="26" spans="3:16" ht="15" customHeight="1" x14ac:dyDescent="0.3">
      <c r="D26" s="348" t="s">
        <v>360</v>
      </c>
      <c r="E26" s="348"/>
      <c r="F26" s="348"/>
      <c r="G26" s="348"/>
      <c r="H26" s="348"/>
      <c r="I26" s="242">
        <f>COUNT(Production!X16:Z16)</f>
        <v>1</v>
      </c>
      <c r="J26" s="243" t="s">
        <v>376</v>
      </c>
      <c r="K26" s="244">
        <f>ROWS(Production!X16:Z16)*COLUMNS(Production!X16:Z16)</f>
        <v>3</v>
      </c>
      <c r="L26" s="243" t="s">
        <v>371</v>
      </c>
      <c r="O26" s="244" t="s">
        <v>372</v>
      </c>
      <c r="P26" s="248">
        <f>Production!W12</f>
        <v>44637</v>
      </c>
    </row>
    <row r="27" spans="3:16" ht="7.95" customHeight="1" x14ac:dyDescent="0.3">
      <c r="C27" s="195"/>
      <c r="D27" s="195"/>
      <c r="E27" s="195"/>
      <c r="F27" s="195"/>
      <c r="G27" s="195"/>
      <c r="H27" s="195"/>
      <c r="I27" s="242"/>
      <c r="J27" s="242"/>
      <c r="K27" s="244"/>
      <c r="O27" s="242"/>
      <c r="P27" s="248"/>
    </row>
    <row r="28" spans="3:16" x14ac:dyDescent="0.3">
      <c r="D28" s="348" t="s">
        <v>370</v>
      </c>
      <c r="E28" s="348"/>
      <c r="F28" s="348"/>
      <c r="G28" s="348"/>
      <c r="H28" s="348"/>
      <c r="I28" s="242">
        <f>COUNT(Production!AL16:AP16)</f>
        <v>1</v>
      </c>
      <c r="J28" s="243" t="s">
        <v>376</v>
      </c>
      <c r="K28" s="244">
        <f>ROWS(Production!AL16:AP16)*COLUMNS(Production!AL16:AP16)</f>
        <v>5</v>
      </c>
      <c r="L28" s="243" t="s">
        <v>371</v>
      </c>
      <c r="O28" s="244" t="s">
        <v>372</v>
      </c>
      <c r="P28" s="248">
        <f>Production!AK12</f>
        <v>54004</v>
      </c>
    </row>
    <row r="29" spans="3:16" ht="7.95" customHeight="1" x14ac:dyDescent="0.3">
      <c r="C29" s="195"/>
      <c r="D29" s="195"/>
      <c r="E29" s="195"/>
      <c r="F29" s="195"/>
      <c r="G29" s="195"/>
      <c r="H29" s="195"/>
      <c r="I29" s="242"/>
      <c r="J29" s="242"/>
      <c r="K29" s="244"/>
      <c r="O29" s="242"/>
      <c r="P29" s="248"/>
    </row>
    <row r="30" spans="3:16" x14ac:dyDescent="0.3">
      <c r="D30" s="348" t="s">
        <v>361</v>
      </c>
      <c r="E30" s="348"/>
      <c r="F30" s="348"/>
      <c r="G30" s="348"/>
      <c r="H30" s="348"/>
      <c r="I30" s="242">
        <f>COUNT(Supply!O37:X45)</f>
        <v>5</v>
      </c>
      <c r="J30" s="243" t="s">
        <v>376</v>
      </c>
      <c r="K30" s="244">
        <f>ROWS(Supply!O37:X45)*COLUMNS(Supply!O37:X45)</f>
        <v>90</v>
      </c>
      <c r="L30" s="243" t="s">
        <v>371</v>
      </c>
      <c r="O30" s="244" t="s">
        <v>372</v>
      </c>
      <c r="P30" s="248">
        <f>Supply!N35</f>
        <v>99</v>
      </c>
    </row>
    <row r="31" spans="3:16" ht="7.95" customHeight="1" x14ac:dyDescent="0.3">
      <c r="C31" s="195"/>
      <c r="D31" s="195"/>
      <c r="E31" s="195"/>
      <c r="F31" s="195"/>
      <c r="G31" s="195"/>
      <c r="H31" s="195"/>
      <c r="I31" s="242"/>
      <c r="J31" s="242"/>
      <c r="K31" s="244"/>
      <c r="L31" s="182"/>
      <c r="O31" s="242"/>
      <c r="P31" s="248"/>
    </row>
    <row r="32" spans="3:16" x14ac:dyDescent="0.3">
      <c r="D32" s="348" t="s">
        <v>362</v>
      </c>
      <c r="E32" s="348"/>
      <c r="F32" s="348"/>
      <c r="G32" s="348"/>
      <c r="H32" s="348"/>
      <c r="I32" s="242">
        <f>COUNT(Ele_heat!L43:U48,Ele_heat!L80:U85,Ele_heat!L123:U128)</f>
        <v>15</v>
      </c>
      <c r="J32" s="243" t="s">
        <v>376</v>
      </c>
      <c r="K32" s="244">
        <f>COUNTA(Ele_heat!K43:K48,Ele_heat!K80:K85,Ele_heat!K123:K128)*COUNTA(Ele_heat!L9:U9)</f>
        <v>180</v>
      </c>
      <c r="L32" s="243" t="s">
        <v>371</v>
      </c>
      <c r="O32" s="244" t="s">
        <v>372</v>
      </c>
      <c r="P32" s="248">
        <f>SUM(Ele_heat!K38,Ele_heat!K74,Ele_heat!K118)</f>
        <v>-72501</v>
      </c>
    </row>
    <row r="33" spans="3:16" ht="7.95" customHeight="1" x14ac:dyDescent="0.3">
      <c r="C33" s="195"/>
      <c r="D33" s="195"/>
      <c r="E33" s="195"/>
      <c r="F33" s="195"/>
      <c r="G33" s="195"/>
      <c r="H33" s="195"/>
      <c r="I33" s="242"/>
      <c r="J33" s="242"/>
      <c r="K33" s="242"/>
      <c r="O33" s="242"/>
      <c r="P33" s="248"/>
    </row>
    <row r="34" spans="3:16" x14ac:dyDescent="0.3">
      <c r="D34" s="348" t="s">
        <v>369</v>
      </c>
      <c r="E34" s="348"/>
      <c r="F34" s="348"/>
      <c r="G34" s="348"/>
      <c r="H34" s="348"/>
      <c r="I34" s="242">
        <f>COUNT(Transformation!L116:U117)</f>
        <v>1</v>
      </c>
      <c r="J34" s="243" t="s">
        <v>376</v>
      </c>
      <c r="K34" s="244">
        <f>COUNTA(Transformation!K116:K117)*COUNTA(Transformation!L114:U114)</f>
        <v>20</v>
      </c>
      <c r="L34" s="243" t="s">
        <v>371</v>
      </c>
      <c r="O34" s="244" t="s">
        <v>372</v>
      </c>
      <c r="P34" s="248">
        <f>Transformation!K113</f>
        <v>17.048000000000002</v>
      </c>
    </row>
    <row r="35" spans="3:16" ht="7.95" customHeight="1" x14ac:dyDescent="0.3">
      <c r="C35" s="195"/>
      <c r="D35" s="195"/>
      <c r="E35" s="195"/>
      <c r="P35" s="249"/>
    </row>
    <row r="36" spans="3:16" x14ac:dyDescent="0.3">
      <c r="D36" s="348" t="s">
        <v>373</v>
      </c>
      <c r="E36" s="348"/>
      <c r="F36" s="348"/>
      <c r="G36" s="348"/>
      <c r="H36" s="348"/>
      <c r="I36" s="242">
        <f>COUNT(Energy_sector!L111:U113)</f>
        <v>2</v>
      </c>
      <c r="J36" s="243" t="s">
        <v>376</v>
      </c>
      <c r="K36" s="244">
        <f>COUNTA(Energy_sector!K111:K113)*COUNTA(Energy_sector!L109:U109)</f>
        <v>30</v>
      </c>
      <c r="L36" s="243" t="s">
        <v>371</v>
      </c>
      <c r="O36" s="244" t="s">
        <v>372</v>
      </c>
      <c r="P36" s="248">
        <f>Energy_sector!K109</f>
        <v>-2206</v>
      </c>
    </row>
    <row r="37" spans="3:16" ht="7.95" customHeight="1" x14ac:dyDescent="0.3">
      <c r="D37" s="246"/>
      <c r="E37" s="246"/>
      <c r="F37" s="246"/>
      <c r="G37" s="246"/>
      <c r="H37" s="246"/>
      <c r="O37" s="244"/>
      <c r="P37" s="248"/>
    </row>
    <row r="38" spans="3:16" x14ac:dyDescent="0.3">
      <c r="D38" s="348" t="s">
        <v>390</v>
      </c>
      <c r="E38" s="348"/>
      <c r="F38" s="348"/>
      <c r="G38" s="348"/>
      <c r="H38" s="348"/>
      <c r="I38" s="242">
        <f>COUNT(Losses!AY16:BC16)</f>
        <v>0</v>
      </c>
      <c r="J38" s="243" t="s">
        <v>376</v>
      </c>
      <c r="K38" s="244">
        <f>COUNTA(Losses!AX16)*COUNTA(Losses!AY14:BC14)</f>
        <v>5</v>
      </c>
      <c r="L38" s="243" t="s">
        <v>371</v>
      </c>
      <c r="O38" s="244" t="s">
        <v>372</v>
      </c>
      <c r="P38" s="248">
        <f>SUM(Losses!G12:BU12)</f>
        <v>-22630</v>
      </c>
    </row>
    <row r="39" spans="3:16" ht="7.95" customHeight="1" x14ac:dyDescent="0.3">
      <c r="C39" s="195"/>
      <c r="D39" s="195"/>
      <c r="E39" s="195"/>
      <c r="P39" s="249"/>
    </row>
    <row r="40" spans="3:16" x14ac:dyDescent="0.3">
      <c r="D40" s="348" t="s">
        <v>374</v>
      </c>
      <c r="E40" s="348"/>
      <c r="F40" s="348"/>
      <c r="G40" s="348"/>
      <c r="H40" s="348"/>
      <c r="I40" s="242">
        <f>COUNT('Non-energy'!L19:U22,'Non-energy'!L42:U48,'Non-energy'!L68:U72)</f>
        <v>6</v>
      </c>
      <c r="J40" s="243" t="s">
        <v>376</v>
      </c>
      <c r="K40" s="244">
        <f>COUNTA('Non-energy'!K19:K22,'Non-energy'!K42:K48,'Non-energy'!K68:K72)*COUNTA('Non-energy'!L17:U17)</f>
        <v>160</v>
      </c>
      <c r="L40" s="243" t="s">
        <v>371</v>
      </c>
      <c r="O40" s="244" t="s">
        <v>372</v>
      </c>
      <c r="P40" s="248">
        <f>SUM('Non-energy'!K15,'Non-energy'!K40,'Non-energy'!K66)</f>
        <v>592947</v>
      </c>
    </row>
    <row r="41" spans="3:16" ht="7.95" customHeight="1" x14ac:dyDescent="0.3">
      <c r="C41" s="195"/>
      <c r="D41" s="195"/>
      <c r="E41" s="195"/>
      <c r="P41" s="249"/>
    </row>
    <row r="42" spans="3:16" x14ac:dyDescent="0.3">
      <c r="D42" s="348" t="s">
        <v>379</v>
      </c>
      <c r="E42" s="348"/>
      <c r="F42" s="348"/>
      <c r="G42" s="348"/>
      <c r="H42" s="348"/>
      <c r="I42" s="242">
        <f>COUNT(Transport!L16:U16,Transport!L18:U18,Transport!L26:U26,Transport!L28:U28,Transport!L36:U36,Transport!L38:U38,Transport!L46:U46,Transport!L48:U48,Transport!L56:U56,Transport!L58:U58,Transport!L66:U66,Transport!L68:U68,Transport!L76:U76,Transport!L78:U78,Transport!L86:U86,Transport!L88:U88,Transport!L118:U118,Transport!L120:U120,Transport!L124:U130,Transport!L92:U98)</f>
        <v>25</v>
      </c>
      <c r="J42" s="243" t="s">
        <v>376</v>
      </c>
      <c r="K42" s="244">
        <f>COUNTA(Transport!K16,Transport!K18,Transport!K26,Transport!K28,Transport!K36,Transport!K38,Transport!K46,Transport!K48,Transport!K56,Transport!K58,Transport!K66,Transport!K68,Transport!K76,Transport!K78,Transport!K86,Transport!K88,Transport!K118,Transport!K120,Transport!K124:K130,Transport!K92:K98)*COUNTA(Transport!L10:U10)</f>
        <v>320</v>
      </c>
      <c r="L42" s="243" t="s">
        <v>371</v>
      </c>
      <c r="O42" s="244" t="s">
        <v>372</v>
      </c>
      <c r="P42" s="248">
        <f>SUM(Transport!K14,Transport!K24,Transport!K34,Transport!K44,Transport!K54,Transport!K64,Transport!K74,Transport!K84,Transport!K116)</f>
        <v>1116.04</v>
      </c>
    </row>
    <row r="43" spans="3:16" ht="7.95" customHeight="1" x14ac:dyDescent="0.3">
      <c r="C43" s="195"/>
      <c r="D43" s="195"/>
      <c r="E43" s="195"/>
      <c r="P43" s="249"/>
    </row>
    <row r="44" spans="3:16" x14ac:dyDescent="0.3">
      <c r="D44" s="348" t="s">
        <v>375</v>
      </c>
      <c r="E44" s="348"/>
      <c r="F44" s="348"/>
      <c r="G44" s="348"/>
      <c r="H44" s="348"/>
      <c r="I44" s="242">
        <f>COUNT(Final_cons!N99:W101,Final_cons!N119:W125)</f>
        <v>17</v>
      </c>
      <c r="J44" s="243" t="s">
        <v>376</v>
      </c>
      <c r="K44" s="244">
        <f>COUNTA(Final_cons!M99:M101,Final_cons!M119:M125)*COUNTA(Final_cons!N9:W9)</f>
        <v>100</v>
      </c>
      <c r="L44" s="243" t="s">
        <v>371</v>
      </c>
      <c r="O44" s="244" t="s">
        <v>372</v>
      </c>
      <c r="P44" s="248">
        <f>SUM(Final_cons!M85,Final_cons!M97,Final_cons!M117)</f>
        <v>284929</v>
      </c>
    </row>
    <row r="45" spans="3:16" ht="7.95" customHeight="1" x14ac:dyDescent="0.3">
      <c r="C45" s="195"/>
      <c r="D45" s="195"/>
      <c r="E45" s="195"/>
    </row>
    <row r="47" spans="3:16" ht="7.95" customHeight="1" x14ac:dyDescent="0.3">
      <c r="C47" s="195"/>
      <c r="D47" s="195"/>
      <c r="E47" s="195"/>
    </row>
  </sheetData>
  <sheetProtection sheet="1" objects="1" scenarios="1"/>
  <mergeCells count="18">
    <mergeCell ref="D24:H24"/>
    <mergeCell ref="B2:S2"/>
    <mergeCell ref="F8:H8"/>
    <mergeCell ref="C14:S14"/>
    <mergeCell ref="C16:S16"/>
    <mergeCell ref="F7:H7"/>
    <mergeCell ref="F6:H6"/>
    <mergeCell ref="F5:H5"/>
    <mergeCell ref="D26:H26"/>
    <mergeCell ref="D28:H28"/>
    <mergeCell ref="D30:H30"/>
    <mergeCell ref="D32:H32"/>
    <mergeCell ref="D34:H34"/>
    <mergeCell ref="D36:H36"/>
    <mergeCell ref="D40:H40"/>
    <mergeCell ref="D42:H42"/>
    <mergeCell ref="D44:H44"/>
    <mergeCell ref="D38:H38"/>
  </mergeCells>
  <dataValidations count="1">
    <dataValidation type="list" allowBlank="1" showInputMessage="1" showErrorMessage="1" sqref="F18" xr:uid="{00000000-0002-0000-0000-000000000000}">
      <formula1>$F$19:$F$20</formula1>
    </dataValidation>
  </dataValidations>
  <hyperlinks>
    <hyperlink ref="D26:H26" location="Production!Y16" display="Add auxiliary data for nuclear fuel" xr:uid="{00000000-0004-0000-0000-000000000000}"/>
    <hyperlink ref="D28:H28" location="Production!AM16" display="Add auxiliary data for primary solid biofuels" xr:uid="{00000000-0004-0000-0000-000001000000}"/>
    <hyperlink ref="D30:H30" location="Supply!O37" display="Add auxiliary data for statistical differences" xr:uid="{00000000-0004-0000-0000-000002000000}"/>
    <hyperlink ref="D32:H32" location="Energy_sector!L111" display="Add auxiliary data for autoproducers" xr:uid="{00000000-0004-0000-0000-000003000000}"/>
    <hyperlink ref="D34:H34" location="Transformation!L116" display="Add auxiliary data for 'non-specified (transformation)'" xr:uid="{00000000-0004-0000-0000-000004000000}"/>
    <hyperlink ref="D36:H36" location="Energy_sector!L111" display="Add auxiliary data for 'non-specified (energy)'" xr:uid="{00000000-0004-0000-0000-000005000000}"/>
    <hyperlink ref="D40:H40" location="'Non-energy'!L19" display="Add auxiliary data for non-energy use" xr:uid="{00000000-0004-0000-0000-000006000000}"/>
    <hyperlink ref="D44:H44" location="Final_cons!N99" display="Add auxiliary data for final consumption" xr:uid="{00000000-0004-0000-0000-000007000000}"/>
    <hyperlink ref="D42:H42" location="Transport!L16" display="Add data (in PJ) for transport (residence adjustment)" xr:uid="{00000000-0004-0000-0000-000008000000}"/>
    <hyperlink ref="D38:H38" location="Losses!AY16" display="See data for losses" xr:uid="{00000000-0004-0000-0000-000009000000}"/>
    <hyperlink ref="D24:H24" location="Production!N16" display="Add data for flaring and venting of natural gas (in PJ)" xr:uid="{00000000-0004-0000-0000-00000A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59999389629810485"/>
  </sheetPr>
  <dimension ref="A1:CH158"/>
  <sheetViews>
    <sheetView showGridLines="0" zoomScaleNormal="100" workbookViewId="0">
      <pane xSplit="9" ySplit="11" topLeftCell="Q81" activePane="bottomRight" state="frozen"/>
      <selection activeCell="B16" sqref="B16:C16"/>
      <selection pane="topRight" activeCell="B16" sqref="B16:C16"/>
      <selection pane="bottomLeft" activeCell="B16" sqref="B16:C16"/>
      <selection pane="bottomRight" activeCell="T78" sqref="T78"/>
    </sheetView>
  </sheetViews>
  <sheetFormatPr defaultColWidth="8.88671875" defaultRowHeight="12" outlineLevelCol="1" x14ac:dyDescent="0.25"/>
  <cols>
    <col min="1" max="1" width="1.109375" style="3" customWidth="1"/>
    <col min="2" max="2" width="8.44140625" style="3" customWidth="1"/>
    <col min="3" max="3" width="1" style="3" customWidth="1"/>
    <col min="4" max="4" width="6.6640625" style="3" customWidth="1"/>
    <col min="5" max="5" width="17.88671875" style="3" customWidth="1"/>
    <col min="6" max="6" width="10.5546875" style="17" customWidth="1"/>
    <col min="7" max="7" width="6.33203125" style="3" hidden="1" customWidth="1"/>
    <col min="8" max="8" width="7" style="17" hidden="1" customWidth="1"/>
    <col min="9" max="9" width="0.6640625" style="17" customWidth="1"/>
    <col min="10" max="10" width="0.88671875" style="17" customWidth="1"/>
    <col min="11" max="11" width="10.6640625" style="17" customWidth="1"/>
    <col min="12" max="21" width="11.6640625" style="17" customWidth="1"/>
    <col min="22" max="22" width="8.88671875" style="17" customWidth="1"/>
    <col min="23" max="23" width="16.109375" style="17" hidden="1" customWidth="1" outlineLevel="1"/>
    <col min="24" max="83" width="9.33203125" style="3" hidden="1" customWidth="1" outlineLevel="1"/>
    <col min="84" max="85" width="0" style="3" hidden="1" customWidth="1" outlineLevel="1"/>
    <col min="86" max="86" width="8.88671875" style="3" collapsed="1"/>
    <col min="87" max="16384" width="8.88671875" style="3"/>
  </cols>
  <sheetData>
    <row r="1" spans="2:85" ht="9" customHeight="1" x14ac:dyDescent="0.25"/>
    <row r="2" spans="2:85" ht="13.8" x14ac:dyDescent="0.3">
      <c r="B2" s="423" t="s">
        <v>364</v>
      </c>
      <c r="C2" s="423"/>
      <c r="D2" s="423"/>
      <c r="E2" s="423"/>
    </row>
    <row r="3" spans="2:85" ht="9.6" customHeight="1" x14ac:dyDescent="0.25">
      <c r="E3" s="106"/>
      <c r="G3" s="106"/>
    </row>
    <row r="4" spans="2:85" hidden="1" x14ac:dyDescent="0.25">
      <c r="B4" s="131" t="str">
        <f>IF(Original_data!A1="UNIT: TJ"," (in TJ)",IF(Original_data!A1="UNIT: ktoe"," (in ktoe)",""))</f>
        <v xml:space="preserve"> (in TJ)</v>
      </c>
      <c r="D4" s="131" t="str">
        <f>IF(Original_data!A1="UNIT: TJ"," (in PJ)",IF(Original_data!A1="UNIT: Mtoe","",""))</f>
        <v xml:space="preserve"> (in PJ)</v>
      </c>
    </row>
    <row r="5" spans="2:85" ht="12" customHeight="1" x14ac:dyDescent="0.25">
      <c r="B5" s="425" t="str">
        <f>IF(Original_data!$B$1=0,"",Original_data!$B$1)</f>
        <v>COUNTRY: Netherlands</v>
      </c>
      <c r="C5" s="425"/>
      <c r="D5" s="425"/>
      <c r="E5" s="425"/>
      <c r="H5" s="16"/>
      <c r="W5" s="3"/>
    </row>
    <row r="6" spans="2:85" ht="12" customHeight="1" x14ac:dyDescent="0.25">
      <c r="B6" s="425" t="str">
        <f>IF(Original_data!$C$1=0,"",Original_data!$C$1)</f>
        <v>TIME: 2014</v>
      </c>
      <c r="C6" s="425"/>
      <c r="D6" s="425"/>
      <c r="E6" s="425"/>
      <c r="H6" s="16"/>
      <c r="W6" s="3"/>
    </row>
    <row r="7" spans="2:85" ht="15" customHeight="1" x14ac:dyDescent="0.25">
      <c r="B7" s="170" t="str">
        <f>IF(OR(Original_data!$B$2&lt;&gt;"Anthracite",Original_data!$BL$2&lt;&gt;"Heat",Original_data!$A$3&lt;&gt;"Production",Original_data!$A$93&lt;&gt;"Heat output"),"The data from the energy balances was not copied correctly!",IF(Original_data!$A$1="UNIT: TJ","",IF(Original_data!$A$1=0,"","Please copy the IEA balance in terajoules!")))</f>
        <v/>
      </c>
      <c r="C7" s="16"/>
      <c r="D7" s="16"/>
      <c r="E7" s="16"/>
      <c r="H7" s="16"/>
      <c r="W7" s="3"/>
      <c r="X7" s="418" t="str">
        <f>"Detailed data in energy balance "&amp;B4</f>
        <v>Detailed data in energy balance  (in TJ)</v>
      </c>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418"/>
      <c r="AZ7" s="418"/>
      <c r="BA7" s="418"/>
      <c r="BB7" s="418"/>
      <c r="BC7" s="418"/>
      <c r="BD7" s="418"/>
      <c r="BE7" s="418"/>
      <c r="BF7" s="418"/>
      <c r="BG7" s="418"/>
      <c r="BH7" s="418"/>
      <c r="BI7" s="418"/>
      <c r="BJ7" s="418"/>
      <c r="BK7" s="418"/>
      <c r="BL7" s="418"/>
      <c r="BM7" s="418"/>
      <c r="BN7" s="418"/>
      <c r="BO7" s="418"/>
      <c r="BP7" s="418"/>
      <c r="BQ7" s="418"/>
      <c r="BR7" s="418"/>
      <c r="BS7" s="418"/>
      <c r="BT7" s="418"/>
      <c r="BU7" s="418"/>
      <c r="BV7" s="418"/>
      <c r="BW7" s="418"/>
      <c r="BX7" s="418"/>
      <c r="BY7" s="418"/>
      <c r="BZ7" s="418"/>
      <c r="CA7" s="418"/>
      <c r="CB7" s="418"/>
      <c r="CC7" s="418"/>
      <c r="CD7" s="418"/>
      <c r="CE7" s="418"/>
      <c r="CF7" s="418"/>
      <c r="CG7" s="418"/>
    </row>
    <row r="8" spans="2:85" ht="16.2" customHeight="1" x14ac:dyDescent="0.25">
      <c r="C8" s="16"/>
      <c r="G8" s="16"/>
      <c r="J8" s="3"/>
      <c r="K8" s="3"/>
      <c r="L8" s="422" t="s">
        <v>286</v>
      </c>
      <c r="M8" s="422"/>
      <c r="N8" s="422"/>
      <c r="O8" s="422"/>
      <c r="P8" s="422"/>
      <c r="Q8" s="422"/>
      <c r="R8" s="422"/>
      <c r="S8" s="422"/>
      <c r="T8" s="422"/>
      <c r="U8" s="422"/>
      <c r="V8" s="3"/>
      <c r="W8" s="136" t="s">
        <v>286</v>
      </c>
      <c r="X8" s="304" t="s">
        <v>184</v>
      </c>
      <c r="Y8" s="304" t="s">
        <v>184</v>
      </c>
      <c r="Z8" s="304" t="s">
        <v>184</v>
      </c>
      <c r="AA8" s="304" t="s">
        <v>184</v>
      </c>
      <c r="AB8" s="304" t="s">
        <v>184</v>
      </c>
      <c r="AC8" s="304" t="s">
        <v>184</v>
      </c>
      <c r="AD8" s="304" t="s">
        <v>184</v>
      </c>
      <c r="AE8" s="304" t="s">
        <v>184</v>
      </c>
      <c r="AF8" s="304" t="s">
        <v>184</v>
      </c>
      <c r="AG8" s="304" t="s">
        <v>184</v>
      </c>
      <c r="AH8" s="304" t="s">
        <v>184</v>
      </c>
      <c r="AI8" s="304" t="s">
        <v>184</v>
      </c>
      <c r="AJ8" s="304" t="s">
        <v>184</v>
      </c>
      <c r="AK8" s="304" t="s">
        <v>184</v>
      </c>
      <c r="AL8" s="305" t="s">
        <v>16</v>
      </c>
      <c r="AM8" s="304" t="s">
        <v>16</v>
      </c>
      <c r="AN8" s="304" t="s">
        <v>185</v>
      </c>
      <c r="AO8" s="304" t="s">
        <v>186</v>
      </c>
      <c r="AP8" s="304" t="s">
        <v>187</v>
      </c>
      <c r="AQ8" s="304" t="s">
        <v>187</v>
      </c>
      <c r="AR8" s="304" t="s">
        <v>187</v>
      </c>
      <c r="AS8" s="304" t="s">
        <v>187</v>
      </c>
      <c r="AT8" s="304" t="s">
        <v>187</v>
      </c>
      <c r="AU8" s="304" t="s">
        <v>187</v>
      </c>
      <c r="AV8" s="304" t="s">
        <v>187</v>
      </c>
      <c r="AW8" s="304" t="s">
        <v>187</v>
      </c>
      <c r="AX8" s="304" t="s">
        <v>187</v>
      </c>
      <c r="AY8" s="304" t="s">
        <v>187</v>
      </c>
      <c r="AZ8" s="304" t="s">
        <v>187</v>
      </c>
      <c r="BA8" s="304" t="s">
        <v>187</v>
      </c>
      <c r="BB8" s="304" t="s">
        <v>187</v>
      </c>
      <c r="BC8" s="304" t="s">
        <v>187</v>
      </c>
      <c r="BD8" s="304" t="s">
        <v>187</v>
      </c>
      <c r="BE8" s="304" t="s">
        <v>187</v>
      </c>
      <c r="BF8" s="304" t="s">
        <v>187</v>
      </c>
      <c r="BG8" s="304" t="s">
        <v>187</v>
      </c>
      <c r="BH8" s="304" t="s">
        <v>187</v>
      </c>
      <c r="BI8" s="304" t="s">
        <v>187</v>
      </c>
      <c r="BJ8" s="304" t="s">
        <v>187</v>
      </c>
      <c r="BK8" s="304" t="s">
        <v>187</v>
      </c>
      <c r="BL8" s="304" t="s">
        <v>188</v>
      </c>
      <c r="BM8" s="304" t="s">
        <v>188</v>
      </c>
      <c r="BN8" s="304" t="s">
        <v>188</v>
      </c>
      <c r="BO8" s="304" t="s">
        <v>196</v>
      </c>
      <c r="BP8" s="304" t="s">
        <v>196</v>
      </c>
      <c r="BQ8" s="304" t="s">
        <v>196</v>
      </c>
      <c r="BR8" s="304" t="s">
        <v>196</v>
      </c>
      <c r="BS8" s="304" t="s">
        <v>196</v>
      </c>
      <c r="BT8" s="304" t="s">
        <v>196</v>
      </c>
      <c r="BU8" s="304" t="s">
        <v>196</v>
      </c>
      <c r="BV8" s="304" t="s">
        <v>189</v>
      </c>
      <c r="BW8" s="304" t="s">
        <v>64</v>
      </c>
      <c r="BX8" s="304" t="s">
        <v>55</v>
      </c>
      <c r="BY8" s="304" t="s">
        <v>190</v>
      </c>
      <c r="BZ8" s="304" t="s">
        <v>64</v>
      </c>
      <c r="CA8" s="304" t="s">
        <v>190</v>
      </c>
      <c r="CB8" s="304" t="s">
        <v>64</v>
      </c>
      <c r="CC8" s="304" t="s">
        <v>190</v>
      </c>
      <c r="CD8" s="304" t="s">
        <v>190</v>
      </c>
      <c r="CE8" s="304" t="s">
        <v>64</v>
      </c>
      <c r="CF8" s="304" t="s">
        <v>190</v>
      </c>
      <c r="CG8" s="304" t="s">
        <v>64</v>
      </c>
    </row>
    <row r="9" spans="2:85" ht="29.4" customHeight="1" x14ac:dyDescent="0.25">
      <c r="B9" s="417" t="s">
        <v>319</v>
      </c>
      <c r="C9" s="417"/>
      <c r="D9" s="417"/>
      <c r="E9" s="417"/>
      <c r="F9" s="134" t="s">
        <v>313</v>
      </c>
      <c r="G9" s="134" t="s">
        <v>320</v>
      </c>
      <c r="H9" s="134" t="s">
        <v>272</v>
      </c>
      <c r="J9" s="3"/>
      <c r="K9" s="134" t="s">
        <v>65</v>
      </c>
      <c r="L9" s="60" t="s">
        <v>184</v>
      </c>
      <c r="M9" s="60" t="s">
        <v>221</v>
      </c>
      <c r="N9" s="60" t="s">
        <v>222</v>
      </c>
      <c r="O9" s="60" t="s">
        <v>19</v>
      </c>
      <c r="P9" s="60" t="s">
        <v>187</v>
      </c>
      <c r="Q9" s="60" t="s">
        <v>223</v>
      </c>
      <c r="R9" s="60" t="s">
        <v>188</v>
      </c>
      <c r="S9" s="60" t="s">
        <v>63</v>
      </c>
      <c r="T9" s="60" t="s">
        <v>64</v>
      </c>
      <c r="U9" s="60" t="s">
        <v>224</v>
      </c>
      <c r="V9" s="3"/>
      <c r="W9" s="136" t="s">
        <v>197</v>
      </c>
      <c r="X9" s="132" t="str">
        <f>Original_data!B2</f>
        <v>Anthracite</v>
      </c>
      <c r="Y9" s="132" t="str">
        <f>Original_data!C2</f>
        <v>Coking coal</v>
      </c>
      <c r="Z9" s="132" t="str">
        <f>Original_data!D2</f>
        <v>Other bituminous coal</v>
      </c>
      <c r="AA9" s="132" t="str">
        <f>Original_data!E2</f>
        <v>Sub-bituminous coal</v>
      </c>
      <c r="AB9" s="132" t="str">
        <f>Original_data!F2</f>
        <v>Lignite</v>
      </c>
      <c r="AC9" s="132" t="str">
        <f>Original_data!G2</f>
        <v>Patent fuel</v>
      </c>
      <c r="AD9" s="132" t="str">
        <f>Original_data!H2</f>
        <v>Coke oven coke</v>
      </c>
      <c r="AE9" s="132" t="str">
        <f>Original_data!I2</f>
        <v>Gas coke</v>
      </c>
      <c r="AF9" s="132" t="str">
        <f>Original_data!J2</f>
        <v>Coal tar</v>
      </c>
      <c r="AG9" s="132" t="str">
        <f>Original_data!K2</f>
        <v>BKB</v>
      </c>
      <c r="AH9" s="132" t="str">
        <f>Original_data!L2</f>
        <v>Gas works gas</v>
      </c>
      <c r="AI9" s="132" t="str">
        <f>Original_data!M2</f>
        <v>Coke oven gas</v>
      </c>
      <c r="AJ9" s="132" t="str">
        <f>Original_data!N2</f>
        <v>Blast furnace gas</v>
      </c>
      <c r="AK9" s="132" t="str">
        <f>Original_data!O2</f>
        <v>Other recovered gases</v>
      </c>
      <c r="AL9" s="132" t="str">
        <f>Original_data!P2</f>
        <v>Peat</v>
      </c>
      <c r="AM9" s="132" t="str">
        <f>Original_data!Q2</f>
        <v>Peat products</v>
      </c>
      <c r="AN9" s="132" t="str">
        <f>Original_data!R2</f>
        <v>Oil shale and oil sands</v>
      </c>
      <c r="AO9" s="132" t="str">
        <f>Original_data!S2</f>
        <v>Natural gas</v>
      </c>
      <c r="AP9" s="132" t="str">
        <f>Original_data!U2</f>
        <v>Crude oil</v>
      </c>
      <c r="AQ9" s="132" t="str">
        <f>Original_data!V2</f>
        <v>Natural gas liquids</v>
      </c>
      <c r="AR9" s="132" t="str">
        <f>Original_data!W2</f>
        <v>Refinery feedstocks</v>
      </c>
      <c r="AS9" s="132" t="str">
        <f>Original_data!X2</f>
        <v>Additives/blending components</v>
      </c>
      <c r="AT9" s="132" t="str">
        <f>Original_data!Y2</f>
        <v>Other hydrocarbons</v>
      </c>
      <c r="AU9" s="132" t="str">
        <f>Original_data!Z2</f>
        <v>Refinery gas</v>
      </c>
      <c r="AV9" s="132" t="str">
        <f>Original_data!AA2</f>
        <v>Ethane</v>
      </c>
      <c r="AW9" s="132" t="str">
        <f>Original_data!AB2</f>
        <v>Liquefied petroleum gases (LPG)</v>
      </c>
      <c r="AX9" s="132" t="str">
        <f>Original_data!AC2</f>
        <v>Motor gasoline excl. biofuels</v>
      </c>
      <c r="AY9" s="132" t="str">
        <f>Original_data!AD2</f>
        <v>Aviation gasoline</v>
      </c>
      <c r="AZ9" s="132" t="str">
        <f>Original_data!AE2</f>
        <v>Gasoline type jet fuel</v>
      </c>
      <c r="BA9" s="132" t="str">
        <f>Original_data!AF2</f>
        <v>Kerosene type jet fuel excl. biofuels</v>
      </c>
      <c r="BB9" s="132" t="str">
        <f>Original_data!AG2</f>
        <v>Other kerosene</v>
      </c>
      <c r="BC9" s="132" t="str">
        <f>Original_data!AH2</f>
        <v>Gas/diesel oil excl. biofuels</v>
      </c>
      <c r="BD9" s="132" t="str">
        <f>Original_data!AI2</f>
        <v>Fuel oil</v>
      </c>
      <c r="BE9" s="132" t="str">
        <f>Original_data!AJ2</f>
        <v>Naphtha</v>
      </c>
      <c r="BF9" s="132" t="str">
        <f>Original_data!AK2</f>
        <v>White spirit &amp; SBP</v>
      </c>
      <c r="BG9" s="132" t="str">
        <f>Original_data!AL2</f>
        <v>Lubricants</v>
      </c>
      <c r="BH9" s="132" t="str">
        <f>Original_data!AM2</f>
        <v>Bitumen</v>
      </c>
      <c r="BI9" s="132" t="str">
        <f>Original_data!AN2</f>
        <v>Paraffin waxes</v>
      </c>
      <c r="BJ9" s="132" t="str">
        <f>Original_data!AO2</f>
        <v>Petroleum coke</v>
      </c>
      <c r="BK9" s="132" t="str">
        <f>Original_data!AP2</f>
        <v>Other oil products</v>
      </c>
      <c r="BL9" s="132" t="str">
        <f>Original_data!AQ2</f>
        <v>Industrial waste</v>
      </c>
      <c r="BM9" s="132" t="str">
        <f>Original_data!AR2</f>
        <v>Municipal waste (renewable)</v>
      </c>
      <c r="BN9" s="132" t="str">
        <f>Original_data!AS2</f>
        <v>Municipal waste (non-renewable)</v>
      </c>
      <c r="BO9" s="132" t="str">
        <f>Original_data!AT2</f>
        <v>Primary solid biofuels</v>
      </c>
      <c r="BP9" s="132" t="str">
        <f>Original_data!AU2</f>
        <v>Biogases</v>
      </c>
      <c r="BQ9" s="132" t="str">
        <f>Original_data!AV2</f>
        <v>Biogasoline</v>
      </c>
      <c r="BR9" s="132" t="str">
        <f>Original_data!AW2</f>
        <v>Biodiesels</v>
      </c>
      <c r="BS9" s="132" t="str">
        <f>Original_data!AX2</f>
        <v>Other liquid biofuels</v>
      </c>
      <c r="BT9" s="132" t="str">
        <f>Original_data!AY2</f>
        <v>Non-specified primary biofuels and waste</v>
      </c>
      <c r="BU9" s="132" t="str">
        <f>Original_data!AZ2</f>
        <v>Charcoal</v>
      </c>
      <c r="BV9" s="132" t="str">
        <f>Original_data!BA2</f>
        <v>Elec/heat output from non-specified manufactured gases</v>
      </c>
      <c r="BW9" s="132" t="str">
        <f>Original_data!BB2</f>
        <v>Heat output from non-specified combustible fuels</v>
      </c>
      <c r="BX9" s="132" t="str">
        <f>Original_data!BC2</f>
        <v>Nuclear</v>
      </c>
      <c r="BY9" s="132" t="str">
        <f>Original_data!BD2</f>
        <v>Hydro</v>
      </c>
      <c r="BZ9" s="132" t="str">
        <f>Original_data!BE2</f>
        <v>Geothermal</v>
      </c>
      <c r="CA9" s="132" t="str">
        <f>Original_data!BF2</f>
        <v>Solar photovoltaics</v>
      </c>
      <c r="CB9" s="132" t="str">
        <f>Original_data!BG2</f>
        <v>Solar thermal</v>
      </c>
      <c r="CC9" s="132" t="str">
        <f>Original_data!BH2</f>
        <v>Tide, wave and ocean</v>
      </c>
      <c r="CD9" s="132" t="str">
        <f>Original_data!BI2</f>
        <v>Wind</v>
      </c>
      <c r="CE9" s="132" t="str">
        <f>Original_data!BJ2</f>
        <v>Other sources</v>
      </c>
      <c r="CF9" s="132" t="s">
        <v>63</v>
      </c>
      <c r="CG9" s="132" t="s">
        <v>64</v>
      </c>
    </row>
    <row r="10" spans="2:85" ht="12" hidden="1" customHeight="1" x14ac:dyDescent="0.25">
      <c r="C10" s="16"/>
      <c r="E10" s="16"/>
      <c r="G10" s="16"/>
      <c r="H10" s="16"/>
      <c r="J10" s="3"/>
      <c r="K10" s="190" t="s">
        <v>307</v>
      </c>
      <c r="L10" s="60" t="s">
        <v>184</v>
      </c>
      <c r="M10" s="60" t="s">
        <v>16</v>
      </c>
      <c r="N10" s="60" t="s">
        <v>185</v>
      </c>
      <c r="O10" s="60" t="s">
        <v>186</v>
      </c>
      <c r="P10" s="60" t="s">
        <v>187</v>
      </c>
      <c r="Q10" s="60" t="s">
        <v>196</v>
      </c>
      <c r="R10" s="60" t="s">
        <v>188</v>
      </c>
      <c r="S10" s="60" t="s">
        <v>190</v>
      </c>
      <c r="T10" s="60" t="s">
        <v>64</v>
      </c>
      <c r="U10" s="60" t="s">
        <v>55</v>
      </c>
      <c r="V10" s="3"/>
      <c r="W10" s="3"/>
    </row>
    <row r="11" spans="2:85" ht="6" customHeight="1" x14ac:dyDescent="0.25">
      <c r="C11" s="16"/>
      <c r="F11" s="69"/>
      <c r="H11" s="3"/>
    </row>
    <row r="12" spans="2:85" ht="6" customHeight="1" x14ac:dyDescent="0.25">
      <c r="F12" s="69"/>
      <c r="H12" s="3"/>
    </row>
    <row r="13" spans="2:85" s="69" customFormat="1" ht="16.95" customHeight="1" x14ac:dyDescent="0.3">
      <c r="B13" s="424" t="s">
        <v>282</v>
      </c>
      <c r="D13" s="419" t="str">
        <f>"Value in energy balance"&amp;$B$4</f>
        <v>Value in energy balance (in TJ)</v>
      </c>
      <c r="E13" s="420"/>
      <c r="F13" s="421"/>
      <c r="G13" s="120"/>
      <c r="H13" s="120"/>
      <c r="I13" s="17"/>
      <c r="J13" s="17"/>
      <c r="K13" s="225">
        <f>SUM(X13:CG13)</f>
        <v>-215060</v>
      </c>
      <c r="L13" s="128"/>
      <c r="M13" s="128"/>
      <c r="N13" s="128"/>
      <c r="O13" s="128"/>
      <c r="P13" s="128"/>
      <c r="Q13" s="128"/>
      <c r="R13" s="128"/>
      <c r="S13" s="128"/>
      <c r="T13" s="128"/>
      <c r="U13" s="128"/>
      <c r="V13" s="17"/>
      <c r="W13" s="65"/>
      <c r="X13" s="70">
        <f>Original_data!B13</f>
        <v>0</v>
      </c>
      <c r="Y13" s="70">
        <f>Original_data!C13</f>
        <v>0</v>
      </c>
      <c r="Z13" s="70">
        <f>Original_data!D13</f>
        <v>-189347</v>
      </c>
      <c r="AA13" s="70">
        <f>Original_data!E13</f>
        <v>0</v>
      </c>
      <c r="AB13" s="70">
        <f>Original_data!F13</f>
        <v>0</v>
      </c>
      <c r="AC13" s="70">
        <f>Original_data!G13</f>
        <v>0</v>
      </c>
      <c r="AD13" s="70">
        <f>Original_data!H13</f>
        <v>0</v>
      </c>
      <c r="AE13" s="70">
        <f>Original_data!I13</f>
        <v>0</v>
      </c>
      <c r="AF13" s="70">
        <f>Original_data!J13</f>
        <v>0</v>
      </c>
      <c r="AG13" s="70">
        <f>Original_data!K13</f>
        <v>0</v>
      </c>
      <c r="AH13" s="70">
        <f>Original_data!L13</f>
        <v>0</v>
      </c>
      <c r="AI13" s="70">
        <f>Original_data!M13</f>
        <v>-1611</v>
      </c>
      <c r="AJ13" s="70">
        <f>Original_data!N13</f>
        <v>-15600</v>
      </c>
      <c r="AK13" s="70">
        <f>Original_data!O13</f>
        <v>0</v>
      </c>
      <c r="AL13" s="70">
        <f>Original_data!P13</f>
        <v>0</v>
      </c>
      <c r="AM13" s="70">
        <f>Original_data!Q13</f>
        <v>0</v>
      </c>
      <c r="AN13" s="70">
        <f>Original_data!R13</f>
        <v>0</v>
      </c>
      <c r="AO13" s="70">
        <f>Original_data!S13</f>
        <v>-130373</v>
      </c>
      <c r="AP13" s="70">
        <f>Original_data!U13</f>
        <v>0</v>
      </c>
      <c r="AQ13" s="70">
        <f>Original_data!V13</f>
        <v>0</v>
      </c>
      <c r="AR13" s="70">
        <f>Original_data!W13</f>
        <v>0</v>
      </c>
      <c r="AS13" s="70">
        <f>Original_data!X13</f>
        <v>0</v>
      </c>
      <c r="AT13" s="70">
        <f>Original_data!Y13</f>
        <v>0</v>
      </c>
      <c r="AU13" s="70">
        <f>Original_data!Z13</f>
        <v>0</v>
      </c>
      <c r="AV13" s="70">
        <f>Original_data!AA13</f>
        <v>0</v>
      </c>
      <c r="AW13" s="70">
        <f>Original_data!AB13</f>
        <v>0</v>
      </c>
      <c r="AX13" s="70">
        <f>Original_data!AC13</f>
        <v>0</v>
      </c>
      <c r="AY13" s="70">
        <f>Original_data!AD13</f>
        <v>0</v>
      </c>
      <c r="AZ13" s="70">
        <f>Original_data!AE13</f>
        <v>0</v>
      </c>
      <c r="BA13" s="70">
        <f>Original_data!AF13</f>
        <v>0</v>
      </c>
      <c r="BB13" s="70">
        <f>Original_data!AG13</f>
        <v>0</v>
      </c>
      <c r="BC13" s="70">
        <f>Original_data!AH13</f>
        <v>0</v>
      </c>
      <c r="BD13" s="70">
        <f>Original_data!AI13</f>
        <v>0</v>
      </c>
      <c r="BE13" s="70">
        <f>Original_data!AJ13</f>
        <v>0</v>
      </c>
      <c r="BF13" s="70">
        <f>Original_data!AK13</f>
        <v>0</v>
      </c>
      <c r="BG13" s="70">
        <f>Original_data!AL13</f>
        <v>0</v>
      </c>
      <c r="BH13" s="70">
        <f>Original_data!AM13</f>
        <v>0</v>
      </c>
      <c r="BI13" s="70">
        <f>Original_data!AN13</f>
        <v>0</v>
      </c>
      <c r="BJ13" s="70">
        <f>Original_data!AO13</f>
        <v>0</v>
      </c>
      <c r="BK13" s="70">
        <f>Original_data!AP13</f>
        <v>0</v>
      </c>
      <c r="BL13" s="70">
        <f>Original_data!AQ13</f>
        <v>0</v>
      </c>
      <c r="BM13" s="70">
        <f>Original_data!AR13</f>
        <v>0</v>
      </c>
      <c r="BN13" s="70">
        <f>Original_data!AS13</f>
        <v>0</v>
      </c>
      <c r="BO13" s="70">
        <f>Original_data!AT13</f>
        <v>-10571</v>
      </c>
      <c r="BP13" s="70">
        <f>Original_data!AU13</f>
        <v>-232</v>
      </c>
      <c r="BQ13" s="70">
        <f>Original_data!AV13</f>
        <v>0</v>
      </c>
      <c r="BR13" s="70">
        <f>Original_data!AW13</f>
        <v>0</v>
      </c>
      <c r="BS13" s="70">
        <f>Original_data!AX13</f>
        <v>0</v>
      </c>
      <c r="BT13" s="70">
        <f>Original_data!AY13</f>
        <v>0</v>
      </c>
      <c r="BU13" s="70">
        <f>Original_data!AZ13</f>
        <v>0</v>
      </c>
      <c r="BV13" s="70">
        <f>Original_data!BA13</f>
        <v>0</v>
      </c>
      <c r="BW13" s="70">
        <f>Original_data!BB13</f>
        <v>0</v>
      </c>
      <c r="BX13" s="70">
        <f>Original_data!BC13</f>
        <v>-44637</v>
      </c>
      <c r="BY13" s="70">
        <f>Original_data!BD13</f>
        <v>-403</v>
      </c>
      <c r="BZ13" s="70">
        <f>Original_data!BE13</f>
        <v>0</v>
      </c>
      <c r="CA13" s="70">
        <f>Original_data!BF13</f>
        <v>-65</v>
      </c>
      <c r="CB13" s="70">
        <f>Original_data!BG13</f>
        <v>0</v>
      </c>
      <c r="CC13" s="70">
        <f>Original_data!BH13</f>
        <v>0</v>
      </c>
      <c r="CD13" s="70">
        <f>Original_data!BI13</f>
        <v>-17200</v>
      </c>
      <c r="CE13" s="70">
        <f>Original_data!BJ13</f>
        <v>-72</v>
      </c>
      <c r="CF13" s="70">
        <f>Original_data!BK13</f>
        <v>195051</v>
      </c>
      <c r="CG13" s="70">
        <f>Original_data!BL13</f>
        <v>0</v>
      </c>
    </row>
    <row r="14" spans="2:85" ht="4.95" customHeight="1" x14ac:dyDescent="0.25">
      <c r="B14" s="424"/>
      <c r="D14" s="58"/>
      <c r="F14" s="14"/>
      <c r="H14" s="14"/>
      <c r="K14" s="227"/>
      <c r="L14" s="114"/>
      <c r="M14" s="114"/>
      <c r="N14" s="114"/>
      <c r="O14" s="114"/>
      <c r="P14" s="114"/>
      <c r="Q14" s="114"/>
      <c r="R14" s="114"/>
      <c r="S14" s="114"/>
      <c r="T14" s="114"/>
      <c r="U14" s="114"/>
      <c r="W14" s="6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66"/>
      <c r="CG14" s="66"/>
    </row>
    <row r="15" spans="2:85" s="69" customFormat="1" ht="16.95" customHeight="1" x14ac:dyDescent="0.3">
      <c r="B15" s="424"/>
      <c r="D15" s="427" t="str">
        <f>"Value in PSUT"&amp;D4</f>
        <v>Value in PSUT (in PJ)</v>
      </c>
      <c r="E15" s="145" t="s">
        <v>328</v>
      </c>
      <c r="F15" s="156" t="str">
        <f>Matrix!E18</f>
        <v>D</v>
      </c>
      <c r="G15" s="152" t="s">
        <v>311</v>
      </c>
      <c r="H15" s="307">
        <v>-1E-3</v>
      </c>
      <c r="I15" s="17"/>
      <c r="J15" s="17"/>
      <c r="K15" s="225">
        <f>SUM(L15:U15)</f>
        <v>410.11099999999999</v>
      </c>
      <c r="L15" s="198">
        <f t="shared" ref="L15:U15" si="0">SUMIFS($X15:$CG15,$X$8:$CG$8,L$10)</f>
        <v>206.55799999999999</v>
      </c>
      <c r="M15" s="226">
        <f t="shared" si="0"/>
        <v>0</v>
      </c>
      <c r="N15" s="226">
        <f t="shared" si="0"/>
        <v>0</v>
      </c>
      <c r="O15" s="226">
        <f t="shared" si="0"/>
        <v>130.37299999999999</v>
      </c>
      <c r="P15" s="226">
        <f t="shared" si="0"/>
        <v>0</v>
      </c>
      <c r="Q15" s="226">
        <f t="shared" si="0"/>
        <v>10.802999999999999</v>
      </c>
      <c r="R15" s="226">
        <f t="shared" si="0"/>
        <v>0</v>
      </c>
      <c r="S15" s="226">
        <f t="shared" si="0"/>
        <v>17.667999999999999</v>
      </c>
      <c r="T15" s="226">
        <f t="shared" si="0"/>
        <v>7.2000000000000008E-2</v>
      </c>
      <c r="U15" s="226">
        <f t="shared" si="0"/>
        <v>44.637</v>
      </c>
      <c r="V15" s="17"/>
      <c r="W15" s="65"/>
      <c r="X15" s="198">
        <f t="shared" ref="X15:BC15" si="1">IF(X13&lt;0,X13*$H15,0)</f>
        <v>0</v>
      </c>
      <c r="Y15" s="198">
        <f t="shared" si="1"/>
        <v>0</v>
      </c>
      <c r="Z15" s="198">
        <f t="shared" si="1"/>
        <v>189.34700000000001</v>
      </c>
      <c r="AA15" s="198">
        <f t="shared" si="1"/>
        <v>0</v>
      </c>
      <c r="AB15" s="198">
        <f t="shared" si="1"/>
        <v>0</v>
      </c>
      <c r="AC15" s="198">
        <f t="shared" si="1"/>
        <v>0</v>
      </c>
      <c r="AD15" s="198">
        <f t="shared" si="1"/>
        <v>0</v>
      </c>
      <c r="AE15" s="198">
        <f t="shared" si="1"/>
        <v>0</v>
      </c>
      <c r="AF15" s="198">
        <f t="shared" si="1"/>
        <v>0</v>
      </c>
      <c r="AG15" s="198">
        <f t="shared" si="1"/>
        <v>0</v>
      </c>
      <c r="AH15" s="198">
        <f t="shared" si="1"/>
        <v>0</v>
      </c>
      <c r="AI15" s="198">
        <f t="shared" si="1"/>
        <v>1.611</v>
      </c>
      <c r="AJ15" s="198">
        <f t="shared" si="1"/>
        <v>15.6</v>
      </c>
      <c r="AK15" s="198">
        <f t="shared" si="1"/>
        <v>0</v>
      </c>
      <c r="AL15" s="198">
        <f t="shared" si="1"/>
        <v>0</v>
      </c>
      <c r="AM15" s="198">
        <f t="shared" si="1"/>
        <v>0</v>
      </c>
      <c r="AN15" s="198">
        <f t="shared" si="1"/>
        <v>0</v>
      </c>
      <c r="AO15" s="198">
        <f t="shared" si="1"/>
        <v>130.37299999999999</v>
      </c>
      <c r="AP15" s="198">
        <f t="shared" si="1"/>
        <v>0</v>
      </c>
      <c r="AQ15" s="198">
        <f t="shared" si="1"/>
        <v>0</v>
      </c>
      <c r="AR15" s="198">
        <f t="shared" si="1"/>
        <v>0</v>
      </c>
      <c r="AS15" s="198">
        <f t="shared" si="1"/>
        <v>0</v>
      </c>
      <c r="AT15" s="198">
        <f t="shared" si="1"/>
        <v>0</v>
      </c>
      <c r="AU15" s="198">
        <f t="shared" si="1"/>
        <v>0</v>
      </c>
      <c r="AV15" s="198">
        <f t="shared" si="1"/>
        <v>0</v>
      </c>
      <c r="AW15" s="198">
        <f t="shared" si="1"/>
        <v>0</v>
      </c>
      <c r="AX15" s="198">
        <f t="shared" si="1"/>
        <v>0</v>
      </c>
      <c r="AY15" s="198">
        <f t="shared" si="1"/>
        <v>0</v>
      </c>
      <c r="AZ15" s="198">
        <f t="shared" si="1"/>
        <v>0</v>
      </c>
      <c r="BA15" s="198">
        <f t="shared" si="1"/>
        <v>0</v>
      </c>
      <c r="BB15" s="198">
        <f t="shared" si="1"/>
        <v>0</v>
      </c>
      <c r="BC15" s="198">
        <f t="shared" si="1"/>
        <v>0</v>
      </c>
      <c r="BD15" s="198">
        <f t="shared" ref="BD15:CG15" si="2">IF(BD13&lt;0,BD13*$H15,0)</f>
        <v>0</v>
      </c>
      <c r="BE15" s="198">
        <f t="shared" si="2"/>
        <v>0</v>
      </c>
      <c r="BF15" s="198">
        <f t="shared" si="2"/>
        <v>0</v>
      </c>
      <c r="BG15" s="198">
        <f t="shared" si="2"/>
        <v>0</v>
      </c>
      <c r="BH15" s="198">
        <f t="shared" si="2"/>
        <v>0</v>
      </c>
      <c r="BI15" s="198">
        <f t="shared" si="2"/>
        <v>0</v>
      </c>
      <c r="BJ15" s="198">
        <f t="shared" si="2"/>
        <v>0</v>
      </c>
      <c r="BK15" s="198">
        <f t="shared" si="2"/>
        <v>0</v>
      </c>
      <c r="BL15" s="198">
        <f t="shared" si="2"/>
        <v>0</v>
      </c>
      <c r="BM15" s="198">
        <f t="shared" si="2"/>
        <v>0</v>
      </c>
      <c r="BN15" s="198">
        <f t="shared" si="2"/>
        <v>0</v>
      </c>
      <c r="BO15" s="198">
        <f t="shared" si="2"/>
        <v>10.571</v>
      </c>
      <c r="BP15" s="198">
        <f t="shared" si="2"/>
        <v>0.23200000000000001</v>
      </c>
      <c r="BQ15" s="198">
        <f t="shared" si="2"/>
        <v>0</v>
      </c>
      <c r="BR15" s="198">
        <f t="shared" si="2"/>
        <v>0</v>
      </c>
      <c r="BS15" s="198">
        <f t="shared" si="2"/>
        <v>0</v>
      </c>
      <c r="BT15" s="198">
        <f t="shared" si="2"/>
        <v>0</v>
      </c>
      <c r="BU15" s="198">
        <f t="shared" si="2"/>
        <v>0</v>
      </c>
      <c r="BV15" s="198">
        <f t="shared" si="2"/>
        <v>0</v>
      </c>
      <c r="BW15" s="198">
        <f t="shared" si="2"/>
        <v>0</v>
      </c>
      <c r="BX15" s="198">
        <f t="shared" si="2"/>
        <v>44.637</v>
      </c>
      <c r="BY15" s="198">
        <f t="shared" si="2"/>
        <v>0.40300000000000002</v>
      </c>
      <c r="BZ15" s="198">
        <f t="shared" si="2"/>
        <v>0</v>
      </c>
      <c r="CA15" s="198">
        <f t="shared" si="2"/>
        <v>6.5000000000000002E-2</v>
      </c>
      <c r="CB15" s="198">
        <f t="shared" si="2"/>
        <v>0</v>
      </c>
      <c r="CC15" s="198">
        <f t="shared" si="2"/>
        <v>0</v>
      </c>
      <c r="CD15" s="198">
        <f t="shared" si="2"/>
        <v>17.2</v>
      </c>
      <c r="CE15" s="198">
        <f t="shared" si="2"/>
        <v>7.2000000000000008E-2</v>
      </c>
      <c r="CF15" s="198">
        <f t="shared" si="2"/>
        <v>0</v>
      </c>
      <c r="CG15" s="198">
        <f t="shared" si="2"/>
        <v>0</v>
      </c>
    </row>
    <row r="16" spans="2:85" s="69" customFormat="1" ht="18" customHeight="1" x14ac:dyDescent="0.3">
      <c r="B16" s="424"/>
      <c r="D16" s="427"/>
      <c r="E16" s="145" t="s">
        <v>291</v>
      </c>
      <c r="F16" s="156" t="str">
        <f>Matrix!E85</f>
        <v>D</v>
      </c>
      <c r="G16" s="308" t="s">
        <v>298</v>
      </c>
      <c r="H16" s="310">
        <v>1E-3</v>
      </c>
      <c r="I16" s="17"/>
      <c r="J16" s="17"/>
      <c r="K16" s="225">
        <f>SUM(L16:U16)</f>
        <v>195.05100000000002</v>
      </c>
      <c r="L16" s="228"/>
      <c r="M16" s="228"/>
      <c r="N16" s="228"/>
      <c r="O16" s="228"/>
      <c r="P16" s="228"/>
      <c r="Q16" s="228"/>
      <c r="R16" s="228"/>
      <c r="S16" s="226">
        <f>SUMIFS($X16:$CG16,$X$8:$CG$8,S$10)</f>
        <v>195.05100000000002</v>
      </c>
      <c r="T16" s="228"/>
      <c r="U16" s="228"/>
      <c r="V16" s="17"/>
      <c r="W16" s="65"/>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198">
        <f>IF(CF13&gt;0,CF13*$H16,0)</f>
        <v>195.05100000000002</v>
      </c>
      <c r="CG16" s="71"/>
    </row>
    <row r="17" spans="2:85" s="69" customFormat="1" ht="16.95" customHeight="1" x14ac:dyDescent="0.3">
      <c r="B17" s="424"/>
      <c r="D17" s="427"/>
      <c r="E17" s="145" t="s">
        <v>330</v>
      </c>
      <c r="F17" s="156" t="str">
        <f>Matrix!E18</f>
        <v>D</v>
      </c>
      <c r="G17" s="152" t="s">
        <v>317</v>
      </c>
      <c r="H17" s="309"/>
      <c r="I17" s="17"/>
      <c r="J17" s="17"/>
      <c r="K17" s="225">
        <f>K15-K16</f>
        <v>215.05999999999997</v>
      </c>
      <c r="L17" s="128"/>
      <c r="M17" s="128"/>
      <c r="N17" s="128"/>
      <c r="O17" s="128"/>
      <c r="P17" s="128"/>
      <c r="Q17" s="128"/>
      <c r="R17" s="128"/>
      <c r="S17" s="128"/>
      <c r="T17" s="128"/>
      <c r="U17" s="128"/>
      <c r="V17" s="17"/>
      <c r="W17" s="65"/>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1"/>
    </row>
    <row r="18" spans="2:85" s="69" customFormat="1" ht="16.95" customHeight="1" x14ac:dyDescent="0.3">
      <c r="B18" s="424"/>
      <c r="D18" s="427"/>
      <c r="E18" s="145" t="s">
        <v>331</v>
      </c>
      <c r="F18" s="156" t="str">
        <f>Matrix!D18</f>
        <v>Env</v>
      </c>
      <c r="G18" s="152" t="s">
        <v>314</v>
      </c>
      <c r="H18" s="153"/>
      <c r="I18" s="17"/>
      <c r="J18" s="14"/>
      <c r="K18" s="225">
        <f>K17</f>
        <v>215.05999999999997</v>
      </c>
      <c r="L18" s="128"/>
      <c r="M18" s="128"/>
      <c r="N18" s="128"/>
      <c r="O18" s="128"/>
      <c r="P18" s="128"/>
      <c r="Q18" s="128"/>
      <c r="R18" s="128"/>
      <c r="S18" s="128"/>
      <c r="T18" s="128"/>
      <c r="U18" s="128"/>
      <c r="V18" s="14"/>
      <c r="W18" s="65"/>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1"/>
      <c r="CG18" s="71"/>
    </row>
    <row r="19" spans="2:85" ht="19.95" customHeight="1" x14ac:dyDescent="0.25">
      <c r="D19" s="58"/>
      <c r="F19" s="62"/>
      <c r="H19" s="62"/>
      <c r="J19" s="14"/>
      <c r="K19" s="229"/>
      <c r="L19" s="128"/>
      <c r="M19" s="128"/>
      <c r="N19" s="128"/>
      <c r="O19" s="128"/>
      <c r="P19" s="128"/>
      <c r="Q19" s="128"/>
      <c r="R19" s="128"/>
      <c r="S19" s="128"/>
      <c r="T19" s="128"/>
      <c r="U19" s="128"/>
      <c r="V19" s="14"/>
      <c r="W19" s="6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66"/>
      <c r="CG19" s="66"/>
    </row>
    <row r="20" spans="2:85" x14ac:dyDescent="0.25">
      <c r="F20" s="158"/>
      <c r="H20" s="64"/>
      <c r="K20" s="227"/>
      <c r="L20" s="114"/>
      <c r="M20" s="114"/>
      <c r="N20" s="114"/>
      <c r="O20" s="114"/>
      <c r="P20" s="114"/>
      <c r="Q20" s="114"/>
      <c r="R20" s="114"/>
      <c r="S20" s="114"/>
      <c r="T20" s="114"/>
      <c r="U20" s="114"/>
      <c r="W20" s="65"/>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7"/>
      <c r="BW20" s="67"/>
      <c r="BX20" s="66"/>
      <c r="BY20" s="66"/>
      <c r="BZ20" s="66"/>
      <c r="CA20" s="66"/>
      <c r="CB20" s="66"/>
      <c r="CC20" s="66"/>
      <c r="CD20" s="66"/>
      <c r="CE20" s="66"/>
      <c r="CF20" s="66"/>
      <c r="CG20" s="66"/>
    </row>
    <row r="21" spans="2:85" ht="16.95" customHeight="1" x14ac:dyDescent="0.25">
      <c r="B21" s="424" t="s">
        <v>284</v>
      </c>
      <c r="D21" s="419" t="str">
        <f>"Value in energy balance"&amp;$B$4</f>
        <v>Value in energy balance (in TJ)</v>
      </c>
      <c r="E21" s="420"/>
      <c r="F21" s="421"/>
      <c r="G21" s="120"/>
      <c r="H21" s="7"/>
      <c r="K21" s="225">
        <f>SUM(X21:CG21)</f>
        <v>-73281</v>
      </c>
      <c r="L21" s="114"/>
      <c r="M21" s="114"/>
      <c r="N21" s="114"/>
      <c r="O21" s="114"/>
      <c r="P21" s="114"/>
      <c r="Q21" s="114"/>
      <c r="R21" s="114"/>
      <c r="S21" s="114"/>
      <c r="T21" s="114"/>
      <c r="U21" s="114"/>
      <c r="W21" s="65"/>
      <c r="X21" s="6">
        <f>Original_data!B15</f>
        <v>0</v>
      </c>
      <c r="Y21" s="6">
        <f>Original_data!C15</f>
        <v>0</v>
      </c>
      <c r="Z21" s="6">
        <f>Original_data!D15</f>
        <v>-65764</v>
      </c>
      <c r="AA21" s="6">
        <f>Original_data!E15</f>
        <v>0</v>
      </c>
      <c r="AB21" s="6">
        <f>Original_data!F15</f>
        <v>0</v>
      </c>
      <c r="AC21" s="6">
        <f>Original_data!G15</f>
        <v>0</v>
      </c>
      <c r="AD21" s="6">
        <f>Original_data!H15</f>
        <v>0</v>
      </c>
      <c r="AE21" s="6">
        <f>Original_data!I15</f>
        <v>0</v>
      </c>
      <c r="AF21" s="6">
        <f>Original_data!J15</f>
        <v>0</v>
      </c>
      <c r="AG21" s="6">
        <f>Original_data!K15</f>
        <v>0</v>
      </c>
      <c r="AH21" s="6">
        <f>Original_data!L15</f>
        <v>0</v>
      </c>
      <c r="AI21" s="6">
        <f>Original_data!M15</f>
        <v>0</v>
      </c>
      <c r="AJ21" s="6">
        <f>Original_data!N15</f>
        <v>-8607</v>
      </c>
      <c r="AK21" s="6">
        <f>Original_data!O15</f>
        <v>0</v>
      </c>
      <c r="AL21" s="6">
        <f>Original_data!P15</f>
        <v>0</v>
      </c>
      <c r="AM21" s="6">
        <f>Original_data!Q15</f>
        <v>0</v>
      </c>
      <c r="AN21" s="6">
        <f>Original_data!R15</f>
        <v>0</v>
      </c>
      <c r="AO21" s="6">
        <f>Original_data!S15</f>
        <v>-165929</v>
      </c>
      <c r="AP21" s="6">
        <f>Original_data!U15</f>
        <v>0</v>
      </c>
      <c r="AQ21" s="6">
        <f>Original_data!V15</f>
        <v>0</v>
      </c>
      <c r="AR21" s="6">
        <f>Original_data!W15</f>
        <v>0</v>
      </c>
      <c r="AS21" s="6">
        <f>Original_data!X15</f>
        <v>0</v>
      </c>
      <c r="AT21" s="6">
        <f>Original_data!Y15</f>
        <v>0</v>
      </c>
      <c r="AU21" s="6">
        <f>Original_data!Z15</f>
        <v>-7821</v>
      </c>
      <c r="AV21" s="6">
        <f>Original_data!AA15</f>
        <v>0</v>
      </c>
      <c r="AW21" s="6">
        <f>Original_data!AB15</f>
        <v>0</v>
      </c>
      <c r="AX21" s="6">
        <f>Original_data!AC15</f>
        <v>0</v>
      </c>
      <c r="AY21" s="6">
        <f>Original_data!AD15</f>
        <v>0</v>
      </c>
      <c r="AZ21" s="6">
        <f>Original_data!AE15</f>
        <v>0</v>
      </c>
      <c r="BA21" s="6">
        <f>Original_data!AF15</f>
        <v>0</v>
      </c>
      <c r="BB21" s="6">
        <f>Original_data!AG15</f>
        <v>0</v>
      </c>
      <c r="BC21" s="6">
        <f>Original_data!AH15</f>
        <v>-2812</v>
      </c>
      <c r="BD21" s="6">
        <f>Original_data!AI15</f>
        <v>0</v>
      </c>
      <c r="BE21" s="6">
        <f>Original_data!AJ15</f>
        <v>0</v>
      </c>
      <c r="BF21" s="6">
        <f>Original_data!AK15</f>
        <v>0</v>
      </c>
      <c r="BG21" s="6">
        <f>Original_data!AL15</f>
        <v>0</v>
      </c>
      <c r="BH21" s="6">
        <f>Original_data!AM15</f>
        <v>0</v>
      </c>
      <c r="BI21" s="6">
        <f>Original_data!AN15</f>
        <v>0</v>
      </c>
      <c r="BJ21" s="6">
        <f>Original_data!AO15</f>
        <v>0</v>
      </c>
      <c r="BK21" s="6">
        <f>Original_data!AP15</f>
        <v>0</v>
      </c>
      <c r="BL21" s="6">
        <f>Original_data!AQ15</f>
        <v>0</v>
      </c>
      <c r="BM21" s="6">
        <f>Original_data!AR15</f>
        <v>0</v>
      </c>
      <c r="BN21" s="6">
        <f>Original_data!AS15</f>
        <v>0</v>
      </c>
      <c r="BO21" s="6">
        <f>Original_data!AT15</f>
        <v>-5343</v>
      </c>
      <c r="BP21" s="6">
        <f>Original_data!AU15</f>
        <v>-450</v>
      </c>
      <c r="BQ21" s="6">
        <f>Original_data!AV15</f>
        <v>0</v>
      </c>
      <c r="BR21" s="6">
        <f>Original_data!AW15</f>
        <v>0</v>
      </c>
      <c r="BS21" s="6">
        <f>Original_data!AX15</f>
        <v>0</v>
      </c>
      <c r="BT21" s="6">
        <f>Original_data!AY15</f>
        <v>0</v>
      </c>
      <c r="BU21" s="6">
        <f>Original_data!AZ15</f>
        <v>0</v>
      </c>
      <c r="BV21" s="6">
        <f>Original_data!BA15</f>
        <v>0</v>
      </c>
      <c r="BW21" s="6">
        <f>Original_data!BB15</f>
        <v>0</v>
      </c>
      <c r="BX21" s="6">
        <f>Original_data!BC15</f>
        <v>0</v>
      </c>
      <c r="BY21" s="6">
        <f>Original_data!BD15</f>
        <v>0</v>
      </c>
      <c r="BZ21" s="6">
        <f>Original_data!BE15</f>
        <v>0</v>
      </c>
      <c r="CA21" s="6">
        <f>Original_data!BF15</f>
        <v>0</v>
      </c>
      <c r="CB21" s="6">
        <f>Original_data!BG15</f>
        <v>0</v>
      </c>
      <c r="CC21" s="6">
        <f>Original_data!BH15</f>
        <v>0</v>
      </c>
      <c r="CD21" s="6">
        <f>Original_data!BI15</f>
        <v>0</v>
      </c>
      <c r="CE21" s="6">
        <f>Original_data!BJ15</f>
        <v>0</v>
      </c>
      <c r="CF21" s="6">
        <f>Original_data!BK15</f>
        <v>98251</v>
      </c>
      <c r="CG21" s="6">
        <f>Original_data!BL15</f>
        <v>85194</v>
      </c>
    </row>
    <row r="22" spans="2:85" ht="6" customHeight="1" x14ac:dyDescent="0.25">
      <c r="B22" s="424"/>
      <c r="F22" s="158"/>
      <c r="H22" s="64"/>
      <c r="K22" s="227"/>
      <c r="L22" s="114"/>
      <c r="M22" s="114"/>
      <c r="N22" s="114"/>
      <c r="O22" s="114"/>
      <c r="P22" s="114"/>
      <c r="Q22" s="114"/>
      <c r="R22" s="114"/>
      <c r="S22" s="114"/>
      <c r="T22" s="114"/>
      <c r="U22" s="114"/>
      <c r="W22" s="65"/>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7"/>
      <c r="BW22" s="67"/>
      <c r="BX22" s="66"/>
      <c r="BY22" s="66"/>
      <c r="BZ22" s="66"/>
      <c r="CA22" s="66"/>
      <c r="CB22" s="66"/>
      <c r="CC22" s="66"/>
      <c r="CD22" s="66"/>
      <c r="CE22" s="66"/>
      <c r="CF22" s="67"/>
      <c r="CG22" s="66"/>
    </row>
    <row r="23" spans="2:85" ht="16.95" customHeight="1" x14ac:dyDescent="0.25">
      <c r="B23" s="424"/>
      <c r="D23" s="427" t="str">
        <f>"Value in PSUT"&amp;D4</f>
        <v>Value in PSUT (in PJ)</v>
      </c>
      <c r="E23" s="145" t="s">
        <v>328</v>
      </c>
      <c r="F23" s="156" t="str">
        <f>Matrix!E20</f>
        <v>D</v>
      </c>
      <c r="G23" s="152" t="s">
        <v>311</v>
      </c>
      <c r="H23" s="154">
        <f>Matrix!C20</f>
        <v>-1E-3</v>
      </c>
      <c r="K23" s="225">
        <f>SUM(L23:U23)</f>
        <v>256.726</v>
      </c>
      <c r="L23" s="198">
        <f>SUMIFS($X23:$CG23,$X$8:$CG$8,L$10)</f>
        <v>74.370999999999995</v>
      </c>
      <c r="M23" s="226">
        <f t="shared" ref="M23:U23" si="3">SUMIFS($X23:$CG23,$X$8:$CG$8,M$10)</f>
        <v>0</v>
      </c>
      <c r="N23" s="226">
        <f t="shared" si="3"/>
        <v>0</v>
      </c>
      <c r="O23" s="226">
        <f t="shared" si="3"/>
        <v>165.929</v>
      </c>
      <c r="P23" s="226">
        <f t="shared" si="3"/>
        <v>10.632999999999999</v>
      </c>
      <c r="Q23" s="226">
        <f t="shared" si="3"/>
        <v>5.7930000000000001</v>
      </c>
      <c r="R23" s="226">
        <f t="shared" si="3"/>
        <v>0</v>
      </c>
      <c r="S23" s="226">
        <f t="shared" si="3"/>
        <v>0</v>
      </c>
      <c r="T23" s="226">
        <f t="shared" si="3"/>
        <v>0</v>
      </c>
      <c r="U23" s="226">
        <f t="shared" si="3"/>
        <v>0</v>
      </c>
      <c r="W23" s="65"/>
      <c r="X23" s="198">
        <f>IF(X21&lt;0,X21*$H23,0)</f>
        <v>0</v>
      </c>
      <c r="Y23" s="198">
        <f t="shared" ref="Y23:CG23" si="4">IF(Y21&lt;0,Y21*$H23,0)</f>
        <v>0</v>
      </c>
      <c r="Z23" s="198">
        <f t="shared" si="4"/>
        <v>65.763999999999996</v>
      </c>
      <c r="AA23" s="198">
        <f t="shared" si="4"/>
        <v>0</v>
      </c>
      <c r="AB23" s="198">
        <f t="shared" si="4"/>
        <v>0</v>
      </c>
      <c r="AC23" s="198">
        <f t="shared" si="4"/>
        <v>0</v>
      </c>
      <c r="AD23" s="198">
        <f t="shared" si="4"/>
        <v>0</v>
      </c>
      <c r="AE23" s="198">
        <f t="shared" si="4"/>
        <v>0</v>
      </c>
      <c r="AF23" s="198">
        <f t="shared" si="4"/>
        <v>0</v>
      </c>
      <c r="AG23" s="198">
        <f t="shared" si="4"/>
        <v>0</v>
      </c>
      <c r="AH23" s="198">
        <f t="shared" si="4"/>
        <v>0</v>
      </c>
      <c r="AI23" s="198">
        <f t="shared" si="4"/>
        <v>0</v>
      </c>
      <c r="AJ23" s="198">
        <f t="shared" si="4"/>
        <v>8.6069999999999993</v>
      </c>
      <c r="AK23" s="198">
        <f t="shared" si="4"/>
        <v>0</v>
      </c>
      <c r="AL23" s="198">
        <f t="shared" si="4"/>
        <v>0</v>
      </c>
      <c r="AM23" s="198">
        <f t="shared" si="4"/>
        <v>0</v>
      </c>
      <c r="AN23" s="198">
        <f t="shared" si="4"/>
        <v>0</v>
      </c>
      <c r="AO23" s="198">
        <f t="shared" si="4"/>
        <v>165.929</v>
      </c>
      <c r="AP23" s="198">
        <f t="shared" si="4"/>
        <v>0</v>
      </c>
      <c r="AQ23" s="198">
        <f t="shared" si="4"/>
        <v>0</v>
      </c>
      <c r="AR23" s="198">
        <f t="shared" si="4"/>
        <v>0</v>
      </c>
      <c r="AS23" s="198">
        <f t="shared" si="4"/>
        <v>0</v>
      </c>
      <c r="AT23" s="198">
        <f t="shared" si="4"/>
        <v>0</v>
      </c>
      <c r="AU23" s="198">
        <f t="shared" si="4"/>
        <v>7.8209999999999997</v>
      </c>
      <c r="AV23" s="198">
        <f t="shared" si="4"/>
        <v>0</v>
      </c>
      <c r="AW23" s="198">
        <f t="shared" si="4"/>
        <v>0</v>
      </c>
      <c r="AX23" s="198">
        <f t="shared" si="4"/>
        <v>0</v>
      </c>
      <c r="AY23" s="198">
        <f t="shared" si="4"/>
        <v>0</v>
      </c>
      <c r="AZ23" s="198">
        <f t="shared" si="4"/>
        <v>0</v>
      </c>
      <c r="BA23" s="198">
        <f t="shared" si="4"/>
        <v>0</v>
      </c>
      <c r="BB23" s="198">
        <f t="shared" si="4"/>
        <v>0</v>
      </c>
      <c r="BC23" s="198">
        <f t="shared" si="4"/>
        <v>2.8120000000000003</v>
      </c>
      <c r="BD23" s="198">
        <f t="shared" si="4"/>
        <v>0</v>
      </c>
      <c r="BE23" s="198">
        <f t="shared" si="4"/>
        <v>0</v>
      </c>
      <c r="BF23" s="198">
        <f t="shared" si="4"/>
        <v>0</v>
      </c>
      <c r="BG23" s="198">
        <f t="shared" si="4"/>
        <v>0</v>
      </c>
      <c r="BH23" s="198">
        <f t="shared" si="4"/>
        <v>0</v>
      </c>
      <c r="BI23" s="198">
        <f t="shared" si="4"/>
        <v>0</v>
      </c>
      <c r="BJ23" s="198">
        <f t="shared" si="4"/>
        <v>0</v>
      </c>
      <c r="BK23" s="198">
        <f t="shared" si="4"/>
        <v>0</v>
      </c>
      <c r="BL23" s="198">
        <f t="shared" si="4"/>
        <v>0</v>
      </c>
      <c r="BM23" s="198">
        <f t="shared" si="4"/>
        <v>0</v>
      </c>
      <c r="BN23" s="198">
        <f t="shared" si="4"/>
        <v>0</v>
      </c>
      <c r="BO23" s="198">
        <f t="shared" si="4"/>
        <v>5.343</v>
      </c>
      <c r="BP23" s="198">
        <f t="shared" si="4"/>
        <v>0.45</v>
      </c>
      <c r="BQ23" s="198">
        <f t="shared" si="4"/>
        <v>0</v>
      </c>
      <c r="BR23" s="198">
        <f t="shared" si="4"/>
        <v>0</v>
      </c>
      <c r="BS23" s="198">
        <f t="shared" si="4"/>
        <v>0</v>
      </c>
      <c r="BT23" s="198">
        <f t="shared" si="4"/>
        <v>0</v>
      </c>
      <c r="BU23" s="198">
        <f t="shared" si="4"/>
        <v>0</v>
      </c>
      <c r="BV23" s="198">
        <f t="shared" si="4"/>
        <v>0</v>
      </c>
      <c r="BW23" s="198">
        <f t="shared" si="4"/>
        <v>0</v>
      </c>
      <c r="BX23" s="198">
        <f t="shared" si="4"/>
        <v>0</v>
      </c>
      <c r="BY23" s="198">
        <f t="shared" si="4"/>
        <v>0</v>
      </c>
      <c r="BZ23" s="198">
        <f t="shared" si="4"/>
        <v>0</v>
      </c>
      <c r="CA23" s="198">
        <f t="shared" si="4"/>
        <v>0</v>
      </c>
      <c r="CB23" s="198">
        <f t="shared" si="4"/>
        <v>0</v>
      </c>
      <c r="CC23" s="198">
        <f t="shared" si="4"/>
        <v>0</v>
      </c>
      <c r="CD23" s="198">
        <f t="shared" si="4"/>
        <v>0</v>
      </c>
      <c r="CE23" s="198">
        <f t="shared" si="4"/>
        <v>0</v>
      </c>
      <c r="CF23" s="198">
        <f t="shared" si="4"/>
        <v>0</v>
      </c>
      <c r="CG23" s="198">
        <f t="shared" si="4"/>
        <v>0</v>
      </c>
    </row>
    <row r="24" spans="2:85" ht="16.95" customHeight="1" x14ac:dyDescent="0.25">
      <c r="B24" s="424"/>
      <c r="D24" s="427"/>
      <c r="E24" s="145" t="s">
        <v>332</v>
      </c>
      <c r="F24" s="156" t="str">
        <f>Matrix!E87</f>
        <v>D</v>
      </c>
      <c r="G24" s="152" t="s">
        <v>298</v>
      </c>
      <c r="H24" s="310">
        <v>1E-3</v>
      </c>
      <c r="K24" s="225">
        <f>SUM(L24:U24)</f>
        <v>98.251000000000005</v>
      </c>
      <c r="L24" s="228"/>
      <c r="M24" s="228"/>
      <c r="N24" s="228"/>
      <c r="O24" s="228"/>
      <c r="P24" s="228"/>
      <c r="Q24" s="228"/>
      <c r="R24" s="228"/>
      <c r="S24" s="226">
        <f>SUMIFS($X24:$CG24,$X$8:$CG$8,S$10)</f>
        <v>98.251000000000005</v>
      </c>
      <c r="T24" s="228"/>
      <c r="U24" s="228"/>
      <c r="W24" s="65"/>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198">
        <f t="shared" ref="CF24" si="5">IF(CF21&gt;0,CF21*$H24,0)</f>
        <v>98.251000000000005</v>
      </c>
    </row>
    <row r="25" spans="2:85" ht="16.95" customHeight="1" x14ac:dyDescent="0.25">
      <c r="B25" s="424"/>
      <c r="D25" s="427"/>
      <c r="E25" s="145" t="s">
        <v>329</v>
      </c>
      <c r="F25" s="156" t="str">
        <f>Matrix!E89</f>
        <v>D</v>
      </c>
      <c r="G25" s="152" t="s">
        <v>298</v>
      </c>
      <c r="H25" s="310">
        <v>1E-3</v>
      </c>
      <c r="J25" s="14"/>
      <c r="K25" s="225">
        <f>SUM(L25:U25)</f>
        <v>85.194000000000003</v>
      </c>
      <c r="L25" s="228"/>
      <c r="M25" s="228"/>
      <c r="N25" s="228"/>
      <c r="O25" s="228"/>
      <c r="P25" s="228"/>
      <c r="Q25" s="228"/>
      <c r="R25" s="228"/>
      <c r="S25" s="228"/>
      <c r="T25" s="226">
        <f>SUMIFS($X25:$CG25,$X$8:$CG$8,T$10)</f>
        <v>85.194000000000003</v>
      </c>
      <c r="U25" s="303"/>
      <c r="V25" s="14"/>
      <c r="W25" s="65"/>
      <c r="X25" s="15"/>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198">
        <f>IF(CG21&gt;0,CG21*$H24,0)</f>
        <v>85.194000000000003</v>
      </c>
    </row>
    <row r="26" spans="2:85" ht="16.95" customHeight="1" x14ac:dyDescent="0.25">
      <c r="B26" s="424"/>
      <c r="D26" s="427"/>
      <c r="E26" s="145" t="s">
        <v>330</v>
      </c>
      <c r="F26" s="156" t="s">
        <v>177</v>
      </c>
      <c r="G26" s="152" t="s">
        <v>317</v>
      </c>
      <c r="H26" s="155"/>
      <c r="K26" s="225">
        <f>K23-K24-K25</f>
        <v>73.280999999999992</v>
      </c>
      <c r="L26" s="129"/>
      <c r="M26" s="129"/>
      <c r="N26" s="129"/>
      <c r="O26" s="129"/>
      <c r="P26" s="129"/>
      <c r="Q26" s="129"/>
      <c r="R26" s="129"/>
      <c r="S26" s="129"/>
      <c r="T26" s="129"/>
      <c r="U26" s="129"/>
      <c r="W26" s="65"/>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67"/>
      <c r="CG26" s="66"/>
    </row>
    <row r="27" spans="2:85" ht="16.95" customHeight="1" x14ac:dyDescent="0.25">
      <c r="B27" s="424"/>
      <c r="D27" s="427"/>
      <c r="E27" s="145" t="s">
        <v>331</v>
      </c>
      <c r="F27" s="156" t="str">
        <f>Matrix!D20</f>
        <v>Env</v>
      </c>
      <c r="G27" s="152" t="s">
        <v>314</v>
      </c>
      <c r="H27" s="153"/>
      <c r="K27" s="225">
        <f>K26</f>
        <v>73.280999999999992</v>
      </c>
      <c r="L27" s="129"/>
      <c r="M27" s="129"/>
      <c r="N27" s="129"/>
      <c r="O27" s="129"/>
      <c r="P27" s="129"/>
      <c r="Q27" s="129"/>
      <c r="R27" s="129"/>
      <c r="S27" s="129"/>
      <c r="T27" s="129"/>
      <c r="U27" s="129"/>
      <c r="W27" s="6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67"/>
      <c r="CG27" s="66"/>
    </row>
    <row r="28" spans="2:85" x14ac:dyDescent="0.25">
      <c r="F28" s="158"/>
      <c r="H28" s="64"/>
      <c r="K28" s="227"/>
      <c r="L28" s="114"/>
      <c r="M28" s="114"/>
      <c r="N28" s="114"/>
      <c r="O28" s="114"/>
      <c r="P28" s="114"/>
      <c r="Q28" s="114"/>
      <c r="R28" s="114"/>
      <c r="S28" s="114"/>
      <c r="T28" s="114"/>
      <c r="U28" s="114"/>
      <c r="W28" s="65"/>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7"/>
      <c r="BW28" s="67"/>
      <c r="BX28" s="66"/>
      <c r="BY28" s="66"/>
      <c r="BZ28" s="66"/>
      <c r="CA28" s="66"/>
      <c r="CB28" s="66"/>
      <c r="CC28" s="66"/>
      <c r="CD28" s="66"/>
      <c r="CE28" s="66"/>
      <c r="CF28" s="67"/>
      <c r="CG28" s="66"/>
    </row>
    <row r="29" spans="2:85" x14ac:dyDescent="0.25">
      <c r="F29" s="158"/>
      <c r="H29" s="64"/>
      <c r="K29" s="227"/>
      <c r="L29" s="114"/>
      <c r="M29" s="114"/>
      <c r="N29" s="114"/>
      <c r="O29" s="114"/>
      <c r="P29" s="114"/>
      <c r="Q29" s="114"/>
      <c r="R29" s="114"/>
      <c r="S29" s="114"/>
      <c r="T29" s="114"/>
      <c r="U29" s="114"/>
      <c r="W29" s="65"/>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7"/>
      <c r="BW29" s="67"/>
      <c r="BX29" s="66"/>
      <c r="BY29" s="66"/>
      <c r="BZ29" s="66"/>
      <c r="CA29" s="66"/>
      <c r="CB29" s="66"/>
      <c r="CC29" s="66"/>
      <c r="CD29" s="66"/>
      <c r="CE29" s="66"/>
      <c r="CF29" s="67"/>
      <c r="CG29" s="66"/>
    </row>
    <row r="30" spans="2:85" ht="17.399999999999999" customHeight="1" x14ac:dyDescent="0.25">
      <c r="B30" s="424" t="s">
        <v>285</v>
      </c>
      <c r="D30" s="419" t="str">
        <f>"Value in energy balance"&amp;$B$4</f>
        <v>Value in energy balance (in TJ)</v>
      </c>
      <c r="E30" s="420"/>
      <c r="F30" s="421"/>
      <c r="G30" s="120"/>
      <c r="H30" s="7"/>
      <c r="K30" s="225">
        <f>SUM(X30:CG30)</f>
        <v>-6327</v>
      </c>
      <c r="L30" s="114"/>
      <c r="M30" s="114"/>
      <c r="N30" s="114"/>
      <c r="O30" s="114"/>
      <c r="P30" s="114"/>
      <c r="Q30" s="114"/>
      <c r="R30" s="114"/>
      <c r="S30" s="114"/>
      <c r="T30" s="114"/>
      <c r="U30" s="114"/>
      <c r="W30" s="65"/>
      <c r="X30" s="6">
        <f>Original_data!B17</f>
        <v>0</v>
      </c>
      <c r="Y30" s="6">
        <f>Original_data!C17</f>
        <v>0</v>
      </c>
      <c r="Z30" s="6">
        <f>Original_data!D17</f>
        <v>0</v>
      </c>
      <c r="AA30" s="6">
        <f>Original_data!E17</f>
        <v>0</v>
      </c>
      <c r="AB30" s="6">
        <f>Original_data!F17</f>
        <v>0</v>
      </c>
      <c r="AC30" s="6">
        <f>Original_data!G17</f>
        <v>0</v>
      </c>
      <c r="AD30" s="6">
        <f>Original_data!H17</f>
        <v>0</v>
      </c>
      <c r="AE30" s="6">
        <f>Original_data!I17</f>
        <v>0</v>
      </c>
      <c r="AF30" s="6">
        <f>Original_data!J17</f>
        <v>0</v>
      </c>
      <c r="AG30" s="6">
        <f>Original_data!K17</f>
        <v>0</v>
      </c>
      <c r="AH30" s="6">
        <f>Original_data!L17</f>
        <v>0</v>
      </c>
      <c r="AI30" s="6">
        <f>Original_data!M17</f>
        <v>0</v>
      </c>
      <c r="AJ30" s="6">
        <f>Original_data!N17</f>
        <v>0</v>
      </c>
      <c r="AK30" s="6">
        <f>Original_data!O17</f>
        <v>0</v>
      </c>
      <c r="AL30" s="6">
        <f>Original_data!P17</f>
        <v>0</v>
      </c>
      <c r="AM30" s="6">
        <f>Original_data!Q17</f>
        <v>0</v>
      </c>
      <c r="AN30" s="6">
        <f>Original_data!R17</f>
        <v>0</v>
      </c>
      <c r="AO30" s="6">
        <f>Original_data!S17</f>
        <v>-3854</v>
      </c>
      <c r="AP30" s="6">
        <f>Original_data!U17</f>
        <v>0</v>
      </c>
      <c r="AQ30" s="6">
        <f>Original_data!V17</f>
        <v>0</v>
      </c>
      <c r="AR30" s="6">
        <f>Original_data!W17</f>
        <v>0</v>
      </c>
      <c r="AS30" s="6">
        <f>Original_data!X17</f>
        <v>0</v>
      </c>
      <c r="AT30" s="6">
        <f>Original_data!Y17</f>
        <v>0</v>
      </c>
      <c r="AU30" s="6">
        <f>Original_data!Z17</f>
        <v>-9950</v>
      </c>
      <c r="AV30" s="6">
        <f>Original_data!AA17</f>
        <v>0</v>
      </c>
      <c r="AW30" s="6">
        <f>Original_data!AB17</f>
        <v>0</v>
      </c>
      <c r="AX30" s="6">
        <f>Original_data!AC17</f>
        <v>0</v>
      </c>
      <c r="AY30" s="6">
        <f>Original_data!AD17</f>
        <v>0</v>
      </c>
      <c r="AZ30" s="6">
        <f>Original_data!AE17</f>
        <v>0</v>
      </c>
      <c r="BA30" s="6">
        <f>Original_data!AF17</f>
        <v>0</v>
      </c>
      <c r="BB30" s="6">
        <f>Original_data!AG17</f>
        <v>0</v>
      </c>
      <c r="BC30" s="6">
        <f>Original_data!AH17</f>
        <v>0</v>
      </c>
      <c r="BD30" s="6">
        <f>Original_data!AI17</f>
        <v>0</v>
      </c>
      <c r="BE30" s="6">
        <f>Original_data!AJ17</f>
        <v>0</v>
      </c>
      <c r="BF30" s="6">
        <f>Original_data!AK17</f>
        <v>0</v>
      </c>
      <c r="BG30" s="6">
        <f>Original_data!AL17</f>
        <v>0</v>
      </c>
      <c r="BH30" s="6">
        <f>Original_data!AM17</f>
        <v>0</v>
      </c>
      <c r="BI30" s="6">
        <f>Original_data!AN17</f>
        <v>0</v>
      </c>
      <c r="BJ30" s="6">
        <f>Original_data!AO17</f>
        <v>0</v>
      </c>
      <c r="BK30" s="6">
        <f>Original_data!AP17</f>
        <v>0</v>
      </c>
      <c r="BL30" s="6">
        <f>Original_data!AQ17</f>
        <v>0</v>
      </c>
      <c r="BM30" s="6">
        <f>Original_data!AR17</f>
        <v>0</v>
      </c>
      <c r="BN30" s="6">
        <f>Original_data!AS17</f>
        <v>0</v>
      </c>
      <c r="BO30" s="6">
        <f>Original_data!AT17</f>
        <v>-422</v>
      </c>
      <c r="BP30" s="6">
        <f>Original_data!AU17</f>
        <v>0</v>
      </c>
      <c r="BQ30" s="6">
        <f>Original_data!AV17</f>
        <v>0</v>
      </c>
      <c r="BR30" s="6">
        <f>Original_data!AW17</f>
        <v>0</v>
      </c>
      <c r="BS30" s="6">
        <f>Original_data!AX17</f>
        <v>0</v>
      </c>
      <c r="BT30" s="6">
        <f>Original_data!AY17</f>
        <v>0</v>
      </c>
      <c r="BU30" s="6">
        <f>Original_data!AZ17</f>
        <v>0</v>
      </c>
      <c r="BV30" s="6">
        <f>Original_data!BA17</f>
        <v>0</v>
      </c>
      <c r="BW30" s="6">
        <f>Original_data!BB17</f>
        <v>0</v>
      </c>
      <c r="BX30" s="6">
        <f>Original_data!BC17</f>
        <v>0</v>
      </c>
      <c r="BY30" s="6">
        <f>Original_data!BD17</f>
        <v>0</v>
      </c>
      <c r="BZ30" s="6">
        <f>Original_data!BE17</f>
        <v>0</v>
      </c>
      <c r="CA30" s="6">
        <f>Original_data!BF17</f>
        <v>0</v>
      </c>
      <c r="CB30" s="6">
        <f>Original_data!BG17</f>
        <v>0</v>
      </c>
      <c r="CC30" s="6">
        <f>Original_data!BH17</f>
        <v>0</v>
      </c>
      <c r="CD30" s="6">
        <f>Original_data!BI17</f>
        <v>0</v>
      </c>
      <c r="CE30" s="6">
        <f>Original_data!BJ17</f>
        <v>0</v>
      </c>
      <c r="CF30" s="6">
        <f>Original_data!BK17</f>
        <v>0</v>
      </c>
      <c r="CG30" s="6">
        <f>Original_data!BL17</f>
        <v>7899</v>
      </c>
    </row>
    <row r="31" spans="2:85" ht="6" customHeight="1" x14ac:dyDescent="0.25">
      <c r="B31" s="424"/>
      <c r="F31" s="158"/>
      <c r="H31" s="64"/>
      <c r="K31" s="227"/>
      <c r="L31" s="114"/>
      <c r="M31" s="114"/>
      <c r="N31" s="114"/>
      <c r="O31" s="114"/>
      <c r="P31" s="114"/>
      <c r="Q31" s="114"/>
      <c r="R31" s="114"/>
      <c r="S31" s="114"/>
      <c r="T31" s="114"/>
      <c r="U31" s="114"/>
      <c r="W31" s="65"/>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7"/>
      <c r="BW31" s="67"/>
      <c r="BX31" s="66"/>
      <c r="BY31" s="66"/>
      <c r="BZ31" s="66"/>
      <c r="CA31" s="66"/>
      <c r="CB31" s="66"/>
      <c r="CC31" s="66"/>
      <c r="CD31" s="66"/>
      <c r="CE31" s="66"/>
      <c r="CF31" s="67"/>
      <c r="CG31" s="66"/>
    </row>
    <row r="32" spans="2:85" ht="16.95" customHeight="1" x14ac:dyDescent="0.25">
      <c r="B32" s="424"/>
      <c r="D32" s="427" t="str">
        <f>"Value in PSUT"&amp;D4</f>
        <v>Value in PSUT (in PJ)</v>
      </c>
      <c r="E32" s="145" t="s">
        <v>328</v>
      </c>
      <c r="F32" s="156" t="str">
        <f>Matrix!E22</f>
        <v>D</v>
      </c>
      <c r="G32" s="152" t="s">
        <v>311</v>
      </c>
      <c r="H32" s="157">
        <f>Matrix!C22</f>
        <v>-1E-3</v>
      </c>
      <c r="K32" s="225">
        <f>SUM(L32:U32)</f>
        <v>14.226000000000003</v>
      </c>
      <c r="L32" s="198">
        <f t="shared" ref="L32:U32" si="6">SUMIFS($X32:$CG32,$X$8:$CG$8,L$10)</f>
        <v>0</v>
      </c>
      <c r="M32" s="198">
        <f t="shared" si="6"/>
        <v>0</v>
      </c>
      <c r="N32" s="198">
        <f t="shared" si="6"/>
        <v>0</v>
      </c>
      <c r="O32" s="198">
        <f t="shared" si="6"/>
        <v>3.8540000000000001</v>
      </c>
      <c r="P32" s="198">
        <f t="shared" si="6"/>
        <v>9.9500000000000011</v>
      </c>
      <c r="Q32" s="198">
        <f t="shared" si="6"/>
        <v>0.42199999999999999</v>
      </c>
      <c r="R32" s="198">
        <f t="shared" si="6"/>
        <v>0</v>
      </c>
      <c r="S32" s="198">
        <f t="shared" si="6"/>
        <v>0</v>
      </c>
      <c r="T32" s="198">
        <f t="shared" si="6"/>
        <v>0</v>
      </c>
      <c r="U32" s="198">
        <f t="shared" si="6"/>
        <v>0</v>
      </c>
      <c r="W32" s="65"/>
      <c r="X32" s="198">
        <f>IF(X30&lt;0,X30*$H32,0)</f>
        <v>0</v>
      </c>
      <c r="Y32" s="198">
        <f t="shared" ref="Y32:CG32" si="7">IF(Y30&lt;0,Y30*$H32,0)</f>
        <v>0</v>
      </c>
      <c r="Z32" s="198">
        <f t="shared" si="7"/>
        <v>0</v>
      </c>
      <c r="AA32" s="198">
        <f t="shared" si="7"/>
        <v>0</v>
      </c>
      <c r="AB32" s="198">
        <f t="shared" si="7"/>
        <v>0</v>
      </c>
      <c r="AC32" s="198">
        <f t="shared" si="7"/>
        <v>0</v>
      </c>
      <c r="AD32" s="198">
        <f t="shared" si="7"/>
        <v>0</v>
      </c>
      <c r="AE32" s="198">
        <f t="shared" si="7"/>
        <v>0</v>
      </c>
      <c r="AF32" s="198">
        <f t="shared" si="7"/>
        <v>0</v>
      </c>
      <c r="AG32" s="198">
        <f t="shared" si="7"/>
        <v>0</v>
      </c>
      <c r="AH32" s="198">
        <f t="shared" si="7"/>
        <v>0</v>
      </c>
      <c r="AI32" s="198">
        <f t="shared" si="7"/>
        <v>0</v>
      </c>
      <c r="AJ32" s="198">
        <f t="shared" si="7"/>
        <v>0</v>
      </c>
      <c r="AK32" s="198">
        <f t="shared" si="7"/>
        <v>0</v>
      </c>
      <c r="AL32" s="198">
        <f t="shared" si="7"/>
        <v>0</v>
      </c>
      <c r="AM32" s="198">
        <f t="shared" si="7"/>
        <v>0</v>
      </c>
      <c r="AN32" s="198">
        <f t="shared" si="7"/>
        <v>0</v>
      </c>
      <c r="AO32" s="198">
        <f t="shared" si="7"/>
        <v>3.8540000000000001</v>
      </c>
      <c r="AP32" s="198">
        <f t="shared" si="7"/>
        <v>0</v>
      </c>
      <c r="AQ32" s="198">
        <f t="shared" si="7"/>
        <v>0</v>
      </c>
      <c r="AR32" s="198">
        <f t="shared" si="7"/>
        <v>0</v>
      </c>
      <c r="AS32" s="198">
        <f t="shared" si="7"/>
        <v>0</v>
      </c>
      <c r="AT32" s="198">
        <f t="shared" si="7"/>
        <v>0</v>
      </c>
      <c r="AU32" s="198">
        <f t="shared" si="7"/>
        <v>9.9500000000000011</v>
      </c>
      <c r="AV32" s="198">
        <f t="shared" si="7"/>
        <v>0</v>
      </c>
      <c r="AW32" s="198">
        <f t="shared" si="7"/>
        <v>0</v>
      </c>
      <c r="AX32" s="198">
        <f t="shared" si="7"/>
        <v>0</v>
      </c>
      <c r="AY32" s="198">
        <f t="shared" si="7"/>
        <v>0</v>
      </c>
      <c r="AZ32" s="198">
        <f t="shared" si="7"/>
        <v>0</v>
      </c>
      <c r="BA32" s="198">
        <f t="shared" si="7"/>
        <v>0</v>
      </c>
      <c r="BB32" s="198">
        <f t="shared" si="7"/>
        <v>0</v>
      </c>
      <c r="BC32" s="198">
        <f t="shared" si="7"/>
        <v>0</v>
      </c>
      <c r="BD32" s="198">
        <f t="shared" si="7"/>
        <v>0</v>
      </c>
      <c r="BE32" s="198">
        <f t="shared" si="7"/>
        <v>0</v>
      </c>
      <c r="BF32" s="198">
        <f t="shared" si="7"/>
        <v>0</v>
      </c>
      <c r="BG32" s="198">
        <f t="shared" si="7"/>
        <v>0</v>
      </c>
      <c r="BH32" s="198">
        <f t="shared" si="7"/>
        <v>0</v>
      </c>
      <c r="BI32" s="198">
        <f t="shared" si="7"/>
        <v>0</v>
      </c>
      <c r="BJ32" s="198">
        <f t="shared" si="7"/>
        <v>0</v>
      </c>
      <c r="BK32" s="198">
        <f t="shared" si="7"/>
        <v>0</v>
      </c>
      <c r="BL32" s="198">
        <f t="shared" si="7"/>
        <v>0</v>
      </c>
      <c r="BM32" s="198">
        <f t="shared" si="7"/>
        <v>0</v>
      </c>
      <c r="BN32" s="198">
        <f t="shared" si="7"/>
        <v>0</v>
      </c>
      <c r="BO32" s="198">
        <f t="shared" si="7"/>
        <v>0.42199999999999999</v>
      </c>
      <c r="BP32" s="198">
        <f t="shared" si="7"/>
        <v>0</v>
      </c>
      <c r="BQ32" s="198">
        <f t="shared" si="7"/>
        <v>0</v>
      </c>
      <c r="BR32" s="198">
        <f t="shared" si="7"/>
        <v>0</v>
      </c>
      <c r="BS32" s="198">
        <f t="shared" si="7"/>
        <v>0</v>
      </c>
      <c r="BT32" s="198">
        <f t="shared" si="7"/>
        <v>0</v>
      </c>
      <c r="BU32" s="198">
        <f t="shared" si="7"/>
        <v>0</v>
      </c>
      <c r="BV32" s="198">
        <f t="shared" si="7"/>
        <v>0</v>
      </c>
      <c r="BW32" s="198">
        <f t="shared" si="7"/>
        <v>0</v>
      </c>
      <c r="BX32" s="198">
        <f t="shared" si="7"/>
        <v>0</v>
      </c>
      <c r="BY32" s="198">
        <f t="shared" si="7"/>
        <v>0</v>
      </c>
      <c r="BZ32" s="198">
        <f t="shared" si="7"/>
        <v>0</v>
      </c>
      <c r="CA32" s="198">
        <f t="shared" si="7"/>
        <v>0</v>
      </c>
      <c r="CB32" s="198">
        <f t="shared" si="7"/>
        <v>0</v>
      </c>
      <c r="CC32" s="198">
        <f t="shared" si="7"/>
        <v>0</v>
      </c>
      <c r="CD32" s="198">
        <f t="shared" si="7"/>
        <v>0</v>
      </c>
      <c r="CE32" s="198">
        <f t="shared" si="7"/>
        <v>0</v>
      </c>
      <c r="CF32" s="198">
        <f t="shared" si="7"/>
        <v>0</v>
      </c>
      <c r="CG32" s="198">
        <f t="shared" si="7"/>
        <v>0</v>
      </c>
    </row>
    <row r="33" spans="2:86" ht="16.95" customHeight="1" x14ac:dyDescent="0.25">
      <c r="B33" s="424"/>
      <c r="D33" s="427"/>
      <c r="E33" s="145" t="s">
        <v>292</v>
      </c>
      <c r="F33" s="156" t="str">
        <f>Matrix!E91</f>
        <v>D</v>
      </c>
      <c r="G33" s="152" t="s">
        <v>298</v>
      </c>
      <c r="H33" s="310">
        <v>1E-3</v>
      </c>
      <c r="K33" s="225">
        <f>SUM(L33:U33)</f>
        <v>7.899</v>
      </c>
      <c r="L33" s="228"/>
      <c r="M33" s="228"/>
      <c r="N33" s="228"/>
      <c r="O33" s="228"/>
      <c r="P33" s="228"/>
      <c r="Q33" s="228"/>
      <c r="R33" s="228"/>
      <c r="S33" s="228"/>
      <c r="T33" s="226">
        <f>SUMIFS($X33:$CG33,$X$8:$CG$8,T$10)</f>
        <v>7.899</v>
      </c>
      <c r="U33" s="228"/>
      <c r="W33" s="65"/>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198">
        <f>IF(CG30&gt;0,CG30*$H33,0)</f>
        <v>7.899</v>
      </c>
    </row>
    <row r="34" spans="2:86" ht="16.95" customHeight="1" x14ac:dyDescent="0.25">
      <c r="B34" s="424"/>
      <c r="D34" s="427"/>
      <c r="E34" s="145" t="s">
        <v>330</v>
      </c>
      <c r="F34" s="156" t="s">
        <v>177</v>
      </c>
      <c r="G34" s="152" t="s">
        <v>317</v>
      </c>
      <c r="H34" s="155"/>
      <c r="K34" s="225">
        <f>K32-K33</f>
        <v>6.3270000000000026</v>
      </c>
      <c r="L34" s="128"/>
      <c r="M34" s="128"/>
      <c r="N34" s="128"/>
      <c r="O34" s="128"/>
      <c r="P34" s="128"/>
      <c r="Q34" s="128"/>
      <c r="R34" s="128"/>
      <c r="S34" s="128"/>
      <c r="T34" s="128"/>
      <c r="U34" s="128"/>
      <c r="W34" s="65"/>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67"/>
      <c r="CG34" s="66"/>
    </row>
    <row r="35" spans="2:86" ht="16.95" customHeight="1" x14ac:dyDescent="0.25">
      <c r="B35" s="424"/>
      <c r="D35" s="427"/>
      <c r="E35" s="145" t="s">
        <v>331</v>
      </c>
      <c r="F35" s="156" t="str">
        <f>Matrix!D22</f>
        <v>Env</v>
      </c>
      <c r="G35" s="152" t="s">
        <v>314</v>
      </c>
      <c r="H35" s="153"/>
      <c r="K35" s="225">
        <f>K34</f>
        <v>6.3270000000000026</v>
      </c>
      <c r="L35" s="128"/>
      <c r="M35" s="128"/>
      <c r="N35" s="128"/>
      <c r="O35" s="128"/>
      <c r="P35" s="128"/>
      <c r="Q35" s="128"/>
      <c r="R35" s="128"/>
      <c r="S35" s="128"/>
      <c r="T35" s="128"/>
      <c r="U35" s="128"/>
      <c r="W35" s="65"/>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67"/>
      <c r="CG35" s="66"/>
    </row>
    <row r="36" spans="2:86" x14ac:dyDescent="0.25">
      <c r="F36" s="158"/>
      <c r="H36" s="64"/>
      <c r="K36" s="227"/>
      <c r="L36" s="114"/>
      <c r="M36" s="114"/>
      <c r="N36" s="114"/>
      <c r="O36" s="114"/>
      <c r="P36" s="114"/>
      <c r="Q36" s="114"/>
      <c r="R36" s="114"/>
      <c r="S36" s="114"/>
      <c r="T36" s="114"/>
      <c r="U36" s="114"/>
      <c r="W36" s="65"/>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7"/>
      <c r="BW36" s="67"/>
      <c r="BX36" s="66"/>
      <c r="BY36" s="66"/>
      <c r="BZ36" s="66"/>
      <c r="CA36" s="66"/>
      <c r="CB36" s="66"/>
      <c r="CC36" s="66"/>
      <c r="CD36" s="66"/>
      <c r="CE36" s="66"/>
      <c r="CF36" s="67"/>
      <c r="CG36" s="66"/>
    </row>
    <row r="37" spans="2:86" x14ac:dyDescent="0.25">
      <c r="F37" s="158"/>
      <c r="H37" s="64"/>
      <c r="K37" s="227"/>
      <c r="L37" s="114"/>
      <c r="M37" s="114"/>
      <c r="N37" s="114"/>
      <c r="O37" s="114"/>
      <c r="P37" s="114"/>
      <c r="Q37" s="114"/>
      <c r="R37" s="114"/>
      <c r="S37" s="114"/>
      <c r="T37" s="114"/>
      <c r="U37" s="114"/>
      <c r="W37" s="65"/>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7"/>
      <c r="BW37" s="67"/>
      <c r="BX37" s="66"/>
      <c r="BY37" s="66"/>
      <c r="BZ37" s="66"/>
      <c r="CA37" s="66"/>
      <c r="CB37" s="66"/>
      <c r="CC37" s="66"/>
      <c r="CD37" s="66"/>
      <c r="CE37" s="66"/>
      <c r="CF37" s="67"/>
      <c r="CG37" s="66"/>
    </row>
    <row r="38" spans="2:86" s="69" customFormat="1" ht="16.95" customHeight="1" x14ac:dyDescent="0.25">
      <c r="B38" s="424" t="s">
        <v>283</v>
      </c>
      <c r="D38" s="419" t="str">
        <f>"Value in energy balance"&amp;$B$4</f>
        <v>Value in energy balance (in TJ)</v>
      </c>
      <c r="E38" s="420"/>
      <c r="F38" s="421"/>
      <c r="G38" s="120"/>
      <c r="H38" s="57"/>
      <c r="I38" s="17"/>
      <c r="J38" s="17"/>
      <c r="K38" s="225">
        <f>SUM(X38:CG38)</f>
        <v>-6406</v>
      </c>
      <c r="L38" s="114"/>
      <c r="M38" s="114"/>
      <c r="N38" s="114"/>
      <c r="O38" s="114"/>
      <c r="P38" s="114"/>
      <c r="Q38" s="114"/>
      <c r="R38" s="114"/>
      <c r="S38" s="114"/>
      <c r="T38" s="114"/>
      <c r="U38" s="114"/>
      <c r="V38" s="17"/>
      <c r="W38" s="65"/>
      <c r="X38" s="70">
        <f>Original_data!B14</f>
        <v>0</v>
      </c>
      <c r="Y38" s="70">
        <f>Original_data!C14</f>
        <v>0</v>
      </c>
      <c r="Z38" s="70">
        <f>Original_data!D14</f>
        <v>0</v>
      </c>
      <c r="AA38" s="70">
        <f>Original_data!E14</f>
        <v>0</v>
      </c>
      <c r="AB38" s="70">
        <f>Original_data!F14</f>
        <v>0</v>
      </c>
      <c r="AC38" s="70">
        <f>Original_data!G14</f>
        <v>0</v>
      </c>
      <c r="AD38" s="70">
        <f>Original_data!H14</f>
        <v>0</v>
      </c>
      <c r="AE38" s="70">
        <f>Original_data!I14</f>
        <v>0</v>
      </c>
      <c r="AF38" s="70">
        <f>Original_data!J14</f>
        <v>0</v>
      </c>
      <c r="AG38" s="70">
        <f>Original_data!K14</f>
        <v>0</v>
      </c>
      <c r="AH38" s="70">
        <f>Original_data!L14</f>
        <v>0</v>
      </c>
      <c r="AI38" s="70">
        <f>Original_data!M14</f>
        <v>0</v>
      </c>
      <c r="AJ38" s="70">
        <f>Original_data!N14</f>
        <v>0</v>
      </c>
      <c r="AK38" s="70">
        <f>Original_data!O14</f>
        <v>0</v>
      </c>
      <c r="AL38" s="70">
        <f>Original_data!P14</f>
        <v>0</v>
      </c>
      <c r="AM38" s="70">
        <f>Original_data!Q14</f>
        <v>0</v>
      </c>
      <c r="AN38" s="70">
        <f>Original_data!R14</f>
        <v>0</v>
      </c>
      <c r="AO38" s="70">
        <f>Original_data!S14</f>
        <v>-4112</v>
      </c>
      <c r="AP38" s="70">
        <f>Original_data!U14</f>
        <v>0</v>
      </c>
      <c r="AQ38" s="70">
        <f>Original_data!V14</f>
        <v>0</v>
      </c>
      <c r="AR38" s="70">
        <f>Original_data!W14</f>
        <v>0</v>
      </c>
      <c r="AS38" s="70">
        <f>Original_data!X14</f>
        <v>0</v>
      </c>
      <c r="AT38" s="70">
        <f>Original_data!Y14</f>
        <v>0</v>
      </c>
      <c r="AU38" s="70">
        <f>Original_data!Z14</f>
        <v>0</v>
      </c>
      <c r="AV38" s="70">
        <f>Original_data!AA14</f>
        <v>0</v>
      </c>
      <c r="AW38" s="70">
        <f>Original_data!AB14</f>
        <v>0</v>
      </c>
      <c r="AX38" s="70">
        <f>Original_data!AC14</f>
        <v>0</v>
      </c>
      <c r="AY38" s="70">
        <f>Original_data!AD14</f>
        <v>0</v>
      </c>
      <c r="AZ38" s="70">
        <f>Original_data!AE14</f>
        <v>0</v>
      </c>
      <c r="BA38" s="70">
        <f>Original_data!AF14</f>
        <v>0</v>
      </c>
      <c r="BB38" s="70">
        <f>Original_data!AG14</f>
        <v>0</v>
      </c>
      <c r="BC38" s="70">
        <f>Original_data!AH14</f>
        <v>0</v>
      </c>
      <c r="BD38" s="70">
        <f>Original_data!AI14</f>
        <v>0</v>
      </c>
      <c r="BE38" s="70">
        <f>Original_data!AJ14</f>
        <v>0</v>
      </c>
      <c r="BF38" s="70">
        <f>Original_data!AK14</f>
        <v>0</v>
      </c>
      <c r="BG38" s="70">
        <f>Original_data!AL14</f>
        <v>0</v>
      </c>
      <c r="BH38" s="70">
        <f>Original_data!AM14</f>
        <v>0</v>
      </c>
      <c r="BI38" s="70">
        <f>Original_data!AN14</f>
        <v>0</v>
      </c>
      <c r="BJ38" s="70">
        <f>Original_data!AO14</f>
        <v>0</v>
      </c>
      <c r="BK38" s="70">
        <f>Original_data!AP14</f>
        <v>0</v>
      </c>
      <c r="BL38" s="70">
        <f>Original_data!AQ14</f>
        <v>0</v>
      </c>
      <c r="BM38" s="70">
        <f>Original_data!AR14</f>
        <v>0</v>
      </c>
      <c r="BN38" s="70">
        <f>Original_data!AS14</f>
        <v>0</v>
      </c>
      <c r="BO38" s="70">
        <f>Original_data!AT14</f>
        <v>-4600</v>
      </c>
      <c r="BP38" s="70">
        <f>Original_data!AU14</f>
        <v>-405</v>
      </c>
      <c r="BQ38" s="70">
        <f>Original_data!AV14</f>
        <v>0</v>
      </c>
      <c r="BR38" s="70">
        <f>Original_data!AW14</f>
        <v>0</v>
      </c>
      <c r="BS38" s="70">
        <f>Original_data!AX14</f>
        <v>0</v>
      </c>
      <c r="BT38" s="70">
        <f>Original_data!AY14</f>
        <v>0</v>
      </c>
      <c r="BU38" s="70">
        <f>Original_data!AZ14</f>
        <v>0</v>
      </c>
      <c r="BV38" s="102">
        <f>Original_data!BA14</f>
        <v>0</v>
      </c>
      <c r="BW38" s="102">
        <f>Original_data!BB14</f>
        <v>0</v>
      </c>
      <c r="BX38" s="70">
        <f>Original_data!BC14</f>
        <v>0</v>
      </c>
      <c r="BY38" s="70">
        <f>Original_data!BD14</f>
        <v>0</v>
      </c>
      <c r="BZ38" s="70">
        <f>Original_data!BE14</f>
        <v>0</v>
      </c>
      <c r="CA38" s="70">
        <f>Original_data!BF14</f>
        <v>-2762</v>
      </c>
      <c r="CB38" s="70">
        <f>Original_data!BG14</f>
        <v>0</v>
      </c>
      <c r="CC38" s="70">
        <f>Original_data!BH14</f>
        <v>0</v>
      </c>
      <c r="CD38" s="70">
        <f>Original_data!BI14</f>
        <v>-3673</v>
      </c>
      <c r="CE38" s="70">
        <f>Original_data!BJ14</f>
        <v>-450</v>
      </c>
      <c r="CF38" s="70">
        <f>Original_data!BK14</f>
        <v>9596</v>
      </c>
      <c r="CG38" s="70">
        <f>Original_data!BL14</f>
        <v>0</v>
      </c>
    </row>
    <row r="39" spans="2:86" ht="5.4" customHeight="1" x14ac:dyDescent="0.25">
      <c r="B39" s="424"/>
      <c r="F39" s="158"/>
      <c r="H39" s="64"/>
      <c r="K39" s="227"/>
      <c r="L39" s="114"/>
      <c r="M39" s="114"/>
      <c r="N39" s="114"/>
      <c r="O39" s="114"/>
      <c r="P39" s="114"/>
      <c r="Q39" s="114"/>
      <c r="R39" s="114"/>
      <c r="S39" s="114"/>
      <c r="T39" s="114"/>
      <c r="U39" s="114"/>
      <c r="W39" s="65"/>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7"/>
      <c r="BW39" s="67"/>
      <c r="BX39" s="66"/>
      <c r="BY39" s="66"/>
      <c r="BZ39" s="66"/>
      <c r="CA39" s="66"/>
      <c r="CB39" s="66"/>
      <c r="CC39" s="66"/>
      <c r="CD39" s="66"/>
      <c r="CE39" s="66"/>
      <c r="CF39" s="66"/>
      <c r="CG39" s="66"/>
    </row>
    <row r="40" spans="2:86" ht="15" customHeight="1" x14ac:dyDescent="0.25">
      <c r="B40" s="424"/>
      <c r="D40" s="372" t="s">
        <v>347</v>
      </c>
      <c r="E40" s="408"/>
      <c r="F40" s="302"/>
      <c r="G40" s="120"/>
      <c r="H40" s="310">
        <v>-1E-3</v>
      </c>
      <c r="K40" s="225">
        <f>SUM(L40:U40)</f>
        <v>16.002000000000002</v>
      </c>
      <c r="L40" s="198">
        <f t="shared" ref="L40:U41" si="8">SUMIFS($X40:$CG40,$X$8:$CG$8,L$10)</f>
        <v>0</v>
      </c>
      <c r="M40" s="198">
        <f t="shared" si="8"/>
        <v>0</v>
      </c>
      <c r="N40" s="198">
        <f t="shared" si="8"/>
        <v>0</v>
      </c>
      <c r="O40" s="198">
        <f t="shared" si="8"/>
        <v>4.1120000000000001</v>
      </c>
      <c r="P40" s="198">
        <f t="shared" si="8"/>
        <v>0</v>
      </c>
      <c r="Q40" s="198">
        <f t="shared" si="8"/>
        <v>5.0050000000000008</v>
      </c>
      <c r="R40" s="198">
        <f t="shared" si="8"/>
        <v>0</v>
      </c>
      <c r="S40" s="198">
        <f t="shared" si="8"/>
        <v>6.4350000000000005</v>
      </c>
      <c r="T40" s="198">
        <f t="shared" si="8"/>
        <v>0.45</v>
      </c>
      <c r="U40" s="198">
        <f t="shared" si="8"/>
        <v>0</v>
      </c>
      <c r="W40" s="65"/>
      <c r="X40" s="198">
        <f>IF(X38&lt;0,X38*$H40,0)</f>
        <v>0</v>
      </c>
      <c r="Y40" s="198">
        <f t="shared" ref="Y40:CG40" si="9">IF(Y38&lt;0,Y38*$H40,0)</f>
        <v>0</v>
      </c>
      <c r="Z40" s="198">
        <f t="shared" si="9"/>
        <v>0</v>
      </c>
      <c r="AA40" s="198">
        <f t="shared" si="9"/>
        <v>0</v>
      </c>
      <c r="AB40" s="198">
        <f t="shared" si="9"/>
        <v>0</v>
      </c>
      <c r="AC40" s="198">
        <f t="shared" si="9"/>
        <v>0</v>
      </c>
      <c r="AD40" s="198">
        <f t="shared" si="9"/>
        <v>0</v>
      </c>
      <c r="AE40" s="198">
        <f t="shared" si="9"/>
        <v>0</v>
      </c>
      <c r="AF40" s="198">
        <f t="shared" si="9"/>
        <v>0</v>
      </c>
      <c r="AG40" s="198">
        <f t="shared" si="9"/>
        <v>0</v>
      </c>
      <c r="AH40" s="198">
        <f t="shared" si="9"/>
        <v>0</v>
      </c>
      <c r="AI40" s="198">
        <f t="shared" si="9"/>
        <v>0</v>
      </c>
      <c r="AJ40" s="198">
        <f t="shared" si="9"/>
        <v>0</v>
      </c>
      <c r="AK40" s="198">
        <f t="shared" si="9"/>
        <v>0</v>
      </c>
      <c r="AL40" s="198">
        <f t="shared" si="9"/>
        <v>0</v>
      </c>
      <c r="AM40" s="198">
        <f t="shared" si="9"/>
        <v>0</v>
      </c>
      <c r="AN40" s="198">
        <f t="shared" si="9"/>
        <v>0</v>
      </c>
      <c r="AO40" s="198">
        <f t="shared" si="9"/>
        <v>4.1120000000000001</v>
      </c>
      <c r="AP40" s="198">
        <f t="shared" si="9"/>
        <v>0</v>
      </c>
      <c r="AQ40" s="198">
        <f t="shared" si="9"/>
        <v>0</v>
      </c>
      <c r="AR40" s="198">
        <f t="shared" si="9"/>
        <v>0</v>
      </c>
      <c r="AS40" s="198">
        <f t="shared" si="9"/>
        <v>0</v>
      </c>
      <c r="AT40" s="198">
        <f t="shared" si="9"/>
        <v>0</v>
      </c>
      <c r="AU40" s="198">
        <f t="shared" si="9"/>
        <v>0</v>
      </c>
      <c r="AV40" s="198">
        <f t="shared" si="9"/>
        <v>0</v>
      </c>
      <c r="AW40" s="198">
        <f t="shared" si="9"/>
        <v>0</v>
      </c>
      <c r="AX40" s="198">
        <f t="shared" si="9"/>
        <v>0</v>
      </c>
      <c r="AY40" s="198">
        <f t="shared" si="9"/>
        <v>0</v>
      </c>
      <c r="AZ40" s="198">
        <f t="shared" si="9"/>
        <v>0</v>
      </c>
      <c r="BA40" s="198">
        <f t="shared" si="9"/>
        <v>0</v>
      </c>
      <c r="BB40" s="198">
        <f t="shared" si="9"/>
        <v>0</v>
      </c>
      <c r="BC40" s="198">
        <f t="shared" si="9"/>
        <v>0</v>
      </c>
      <c r="BD40" s="198">
        <f t="shared" si="9"/>
        <v>0</v>
      </c>
      <c r="BE40" s="198">
        <f t="shared" si="9"/>
        <v>0</v>
      </c>
      <c r="BF40" s="198">
        <f t="shared" si="9"/>
        <v>0</v>
      </c>
      <c r="BG40" s="198">
        <f t="shared" si="9"/>
        <v>0</v>
      </c>
      <c r="BH40" s="198">
        <f t="shared" si="9"/>
        <v>0</v>
      </c>
      <c r="BI40" s="198">
        <f t="shared" si="9"/>
        <v>0</v>
      </c>
      <c r="BJ40" s="198">
        <f t="shared" si="9"/>
        <v>0</v>
      </c>
      <c r="BK40" s="198">
        <f t="shared" si="9"/>
        <v>0</v>
      </c>
      <c r="BL40" s="198">
        <f t="shared" si="9"/>
        <v>0</v>
      </c>
      <c r="BM40" s="198">
        <f t="shared" si="9"/>
        <v>0</v>
      </c>
      <c r="BN40" s="198">
        <f t="shared" si="9"/>
        <v>0</v>
      </c>
      <c r="BO40" s="198">
        <f t="shared" si="9"/>
        <v>4.6000000000000005</v>
      </c>
      <c r="BP40" s="198">
        <f t="shared" si="9"/>
        <v>0.40500000000000003</v>
      </c>
      <c r="BQ40" s="198">
        <f t="shared" si="9"/>
        <v>0</v>
      </c>
      <c r="BR40" s="198">
        <f t="shared" si="9"/>
        <v>0</v>
      </c>
      <c r="BS40" s="198">
        <f t="shared" si="9"/>
        <v>0</v>
      </c>
      <c r="BT40" s="198">
        <f t="shared" si="9"/>
        <v>0</v>
      </c>
      <c r="BU40" s="198">
        <f t="shared" si="9"/>
        <v>0</v>
      </c>
      <c r="BV40" s="198">
        <f t="shared" si="9"/>
        <v>0</v>
      </c>
      <c r="BW40" s="198">
        <f t="shared" si="9"/>
        <v>0</v>
      </c>
      <c r="BX40" s="198">
        <f t="shared" si="9"/>
        <v>0</v>
      </c>
      <c r="BY40" s="198">
        <f t="shared" si="9"/>
        <v>0</v>
      </c>
      <c r="BZ40" s="198">
        <f t="shared" si="9"/>
        <v>0</v>
      </c>
      <c r="CA40" s="198">
        <f t="shared" si="9"/>
        <v>2.762</v>
      </c>
      <c r="CB40" s="198">
        <f t="shared" si="9"/>
        <v>0</v>
      </c>
      <c r="CC40" s="198">
        <f t="shared" si="9"/>
        <v>0</v>
      </c>
      <c r="CD40" s="198">
        <f t="shared" si="9"/>
        <v>3.673</v>
      </c>
      <c r="CE40" s="198">
        <f t="shared" si="9"/>
        <v>0.45</v>
      </c>
      <c r="CF40" s="198">
        <f t="shared" si="9"/>
        <v>0</v>
      </c>
      <c r="CG40" s="198">
        <f t="shared" si="9"/>
        <v>0</v>
      </c>
      <c r="CH40" s="3" t="s">
        <v>396</v>
      </c>
    </row>
    <row r="41" spans="2:86" ht="16.95" customHeight="1" x14ac:dyDescent="0.25">
      <c r="B41" s="424"/>
      <c r="D41" s="372" t="s">
        <v>384</v>
      </c>
      <c r="E41" s="408"/>
      <c r="F41" s="302"/>
      <c r="G41" s="120"/>
      <c r="H41" s="310">
        <v>1E-3</v>
      </c>
      <c r="K41" s="225">
        <f>SUM(L41:U41)</f>
        <v>9.5960000000000001</v>
      </c>
      <c r="L41" s="228"/>
      <c r="M41" s="228"/>
      <c r="N41" s="228"/>
      <c r="O41" s="228"/>
      <c r="P41" s="228"/>
      <c r="Q41" s="228"/>
      <c r="R41" s="228"/>
      <c r="S41" s="198">
        <f t="shared" si="8"/>
        <v>9.5960000000000001</v>
      </c>
      <c r="T41" s="228"/>
      <c r="U41" s="228"/>
      <c r="W41" s="65"/>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7"/>
      <c r="BW41" s="67"/>
      <c r="BX41" s="66"/>
      <c r="BY41" s="66"/>
      <c r="BZ41" s="66"/>
      <c r="CA41" s="66"/>
      <c r="CB41" s="66"/>
      <c r="CC41" s="66"/>
      <c r="CD41" s="66"/>
      <c r="CE41" s="66"/>
      <c r="CF41" s="198">
        <f>IF(CF38&gt;0,CF38*$H41,0)</f>
        <v>9.5960000000000001</v>
      </c>
      <c r="CG41" s="66"/>
    </row>
    <row r="42" spans="2:86" ht="5.4" customHeight="1" x14ac:dyDescent="0.25">
      <c r="B42" s="424"/>
      <c r="F42" s="158"/>
      <c r="H42" s="64"/>
      <c r="K42" s="227"/>
      <c r="L42" s="114"/>
      <c r="M42" s="114"/>
      <c r="N42" s="114"/>
      <c r="O42" s="114"/>
      <c r="P42" s="114"/>
      <c r="Q42" s="114"/>
      <c r="R42" s="114"/>
      <c r="S42" s="114"/>
      <c r="T42" s="114"/>
      <c r="U42" s="114"/>
      <c r="W42" s="65"/>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7"/>
      <c r="BW42" s="67"/>
      <c r="BX42" s="66"/>
      <c r="BY42" s="66"/>
      <c r="BZ42" s="66"/>
      <c r="CA42" s="66"/>
      <c r="CB42" s="66"/>
      <c r="CC42" s="66"/>
      <c r="CD42" s="66"/>
      <c r="CE42" s="66"/>
      <c r="CF42" s="66"/>
      <c r="CG42" s="66"/>
    </row>
    <row r="43" spans="2:86" ht="16.95" customHeight="1" x14ac:dyDescent="0.25">
      <c r="B43" s="424"/>
      <c r="D43" s="427" t="s">
        <v>387</v>
      </c>
      <c r="E43" s="419"/>
      <c r="F43" s="159" t="s">
        <v>181</v>
      </c>
      <c r="G43" s="120"/>
      <c r="H43" s="57"/>
      <c r="K43" s="225">
        <f t="shared" ref="K43:K48" si="10">SUM(L43:U43)</f>
        <v>5.8079748263888886</v>
      </c>
      <c r="L43" s="96"/>
      <c r="M43" s="96"/>
      <c r="N43" s="96"/>
      <c r="O43" s="96"/>
      <c r="P43" s="96"/>
      <c r="Q43" s="96">
        <f>([2]CALCAUTOELEC!$AL$65+[2]CALCAUTOELEC!$AL$66)/1000</f>
        <v>3.7079748263888885</v>
      </c>
      <c r="R43" s="96"/>
      <c r="S43" s="96">
        <f>([2]CALCAUTOELEC!$AL$75+[2]CALCAUTOELEC!$AL$77)/1000</f>
        <v>2.1</v>
      </c>
      <c r="T43" s="96"/>
      <c r="U43" s="96"/>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105"/>
      <c r="BW43" s="105"/>
      <c r="BX43" s="65"/>
      <c r="BY43" s="65"/>
      <c r="BZ43" s="65"/>
      <c r="CA43" s="65"/>
      <c r="CB43" s="65"/>
      <c r="CC43" s="65"/>
      <c r="CD43" s="65"/>
      <c r="CE43" s="65"/>
      <c r="CF43" s="66"/>
      <c r="CG43" s="66"/>
    </row>
    <row r="44" spans="2:86" ht="16.95" customHeight="1" x14ac:dyDescent="0.25">
      <c r="B44" s="424"/>
      <c r="D44" s="427"/>
      <c r="E44" s="419"/>
      <c r="F44" s="160" t="s">
        <v>179</v>
      </c>
      <c r="G44" s="120"/>
      <c r="H44" s="57"/>
      <c r="K44" s="225">
        <f t="shared" si="10"/>
        <v>0</v>
      </c>
      <c r="L44" s="96"/>
      <c r="M44" s="96"/>
      <c r="N44" s="96"/>
      <c r="O44" s="96"/>
      <c r="P44" s="96"/>
      <c r="Q44" s="96"/>
      <c r="R44" s="96"/>
      <c r="S44" s="96"/>
      <c r="T44" s="96"/>
      <c r="U44" s="96"/>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105"/>
      <c r="BW44" s="105"/>
      <c r="BX44" s="65"/>
      <c r="BY44" s="65"/>
      <c r="BZ44" s="65"/>
      <c r="CA44" s="65"/>
      <c r="CB44" s="65"/>
      <c r="CC44" s="65"/>
      <c r="CD44" s="65"/>
      <c r="CE44" s="65"/>
      <c r="CF44" s="66"/>
      <c r="CG44" s="66"/>
    </row>
    <row r="45" spans="2:86" ht="16.95" customHeight="1" x14ac:dyDescent="0.25">
      <c r="B45" s="424"/>
      <c r="D45" s="427"/>
      <c r="E45" s="419"/>
      <c r="F45" s="160" t="s">
        <v>176</v>
      </c>
      <c r="G45" s="120"/>
      <c r="H45" s="57"/>
      <c r="K45" s="225">
        <f t="shared" si="10"/>
        <v>4.1120000000000001</v>
      </c>
      <c r="L45" s="96"/>
      <c r="M45" s="96"/>
      <c r="N45" s="96"/>
      <c r="O45" s="96">
        <f>O40</f>
        <v>4.1120000000000001</v>
      </c>
      <c r="P45" s="96"/>
      <c r="Q45" s="96"/>
      <c r="R45" s="96"/>
      <c r="S45" s="96"/>
      <c r="T45" s="96"/>
      <c r="U45" s="96"/>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105"/>
      <c r="BW45" s="105"/>
      <c r="BX45" s="65"/>
      <c r="BY45" s="65"/>
      <c r="BZ45" s="65"/>
      <c r="CA45" s="65"/>
      <c r="CB45" s="65"/>
      <c r="CC45" s="65"/>
      <c r="CD45" s="65"/>
      <c r="CE45" s="65"/>
      <c r="CF45" s="66"/>
      <c r="CG45" s="66"/>
    </row>
    <row r="46" spans="2:86" ht="16.95" customHeight="1" x14ac:dyDescent="0.25">
      <c r="B46" s="424"/>
      <c r="D46" s="427"/>
      <c r="E46" s="419"/>
      <c r="F46" s="160" t="s">
        <v>177</v>
      </c>
      <c r="G46" s="120"/>
      <c r="H46" s="57"/>
      <c r="K46" s="225">
        <f t="shared" si="10"/>
        <v>4.3350000000000009</v>
      </c>
      <c r="L46" s="96"/>
      <c r="M46" s="96"/>
      <c r="N46" s="96"/>
      <c r="O46" s="96"/>
      <c r="P46" s="96"/>
      <c r="Q46" s="96"/>
      <c r="R46" s="96"/>
      <c r="S46" s="96">
        <f>S40-S43</f>
        <v>4.3350000000000009</v>
      </c>
      <c r="T46" s="96"/>
      <c r="U46" s="96"/>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105"/>
      <c r="BW46" s="105"/>
      <c r="BX46" s="65"/>
      <c r="BY46" s="65"/>
      <c r="BZ46" s="65"/>
      <c r="CA46" s="65"/>
      <c r="CB46" s="65"/>
      <c r="CC46" s="65"/>
      <c r="CD46" s="65"/>
      <c r="CE46" s="65"/>
      <c r="CF46" s="66"/>
      <c r="CG46" s="66"/>
    </row>
    <row r="47" spans="2:86" ht="16.95" customHeight="1" x14ac:dyDescent="0.25">
      <c r="B47" s="424"/>
      <c r="D47" s="427"/>
      <c r="E47" s="419"/>
      <c r="F47" s="160" t="s">
        <v>178</v>
      </c>
      <c r="G47" s="120"/>
      <c r="H47" s="57"/>
      <c r="K47" s="225">
        <f t="shared" si="10"/>
        <v>0</v>
      </c>
      <c r="L47" s="250"/>
      <c r="M47" s="250"/>
      <c r="N47" s="250"/>
      <c r="O47" s="250"/>
      <c r="P47" s="250"/>
      <c r="Q47" s="250"/>
      <c r="R47" s="250"/>
      <c r="S47" s="250"/>
      <c r="T47" s="250"/>
      <c r="U47" s="250"/>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105"/>
      <c r="BW47" s="105"/>
      <c r="BX47" s="65"/>
      <c r="BY47" s="65"/>
      <c r="BZ47" s="65"/>
      <c r="CA47" s="65"/>
      <c r="CB47" s="65"/>
      <c r="CC47" s="65"/>
      <c r="CD47" s="65"/>
      <c r="CE47" s="65"/>
      <c r="CF47" s="66"/>
      <c r="CG47" s="66"/>
    </row>
    <row r="48" spans="2:86" ht="16.95" customHeight="1" x14ac:dyDescent="0.25">
      <c r="B48" s="424"/>
      <c r="D48" s="427"/>
      <c r="E48" s="419"/>
      <c r="F48" s="161" t="s">
        <v>140</v>
      </c>
      <c r="G48" s="120"/>
      <c r="H48" s="57"/>
      <c r="K48" s="225">
        <f t="shared" si="10"/>
        <v>1.2970251736111122</v>
      </c>
      <c r="L48" s="250"/>
      <c r="M48" s="250"/>
      <c r="N48" s="250"/>
      <c r="O48" s="250"/>
      <c r="P48" s="250"/>
      <c r="Q48" s="250">
        <f>Q40-Q43</f>
        <v>1.2970251736111122</v>
      </c>
      <c r="R48" s="250"/>
      <c r="S48" s="250"/>
      <c r="T48" s="250"/>
      <c r="U48" s="250"/>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105"/>
      <c r="BW48" s="105"/>
      <c r="BX48" s="65"/>
      <c r="BY48" s="65"/>
      <c r="BZ48" s="65"/>
      <c r="CA48" s="65"/>
      <c r="CB48" s="65"/>
      <c r="CC48" s="65"/>
      <c r="CD48" s="65"/>
      <c r="CE48" s="65"/>
      <c r="CF48" s="66"/>
      <c r="CG48" s="66"/>
    </row>
    <row r="49" spans="2:85" ht="4.95" customHeight="1" x14ac:dyDescent="0.25">
      <c r="B49" s="424"/>
      <c r="F49" s="158"/>
      <c r="H49" s="64"/>
      <c r="K49" s="227"/>
      <c r="L49" s="114"/>
      <c r="M49" s="114"/>
      <c r="N49" s="114"/>
      <c r="O49" s="114"/>
      <c r="P49" s="114"/>
      <c r="Q49" s="114"/>
      <c r="R49" s="114"/>
      <c r="S49" s="114"/>
      <c r="T49" s="114"/>
      <c r="U49" s="114"/>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105"/>
      <c r="BW49" s="105"/>
      <c r="BX49" s="65"/>
      <c r="BY49" s="65"/>
      <c r="BZ49" s="65"/>
      <c r="CA49" s="65"/>
      <c r="CB49" s="65"/>
      <c r="CC49" s="65"/>
      <c r="CD49" s="65"/>
      <c r="CE49" s="65"/>
      <c r="CF49" s="66"/>
      <c r="CG49" s="66"/>
    </row>
    <row r="50" spans="2:85" ht="16.95" customHeight="1" x14ac:dyDescent="0.25">
      <c r="B50" s="424"/>
      <c r="D50" s="427" t="str">
        <f>"Value in PSUT"&amp;D4</f>
        <v>Value in PSUT (in PJ)</v>
      </c>
      <c r="E50" s="428" t="s">
        <v>328</v>
      </c>
      <c r="F50" s="311" t="s">
        <v>181</v>
      </c>
      <c r="G50" s="314" t="s">
        <v>311</v>
      </c>
      <c r="H50" s="57"/>
      <c r="K50" s="225">
        <f t="shared" ref="K50:K55" si="11">SUM(L50:U50)</f>
        <v>5.8079748263888886</v>
      </c>
      <c r="L50" s="226">
        <f>IF(SUM(L$43:L$48)=0,0,L43*L$40/SUM(L$43:L$48))</f>
        <v>0</v>
      </c>
      <c r="M50" s="226">
        <f t="shared" ref="M50:U50" si="12">IF(SUM(M$43:M$48)=0,0,M43*M$40/SUM(M$43:M$48))</f>
        <v>0</v>
      </c>
      <c r="N50" s="226">
        <f t="shared" si="12"/>
        <v>0</v>
      </c>
      <c r="O50" s="226">
        <f t="shared" si="12"/>
        <v>0</v>
      </c>
      <c r="P50" s="226">
        <f t="shared" si="12"/>
        <v>0</v>
      </c>
      <c r="Q50" s="226">
        <f t="shared" si="12"/>
        <v>3.7079748263888885</v>
      </c>
      <c r="R50" s="226">
        <f t="shared" si="12"/>
        <v>0</v>
      </c>
      <c r="S50" s="226">
        <f t="shared" si="12"/>
        <v>2.1</v>
      </c>
      <c r="T50" s="226">
        <f t="shared" si="12"/>
        <v>0</v>
      </c>
      <c r="U50" s="226">
        <f t="shared" si="12"/>
        <v>0</v>
      </c>
      <c r="W50" s="65"/>
      <c r="X50" s="66"/>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105"/>
      <c r="BW50" s="105"/>
      <c r="BX50" s="65"/>
      <c r="BY50" s="65"/>
      <c r="BZ50" s="65"/>
      <c r="CA50" s="65"/>
      <c r="CB50" s="65"/>
      <c r="CC50" s="65"/>
      <c r="CD50" s="65"/>
      <c r="CE50" s="65"/>
      <c r="CF50" s="66"/>
      <c r="CG50" s="66"/>
    </row>
    <row r="51" spans="2:85" ht="16.95" customHeight="1" x14ac:dyDescent="0.25">
      <c r="B51" s="424"/>
      <c r="D51" s="427"/>
      <c r="E51" s="428"/>
      <c r="F51" s="312" t="s">
        <v>179</v>
      </c>
      <c r="G51" s="314" t="s">
        <v>311</v>
      </c>
      <c r="H51" s="57"/>
      <c r="K51" s="225">
        <f t="shared" si="11"/>
        <v>0</v>
      </c>
      <c r="L51" s="226">
        <f t="shared" ref="L51:U52" si="13">IF(SUM(L$43:L$48)=0,0,L44*L$40/SUM(L$43:L$48))</f>
        <v>0</v>
      </c>
      <c r="M51" s="226">
        <f t="shared" si="13"/>
        <v>0</v>
      </c>
      <c r="N51" s="226">
        <f t="shared" si="13"/>
        <v>0</v>
      </c>
      <c r="O51" s="226">
        <f t="shared" si="13"/>
        <v>0</v>
      </c>
      <c r="P51" s="226">
        <f t="shared" si="13"/>
        <v>0</v>
      </c>
      <c r="Q51" s="226">
        <f t="shared" si="13"/>
        <v>0</v>
      </c>
      <c r="R51" s="226">
        <f t="shared" si="13"/>
        <v>0</v>
      </c>
      <c r="S51" s="226">
        <f t="shared" si="13"/>
        <v>0</v>
      </c>
      <c r="T51" s="226">
        <f t="shared" si="13"/>
        <v>0</v>
      </c>
      <c r="U51" s="226">
        <f t="shared" si="13"/>
        <v>0</v>
      </c>
      <c r="W51" s="65"/>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7"/>
      <c r="BW51" s="67"/>
      <c r="BX51" s="66"/>
      <c r="BY51" s="66"/>
      <c r="BZ51" s="66"/>
      <c r="CA51" s="66"/>
      <c r="CB51" s="66"/>
      <c r="CC51" s="66"/>
      <c r="CD51" s="66"/>
      <c r="CE51" s="66"/>
      <c r="CF51" s="66"/>
      <c r="CG51" s="66"/>
    </row>
    <row r="52" spans="2:85" ht="16.95" customHeight="1" x14ac:dyDescent="0.25">
      <c r="B52" s="424"/>
      <c r="D52" s="427"/>
      <c r="E52" s="428"/>
      <c r="F52" s="312" t="s">
        <v>176</v>
      </c>
      <c r="G52" s="314" t="s">
        <v>311</v>
      </c>
      <c r="H52" s="57"/>
      <c r="K52" s="225">
        <f t="shared" si="11"/>
        <v>4.1120000000000001</v>
      </c>
      <c r="L52" s="226">
        <f t="shared" si="13"/>
        <v>0</v>
      </c>
      <c r="M52" s="226">
        <f t="shared" si="13"/>
        <v>0</v>
      </c>
      <c r="N52" s="226">
        <f t="shared" si="13"/>
        <v>0</v>
      </c>
      <c r="O52" s="226">
        <f t="shared" si="13"/>
        <v>4.1120000000000001</v>
      </c>
      <c r="P52" s="226">
        <f t="shared" si="13"/>
        <v>0</v>
      </c>
      <c r="Q52" s="226">
        <f t="shared" si="13"/>
        <v>0</v>
      </c>
      <c r="R52" s="226">
        <f t="shared" si="13"/>
        <v>0</v>
      </c>
      <c r="S52" s="226">
        <f t="shared" si="13"/>
        <v>0</v>
      </c>
      <c r="T52" s="226">
        <f t="shared" si="13"/>
        <v>0</v>
      </c>
      <c r="U52" s="226">
        <f t="shared" si="13"/>
        <v>0</v>
      </c>
      <c r="W52" s="65"/>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7"/>
      <c r="BW52" s="67"/>
      <c r="BX52" s="66"/>
      <c r="BY52" s="66"/>
      <c r="BZ52" s="66"/>
      <c r="CA52" s="66"/>
      <c r="CB52" s="66"/>
      <c r="CC52" s="66"/>
      <c r="CD52" s="66"/>
      <c r="CE52" s="66"/>
      <c r="CF52" s="66"/>
    </row>
    <row r="53" spans="2:85" ht="16.95" customHeight="1" x14ac:dyDescent="0.25">
      <c r="B53" s="424"/>
      <c r="D53" s="427"/>
      <c r="E53" s="428"/>
      <c r="F53" s="312" t="s">
        <v>177</v>
      </c>
      <c r="G53" s="314" t="s">
        <v>311</v>
      </c>
      <c r="H53" s="57"/>
      <c r="K53" s="225">
        <f t="shared" si="11"/>
        <v>4.785000000000001</v>
      </c>
      <c r="L53" s="226">
        <f>IF(SUM(L$43:L$48)=0,L40,L46*L$40/SUM(L$43:L$48))</f>
        <v>0</v>
      </c>
      <c r="M53" s="226">
        <f t="shared" ref="M53:U53" si="14">IF(SUM(M$43:M$48)=0,M40,M46*M$40/SUM(M$43:M$48))</f>
        <v>0</v>
      </c>
      <c r="N53" s="226">
        <f t="shared" si="14"/>
        <v>0</v>
      </c>
      <c r="O53" s="226">
        <f t="shared" si="14"/>
        <v>0</v>
      </c>
      <c r="P53" s="226">
        <f t="shared" si="14"/>
        <v>0</v>
      </c>
      <c r="Q53" s="226">
        <f t="shared" si="14"/>
        <v>0</v>
      </c>
      <c r="R53" s="226">
        <f t="shared" si="14"/>
        <v>0</v>
      </c>
      <c r="S53" s="226">
        <f t="shared" si="14"/>
        <v>4.3350000000000009</v>
      </c>
      <c r="T53" s="226">
        <f t="shared" si="14"/>
        <v>0.45</v>
      </c>
      <c r="U53" s="226">
        <f t="shared" si="14"/>
        <v>0</v>
      </c>
      <c r="W53" s="65"/>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7"/>
      <c r="BW53" s="67"/>
      <c r="BX53" s="66"/>
      <c r="BY53" s="66"/>
      <c r="BZ53" s="66"/>
      <c r="CA53" s="66"/>
      <c r="CB53" s="66"/>
      <c r="CC53" s="66"/>
      <c r="CD53" s="66"/>
      <c r="CE53" s="66"/>
      <c r="CF53" s="66"/>
      <c r="CG53" s="66"/>
    </row>
    <row r="54" spans="2:85" ht="16.95" customHeight="1" x14ac:dyDescent="0.25">
      <c r="B54" s="424"/>
      <c r="D54" s="427"/>
      <c r="E54" s="428"/>
      <c r="F54" s="312" t="s">
        <v>178</v>
      </c>
      <c r="G54" s="314" t="s">
        <v>311</v>
      </c>
      <c r="H54" s="57"/>
      <c r="K54" s="225">
        <f t="shared" si="11"/>
        <v>0</v>
      </c>
      <c r="L54" s="226">
        <f t="shared" ref="L54:U55" si="15">IF(SUM(L$43:L$48)=0,0,L47*L$40/SUM(L$43:L$48))</f>
        <v>0</v>
      </c>
      <c r="M54" s="226">
        <f t="shared" si="15"/>
        <v>0</v>
      </c>
      <c r="N54" s="226">
        <f t="shared" si="15"/>
        <v>0</v>
      </c>
      <c r="O54" s="226">
        <f t="shared" si="15"/>
        <v>0</v>
      </c>
      <c r="P54" s="226">
        <f t="shared" si="15"/>
        <v>0</v>
      </c>
      <c r="Q54" s="226">
        <f t="shared" si="15"/>
        <v>0</v>
      </c>
      <c r="R54" s="226">
        <f t="shared" si="15"/>
        <v>0</v>
      </c>
      <c r="S54" s="226">
        <f t="shared" si="15"/>
        <v>0</v>
      </c>
      <c r="T54" s="226">
        <f t="shared" si="15"/>
        <v>0</v>
      </c>
      <c r="U54" s="226">
        <f t="shared" si="15"/>
        <v>0</v>
      </c>
      <c r="W54" s="65"/>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7"/>
      <c r="BW54" s="67"/>
      <c r="BX54" s="66"/>
      <c r="BY54" s="66"/>
      <c r="BZ54" s="66"/>
      <c r="CA54" s="66"/>
      <c r="CB54" s="66"/>
      <c r="CC54" s="66"/>
      <c r="CD54" s="66"/>
      <c r="CE54" s="66"/>
      <c r="CF54" s="66"/>
      <c r="CG54" s="66"/>
    </row>
    <row r="55" spans="2:85" ht="16.95" customHeight="1" x14ac:dyDescent="0.25">
      <c r="B55" s="424"/>
      <c r="D55" s="427"/>
      <c r="E55" s="428"/>
      <c r="F55" s="313" t="s">
        <v>140</v>
      </c>
      <c r="G55" s="314" t="s">
        <v>311</v>
      </c>
      <c r="H55" s="57"/>
      <c r="K55" s="225">
        <f t="shared" si="11"/>
        <v>1.2970251736111122</v>
      </c>
      <c r="L55" s="226">
        <f t="shared" si="15"/>
        <v>0</v>
      </c>
      <c r="M55" s="226">
        <f t="shared" si="15"/>
        <v>0</v>
      </c>
      <c r="N55" s="226">
        <f t="shared" si="15"/>
        <v>0</v>
      </c>
      <c r="O55" s="226">
        <f t="shared" si="15"/>
        <v>0</v>
      </c>
      <c r="P55" s="226">
        <f t="shared" si="15"/>
        <v>0</v>
      </c>
      <c r="Q55" s="226">
        <f t="shared" si="15"/>
        <v>1.2970251736111122</v>
      </c>
      <c r="R55" s="226">
        <f t="shared" si="15"/>
        <v>0</v>
      </c>
      <c r="S55" s="226">
        <f t="shared" si="15"/>
        <v>0</v>
      </c>
      <c r="T55" s="226">
        <f t="shared" si="15"/>
        <v>0</v>
      </c>
      <c r="U55" s="226">
        <f t="shared" si="15"/>
        <v>0</v>
      </c>
      <c r="W55" s="65"/>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7"/>
      <c r="BW55" s="67"/>
      <c r="BX55" s="66"/>
      <c r="BY55" s="66"/>
      <c r="BZ55" s="66"/>
      <c r="CA55" s="66"/>
      <c r="CB55" s="66"/>
      <c r="CC55" s="66"/>
      <c r="CD55" s="66"/>
      <c r="CE55" s="66"/>
      <c r="CF55" s="66"/>
      <c r="CG55" s="66"/>
    </row>
    <row r="56" spans="2:85" ht="4.2" customHeight="1" x14ac:dyDescent="0.25">
      <c r="B56" s="424"/>
      <c r="D56" s="427"/>
      <c r="F56" s="158"/>
      <c r="H56" s="75"/>
      <c r="K56" s="227"/>
      <c r="L56" s="114"/>
      <c r="M56" s="114"/>
      <c r="N56" s="114"/>
      <c r="O56" s="114"/>
      <c r="P56" s="114"/>
      <c r="Q56" s="114"/>
      <c r="R56" s="114"/>
      <c r="S56" s="114"/>
      <c r="T56" s="114"/>
      <c r="U56" s="114"/>
      <c r="W56" s="65"/>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7"/>
      <c r="BW56" s="67"/>
      <c r="BX56" s="66"/>
      <c r="BY56" s="66"/>
      <c r="BZ56" s="66"/>
      <c r="CA56" s="66"/>
      <c r="CB56" s="66"/>
      <c r="CC56" s="66"/>
      <c r="CD56" s="66"/>
      <c r="CE56" s="66"/>
      <c r="CF56" s="66"/>
      <c r="CG56" s="66"/>
    </row>
    <row r="57" spans="2:85" ht="15" customHeight="1" x14ac:dyDescent="0.25">
      <c r="B57" s="424"/>
      <c r="D57" s="427"/>
      <c r="E57" s="428" t="s">
        <v>291</v>
      </c>
      <c r="F57" s="159" t="s">
        <v>181</v>
      </c>
      <c r="G57" s="130" t="s">
        <v>298</v>
      </c>
      <c r="H57" s="57"/>
      <c r="K57" s="225">
        <f t="shared" ref="K57:K62" si="16">SUM(L57:U57)</f>
        <v>3.4828975399342443</v>
      </c>
      <c r="L57" s="228"/>
      <c r="M57" s="228"/>
      <c r="N57" s="228"/>
      <c r="O57" s="228"/>
      <c r="P57" s="228"/>
      <c r="Q57" s="228"/>
      <c r="R57" s="228"/>
      <c r="S57" s="226">
        <f>IF(SUM(K$50:K$55)=0,0,K50*S$41/SUM(K$50:K$55))</f>
        <v>3.4828975399342443</v>
      </c>
      <c r="T57" s="228"/>
      <c r="U57" s="228"/>
      <c r="W57" s="65"/>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7"/>
      <c r="BW57" s="67"/>
      <c r="BX57" s="66"/>
      <c r="BY57" s="66"/>
      <c r="BZ57" s="66"/>
      <c r="CA57" s="66"/>
      <c r="CB57" s="66"/>
      <c r="CC57" s="66"/>
      <c r="CD57" s="66"/>
      <c r="CE57" s="66"/>
      <c r="CF57" s="66"/>
      <c r="CG57" s="66"/>
    </row>
    <row r="58" spans="2:85" ht="15" customHeight="1" x14ac:dyDescent="0.25">
      <c r="B58" s="424"/>
      <c r="D58" s="427"/>
      <c r="E58" s="428"/>
      <c r="F58" s="160" t="s">
        <v>179</v>
      </c>
      <c r="G58" s="130" t="s">
        <v>298</v>
      </c>
      <c r="H58" s="57"/>
      <c r="K58" s="225">
        <f t="shared" si="16"/>
        <v>0</v>
      </c>
      <c r="L58" s="228"/>
      <c r="M58" s="228"/>
      <c r="N58" s="228"/>
      <c r="O58" s="228"/>
      <c r="P58" s="228"/>
      <c r="Q58" s="228"/>
      <c r="R58" s="228"/>
      <c r="S58" s="226">
        <f t="shared" ref="S58:S62" si="17">IF(SUM(K$50:K$55)=0,0,K51*S$41/SUM(K$50:K$55))</f>
        <v>0</v>
      </c>
      <c r="T58" s="228"/>
      <c r="U58" s="228"/>
      <c r="W58" s="65"/>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7"/>
      <c r="BW58" s="67"/>
      <c r="BX58" s="66"/>
      <c r="BY58" s="66"/>
      <c r="BZ58" s="66"/>
      <c r="CA58" s="66"/>
      <c r="CB58" s="66"/>
      <c r="CC58" s="66"/>
      <c r="CD58" s="66"/>
      <c r="CE58" s="66"/>
      <c r="CF58" s="66"/>
      <c r="CG58" s="66"/>
    </row>
    <row r="59" spans="2:85" ht="15" customHeight="1" x14ac:dyDescent="0.25">
      <c r="B59" s="424"/>
      <c r="D59" s="427"/>
      <c r="E59" s="428"/>
      <c r="F59" s="160" t="s">
        <v>176</v>
      </c>
      <c r="G59" s="130" t="s">
        <v>298</v>
      </c>
      <c r="H59" s="57"/>
      <c r="K59" s="225">
        <f t="shared" si="16"/>
        <v>2.4658637670291217</v>
      </c>
      <c r="L59" s="228"/>
      <c r="M59" s="228"/>
      <c r="N59" s="228"/>
      <c r="O59" s="228"/>
      <c r="P59" s="228"/>
      <c r="Q59" s="228"/>
      <c r="R59" s="228"/>
      <c r="S59" s="226">
        <f t="shared" si="17"/>
        <v>2.4658637670291217</v>
      </c>
      <c r="T59" s="228"/>
      <c r="U59" s="228"/>
      <c r="W59" s="65"/>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7"/>
      <c r="BW59" s="67"/>
      <c r="BX59" s="66"/>
      <c r="BY59" s="66"/>
      <c r="BZ59" s="66"/>
      <c r="CA59" s="66"/>
      <c r="CB59" s="66"/>
      <c r="CC59" s="66"/>
      <c r="CD59" s="66"/>
      <c r="CE59" s="66"/>
      <c r="CF59" s="66"/>
      <c r="CG59" s="66"/>
    </row>
    <row r="60" spans="2:85" ht="15" customHeight="1" x14ac:dyDescent="0.25">
      <c r="B60" s="424"/>
      <c r="D60" s="427"/>
      <c r="E60" s="428"/>
      <c r="F60" s="160" t="s">
        <v>177</v>
      </c>
      <c r="G60" s="130" t="s">
        <v>298</v>
      </c>
      <c r="H60" s="57"/>
      <c r="K60" s="225">
        <f t="shared" si="16"/>
        <v>2.8694450693663298</v>
      </c>
      <c r="L60" s="228"/>
      <c r="M60" s="228"/>
      <c r="N60" s="228"/>
      <c r="O60" s="228"/>
      <c r="P60" s="228"/>
      <c r="Q60" s="228"/>
      <c r="R60" s="228"/>
      <c r="S60" s="226">
        <f t="shared" si="17"/>
        <v>2.8694450693663298</v>
      </c>
      <c r="T60" s="228"/>
      <c r="U60" s="228"/>
      <c r="W60" s="65"/>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7"/>
      <c r="BW60" s="67"/>
      <c r="BX60" s="66"/>
      <c r="BY60" s="66"/>
      <c r="BZ60" s="66"/>
      <c r="CA60" s="66"/>
      <c r="CB60" s="66"/>
      <c r="CC60" s="66"/>
      <c r="CD60" s="66"/>
      <c r="CE60" s="66"/>
      <c r="CF60" s="66"/>
      <c r="CG60" s="66"/>
    </row>
    <row r="61" spans="2:85" ht="15" customHeight="1" x14ac:dyDescent="0.25">
      <c r="B61" s="424"/>
      <c r="D61" s="427"/>
      <c r="E61" s="428"/>
      <c r="F61" s="160" t="s">
        <v>178</v>
      </c>
      <c r="G61" s="130" t="s">
        <v>298</v>
      </c>
      <c r="H61" s="57"/>
      <c r="K61" s="225">
        <f t="shared" si="16"/>
        <v>0</v>
      </c>
      <c r="L61" s="228"/>
      <c r="M61" s="228"/>
      <c r="N61" s="228"/>
      <c r="O61" s="228"/>
      <c r="P61" s="228"/>
      <c r="Q61" s="228"/>
      <c r="R61" s="228"/>
      <c r="S61" s="226">
        <f t="shared" si="17"/>
        <v>0</v>
      </c>
      <c r="T61" s="228"/>
      <c r="U61" s="228"/>
      <c r="W61" s="65"/>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7"/>
      <c r="BW61" s="67"/>
      <c r="BX61" s="66"/>
      <c r="BY61" s="66"/>
      <c r="BZ61" s="66"/>
      <c r="CA61" s="66"/>
      <c r="CB61" s="66"/>
      <c r="CC61" s="66"/>
      <c r="CD61" s="66"/>
      <c r="CE61" s="66"/>
      <c r="CF61" s="66"/>
      <c r="CG61" s="66"/>
    </row>
    <row r="62" spans="2:85" ht="15" customHeight="1" x14ac:dyDescent="0.25">
      <c r="B62" s="424"/>
      <c r="D62" s="427"/>
      <c r="E62" s="428"/>
      <c r="F62" s="161" t="s">
        <v>140</v>
      </c>
      <c r="G62" s="130" t="s">
        <v>298</v>
      </c>
      <c r="H62" s="57"/>
      <c r="K62" s="225">
        <f t="shared" si="16"/>
        <v>0.7777936236703058</v>
      </c>
      <c r="L62" s="228"/>
      <c r="M62" s="228"/>
      <c r="N62" s="228"/>
      <c r="O62" s="228"/>
      <c r="P62" s="228"/>
      <c r="Q62" s="228"/>
      <c r="R62" s="228"/>
      <c r="S62" s="226">
        <f t="shared" si="17"/>
        <v>0.7777936236703058</v>
      </c>
      <c r="T62" s="228"/>
      <c r="U62" s="228"/>
      <c r="W62" s="65"/>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7"/>
      <c r="BW62" s="67"/>
      <c r="BX62" s="66"/>
      <c r="BY62" s="66"/>
      <c r="BZ62" s="66"/>
      <c r="CA62" s="66"/>
      <c r="CB62" s="66"/>
      <c r="CC62" s="66"/>
      <c r="CD62" s="66"/>
      <c r="CE62" s="66"/>
      <c r="CF62" s="66"/>
      <c r="CG62" s="66"/>
    </row>
    <row r="63" spans="2:85" ht="4.2" customHeight="1" x14ac:dyDescent="0.25">
      <c r="B63" s="424"/>
      <c r="D63" s="427"/>
      <c r="E63" s="129"/>
      <c r="F63" s="129"/>
      <c r="G63" s="129"/>
      <c r="H63" s="129"/>
      <c r="I63" s="129"/>
      <c r="J63" s="129"/>
      <c r="K63" s="129"/>
      <c r="L63" s="129"/>
      <c r="M63" s="129"/>
      <c r="N63" s="129"/>
      <c r="O63" s="129"/>
      <c r="P63" s="129"/>
      <c r="Q63" s="129"/>
      <c r="R63" s="129"/>
      <c r="S63" s="129"/>
      <c r="T63" s="129"/>
      <c r="U63" s="129"/>
      <c r="W63" s="65"/>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7"/>
      <c r="BW63" s="67"/>
      <c r="BX63" s="66"/>
      <c r="BY63" s="66"/>
      <c r="BZ63" s="66"/>
      <c r="CA63" s="66"/>
      <c r="CB63" s="66"/>
      <c r="CC63" s="66"/>
      <c r="CD63" s="66"/>
      <c r="CE63" s="66"/>
      <c r="CF63" s="66"/>
      <c r="CG63" s="66"/>
    </row>
    <row r="64" spans="2:85" ht="16.95" customHeight="1" x14ac:dyDescent="0.25">
      <c r="B64" s="424"/>
      <c r="D64" s="427"/>
      <c r="E64" s="428" t="s">
        <v>330</v>
      </c>
      <c r="F64" s="159" t="s">
        <v>181</v>
      </c>
      <c r="G64" s="130" t="s">
        <v>317</v>
      </c>
      <c r="H64" s="57"/>
      <c r="K64" s="225">
        <f t="shared" ref="K64:K69" si="18">K50-K57</f>
        <v>2.3250772864546443</v>
      </c>
      <c r="L64" s="129"/>
      <c r="M64" s="129"/>
      <c r="N64" s="129"/>
      <c r="O64" s="129"/>
      <c r="P64" s="129"/>
      <c r="Q64" s="129"/>
      <c r="R64" s="129"/>
      <c r="S64" s="129"/>
      <c r="T64" s="129"/>
      <c r="U64" s="129"/>
      <c r="W64" s="65"/>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7"/>
      <c r="BW64" s="67"/>
      <c r="BX64" s="66"/>
      <c r="BY64" s="66"/>
      <c r="BZ64" s="66"/>
      <c r="CA64" s="66"/>
      <c r="CB64" s="66"/>
      <c r="CC64" s="66"/>
      <c r="CD64" s="66"/>
      <c r="CE64" s="66"/>
      <c r="CF64" s="66"/>
      <c r="CG64" s="66"/>
    </row>
    <row r="65" spans="1:85" ht="16.95" customHeight="1" x14ac:dyDescent="0.25">
      <c r="B65" s="424"/>
      <c r="D65" s="427"/>
      <c r="E65" s="428"/>
      <c r="F65" s="160" t="s">
        <v>179</v>
      </c>
      <c r="G65" s="130" t="s">
        <v>317</v>
      </c>
      <c r="H65" s="57"/>
      <c r="K65" s="225">
        <f t="shared" si="18"/>
        <v>0</v>
      </c>
      <c r="L65" s="129"/>
      <c r="M65" s="129"/>
      <c r="N65" s="129"/>
      <c r="O65" s="129"/>
      <c r="P65" s="129"/>
      <c r="Q65" s="129"/>
      <c r="R65" s="129"/>
      <c r="S65" s="129"/>
      <c r="T65" s="129"/>
      <c r="U65" s="129"/>
      <c r="W65" s="65"/>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7"/>
      <c r="BW65" s="67"/>
      <c r="BX65" s="66"/>
      <c r="BY65" s="66"/>
      <c r="BZ65" s="66"/>
      <c r="CA65" s="66"/>
      <c r="CB65" s="66"/>
      <c r="CC65" s="66"/>
      <c r="CD65" s="66"/>
      <c r="CE65" s="66"/>
      <c r="CF65" s="66"/>
      <c r="CG65" s="66"/>
    </row>
    <row r="66" spans="1:85" ht="16.95" customHeight="1" x14ac:dyDescent="0.25">
      <c r="B66" s="424"/>
      <c r="D66" s="427"/>
      <c r="E66" s="428"/>
      <c r="F66" s="160" t="s">
        <v>176</v>
      </c>
      <c r="G66" s="130" t="s">
        <v>317</v>
      </c>
      <c r="H66" s="57"/>
      <c r="K66" s="225">
        <f t="shared" si="18"/>
        <v>1.6461362329708784</v>
      </c>
      <c r="L66" s="129"/>
      <c r="M66" s="129"/>
      <c r="N66" s="129"/>
      <c r="O66" s="129"/>
      <c r="P66" s="129"/>
      <c r="Q66" s="129"/>
      <c r="R66" s="129"/>
      <c r="S66" s="129"/>
      <c r="T66" s="129"/>
      <c r="U66" s="129"/>
      <c r="W66" s="65"/>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7"/>
      <c r="BW66" s="67"/>
      <c r="BX66" s="66"/>
      <c r="BY66" s="66"/>
      <c r="BZ66" s="66"/>
      <c r="CA66" s="66"/>
      <c r="CB66" s="66"/>
      <c r="CC66" s="66"/>
      <c r="CD66" s="66"/>
      <c r="CE66" s="66"/>
      <c r="CF66" s="66"/>
      <c r="CG66" s="66"/>
    </row>
    <row r="67" spans="1:85" ht="16.95" customHeight="1" x14ac:dyDescent="0.25">
      <c r="B67" s="424"/>
      <c r="D67" s="427"/>
      <c r="E67" s="428"/>
      <c r="F67" s="160" t="s">
        <v>177</v>
      </c>
      <c r="G67" s="130" t="s">
        <v>317</v>
      </c>
      <c r="H67" s="57"/>
      <c r="K67" s="225">
        <f t="shared" si="18"/>
        <v>1.9155549306336712</v>
      </c>
      <c r="L67" s="129"/>
      <c r="M67" s="129"/>
      <c r="N67" s="129"/>
      <c r="O67" s="129"/>
      <c r="P67" s="129"/>
      <c r="Q67" s="129"/>
      <c r="R67" s="129"/>
      <c r="S67" s="129"/>
      <c r="T67" s="129"/>
      <c r="U67" s="129"/>
      <c r="W67" s="65"/>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7"/>
      <c r="BW67" s="67"/>
      <c r="BX67" s="66"/>
      <c r="BY67" s="66"/>
      <c r="BZ67" s="66"/>
      <c r="CA67" s="66"/>
      <c r="CB67" s="66"/>
      <c r="CC67" s="66"/>
      <c r="CD67" s="66"/>
      <c r="CE67" s="66"/>
      <c r="CF67" s="66"/>
      <c r="CG67" s="66"/>
    </row>
    <row r="68" spans="1:85" ht="16.95" customHeight="1" x14ac:dyDescent="0.25">
      <c r="B68" s="424"/>
      <c r="D68" s="427"/>
      <c r="E68" s="428"/>
      <c r="F68" s="160" t="s">
        <v>178</v>
      </c>
      <c r="G68" s="130" t="s">
        <v>317</v>
      </c>
      <c r="H68" s="57"/>
      <c r="K68" s="225">
        <f t="shared" si="18"/>
        <v>0</v>
      </c>
      <c r="L68" s="129"/>
      <c r="M68" s="129"/>
      <c r="N68" s="129"/>
      <c r="O68" s="129"/>
      <c r="P68" s="129"/>
      <c r="Q68" s="129"/>
      <c r="R68" s="129"/>
      <c r="S68" s="129"/>
      <c r="T68" s="129"/>
      <c r="U68" s="129"/>
      <c r="W68" s="65"/>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7"/>
      <c r="BW68" s="67"/>
      <c r="BX68" s="66"/>
      <c r="BY68" s="66"/>
      <c r="BZ68" s="66"/>
      <c r="CA68" s="66"/>
      <c r="CB68" s="66"/>
      <c r="CC68" s="66"/>
      <c r="CD68" s="66"/>
      <c r="CE68" s="66"/>
      <c r="CF68" s="66"/>
      <c r="CG68" s="66"/>
    </row>
    <row r="69" spans="1:85" ht="16.95" customHeight="1" x14ac:dyDescent="0.25">
      <c r="B69" s="424"/>
      <c r="D69" s="427"/>
      <c r="E69" s="428"/>
      <c r="F69" s="161" t="s">
        <v>140</v>
      </c>
      <c r="G69" s="130" t="s">
        <v>317</v>
      </c>
      <c r="H69" s="57"/>
      <c r="K69" s="225">
        <f t="shared" si="18"/>
        <v>0.51923154994080645</v>
      </c>
      <c r="L69" s="129"/>
      <c r="M69" s="129"/>
      <c r="N69" s="129"/>
      <c r="O69" s="129"/>
      <c r="P69" s="129"/>
      <c r="Q69" s="129"/>
      <c r="R69" s="129"/>
      <c r="S69" s="129"/>
      <c r="T69" s="129"/>
      <c r="U69" s="129"/>
      <c r="W69" s="65"/>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7"/>
      <c r="BW69" s="67"/>
      <c r="BX69" s="66"/>
      <c r="BY69" s="66"/>
      <c r="BZ69" s="66"/>
      <c r="CA69" s="66"/>
      <c r="CB69" s="66"/>
      <c r="CC69" s="66"/>
      <c r="CD69" s="66"/>
      <c r="CE69" s="66"/>
      <c r="CF69" s="66"/>
      <c r="CG69" s="66"/>
    </row>
    <row r="70" spans="1:85" ht="3.6" customHeight="1" x14ac:dyDescent="0.25">
      <c r="A70" s="128"/>
      <c r="B70" s="424"/>
      <c r="C70" s="128"/>
      <c r="D70" s="427"/>
      <c r="E70" s="128"/>
      <c r="F70" s="128"/>
      <c r="G70" s="128"/>
      <c r="H70" s="128"/>
      <c r="I70" s="128"/>
      <c r="J70" s="128"/>
      <c r="K70" s="229"/>
      <c r="L70" s="129"/>
      <c r="M70" s="129"/>
      <c r="N70" s="129"/>
      <c r="O70" s="129"/>
      <c r="P70" s="129"/>
      <c r="Q70" s="129"/>
      <c r="R70" s="129"/>
      <c r="S70" s="129"/>
      <c r="T70" s="129"/>
      <c r="U70" s="129"/>
      <c r="W70" s="65"/>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7"/>
      <c r="BW70" s="67"/>
      <c r="BX70" s="66"/>
      <c r="BY70" s="66"/>
      <c r="BZ70" s="66"/>
      <c r="CA70" s="66"/>
      <c r="CB70" s="66"/>
      <c r="CC70" s="66"/>
      <c r="CD70" s="66"/>
      <c r="CE70" s="66"/>
      <c r="CF70" s="66"/>
      <c r="CG70" s="66"/>
    </row>
    <row r="71" spans="1:85" ht="16.95" customHeight="1" x14ac:dyDescent="0.25">
      <c r="B71" s="424"/>
      <c r="D71" s="427"/>
      <c r="E71" s="189" t="s">
        <v>331</v>
      </c>
      <c r="F71" s="191" t="str">
        <f>Matrix!D19</f>
        <v>Env</v>
      </c>
      <c r="G71" s="130" t="s">
        <v>314</v>
      </c>
      <c r="H71" s="57"/>
      <c r="K71" s="225">
        <f>SUM(K64:K69)</f>
        <v>6.4059999999999997</v>
      </c>
      <c r="L71" s="129"/>
      <c r="M71" s="129"/>
      <c r="N71" s="129"/>
      <c r="O71" s="129"/>
      <c r="P71" s="129"/>
      <c r="Q71" s="129"/>
      <c r="R71" s="129"/>
      <c r="S71" s="129"/>
      <c r="T71" s="129"/>
      <c r="U71" s="129"/>
      <c r="W71" s="65"/>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7"/>
      <c r="BW71" s="67"/>
      <c r="BX71" s="66"/>
      <c r="BY71" s="66"/>
      <c r="BZ71" s="66"/>
      <c r="CA71" s="66"/>
      <c r="CB71" s="66"/>
      <c r="CC71" s="66"/>
      <c r="CD71" s="66"/>
      <c r="CE71" s="66"/>
      <c r="CF71" s="66"/>
      <c r="CG71" s="66"/>
    </row>
    <row r="72" spans="1:85" x14ac:dyDescent="0.25">
      <c r="F72" s="158"/>
      <c r="H72" s="64"/>
      <c r="K72" s="227"/>
      <c r="L72" s="114"/>
      <c r="M72" s="114"/>
      <c r="N72" s="114"/>
      <c r="O72" s="114"/>
      <c r="P72" s="114"/>
      <c r="Q72" s="114"/>
      <c r="R72" s="114"/>
      <c r="S72" s="114"/>
      <c r="T72" s="114"/>
      <c r="U72" s="114"/>
      <c r="W72" s="65"/>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7"/>
      <c r="BW72" s="67"/>
      <c r="BX72" s="66"/>
      <c r="BY72" s="66"/>
      <c r="BZ72" s="66"/>
      <c r="CA72" s="66"/>
      <c r="CB72" s="66"/>
      <c r="CC72" s="66"/>
      <c r="CD72" s="66"/>
      <c r="CE72" s="66"/>
      <c r="CF72" s="66"/>
      <c r="CG72" s="66"/>
    </row>
    <row r="73" spans="1:85" x14ac:dyDescent="0.25">
      <c r="F73" s="158"/>
      <c r="H73" s="64"/>
      <c r="K73" s="227"/>
      <c r="L73" s="114"/>
      <c r="M73" s="114"/>
      <c r="N73" s="114"/>
      <c r="O73" s="114"/>
      <c r="P73" s="114"/>
      <c r="Q73" s="114"/>
      <c r="R73" s="114"/>
      <c r="S73" s="114"/>
      <c r="T73" s="114"/>
      <c r="U73" s="114"/>
      <c r="W73" s="65"/>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7"/>
      <c r="BW73" s="67"/>
      <c r="BX73" s="66"/>
      <c r="BY73" s="66"/>
      <c r="BZ73" s="66"/>
      <c r="CA73" s="66"/>
      <c r="CB73" s="66"/>
      <c r="CC73" s="66"/>
      <c r="CD73" s="66"/>
      <c r="CE73" s="66"/>
      <c r="CF73" s="66"/>
      <c r="CG73" s="66"/>
    </row>
    <row r="74" spans="1:85" s="69" customFormat="1" ht="16.95" customHeight="1" x14ac:dyDescent="0.3">
      <c r="B74" s="424" t="s">
        <v>293</v>
      </c>
      <c r="D74" s="419" t="str">
        <f>"Value in energy balance"&amp;$B$4</f>
        <v>Value in energy balance (in TJ)</v>
      </c>
      <c r="E74" s="420"/>
      <c r="F74" s="421"/>
      <c r="G74" s="120"/>
      <c r="H74" s="68"/>
      <c r="I74" s="17"/>
      <c r="J74" s="17"/>
      <c r="K74" s="225">
        <f>SUM(X74:CG74)</f>
        <v>-63371</v>
      </c>
      <c r="L74" s="114"/>
      <c r="M74" s="114"/>
      <c r="N74" s="114"/>
      <c r="O74" s="114"/>
      <c r="P74" s="114"/>
      <c r="Q74" s="114"/>
      <c r="R74" s="114"/>
      <c r="S74" s="114"/>
      <c r="T74" s="114"/>
      <c r="U74" s="114"/>
      <c r="V74" s="17"/>
      <c r="W74" s="65"/>
      <c r="X74" s="70">
        <f>Original_data!B16</f>
        <v>0</v>
      </c>
      <c r="Y74" s="70">
        <f>Original_data!C16</f>
        <v>0</v>
      </c>
      <c r="Z74" s="70">
        <f>Original_data!D16</f>
        <v>0</v>
      </c>
      <c r="AA74" s="70">
        <f>Original_data!E16</f>
        <v>0</v>
      </c>
      <c r="AB74" s="70">
        <f>Original_data!F16</f>
        <v>0</v>
      </c>
      <c r="AC74" s="70">
        <f>Original_data!G16</f>
        <v>0</v>
      </c>
      <c r="AD74" s="70">
        <f>Original_data!H16</f>
        <v>0</v>
      </c>
      <c r="AE74" s="70">
        <f>Original_data!I16</f>
        <v>0</v>
      </c>
      <c r="AF74" s="70">
        <f>Original_data!J16</f>
        <v>0</v>
      </c>
      <c r="AG74" s="70">
        <f>Original_data!K16</f>
        <v>0</v>
      </c>
      <c r="AH74" s="70">
        <f>Original_data!L16</f>
        <v>0</v>
      </c>
      <c r="AI74" s="70">
        <f>Original_data!M16</f>
        <v>-157</v>
      </c>
      <c r="AJ74" s="70">
        <f>Original_data!N16</f>
        <v>-465</v>
      </c>
      <c r="AK74" s="70">
        <f>Original_data!O16</f>
        <v>0</v>
      </c>
      <c r="AL74" s="70">
        <f>Original_data!P16</f>
        <v>0</v>
      </c>
      <c r="AM74" s="70">
        <f>Original_data!Q16</f>
        <v>0</v>
      </c>
      <c r="AN74" s="70">
        <f>Original_data!R16</f>
        <v>0</v>
      </c>
      <c r="AO74" s="70">
        <f>Original_data!S16</f>
        <v>-80624</v>
      </c>
      <c r="AP74" s="70">
        <f>Original_data!U16</f>
        <v>0</v>
      </c>
      <c r="AQ74" s="70">
        <f>Original_data!V16</f>
        <v>0</v>
      </c>
      <c r="AR74" s="70">
        <f>Original_data!W16</f>
        <v>0</v>
      </c>
      <c r="AS74" s="70">
        <f>Original_data!X16</f>
        <v>0</v>
      </c>
      <c r="AT74" s="70">
        <f>Original_data!Y16</f>
        <v>0</v>
      </c>
      <c r="AU74" s="70">
        <f>Original_data!Z16</f>
        <v>-12524</v>
      </c>
      <c r="AV74" s="70">
        <f>Original_data!AA16</f>
        <v>0</v>
      </c>
      <c r="AW74" s="70">
        <f>Original_data!AB16</f>
        <v>0</v>
      </c>
      <c r="AX74" s="70">
        <f>Original_data!AC16</f>
        <v>0</v>
      </c>
      <c r="AY74" s="70">
        <f>Original_data!AD16</f>
        <v>0</v>
      </c>
      <c r="AZ74" s="70">
        <f>Original_data!AE16</f>
        <v>0</v>
      </c>
      <c r="BA74" s="70">
        <f>Original_data!AF16</f>
        <v>0</v>
      </c>
      <c r="BB74" s="70">
        <f>Original_data!AG16</f>
        <v>0</v>
      </c>
      <c r="BC74" s="70">
        <f>Original_data!AH16</f>
        <v>-85</v>
      </c>
      <c r="BD74" s="70">
        <f>Original_data!AI16</f>
        <v>-40</v>
      </c>
      <c r="BE74" s="70">
        <f>Original_data!AJ16</f>
        <v>0</v>
      </c>
      <c r="BF74" s="70">
        <f>Original_data!AK16</f>
        <v>0</v>
      </c>
      <c r="BG74" s="70">
        <f>Original_data!AL16</f>
        <v>0</v>
      </c>
      <c r="BH74" s="70">
        <f>Original_data!AM16</f>
        <v>0</v>
      </c>
      <c r="BI74" s="70">
        <f>Original_data!AN16</f>
        <v>0</v>
      </c>
      <c r="BJ74" s="70">
        <f>Original_data!AO16</f>
        <v>0</v>
      </c>
      <c r="BK74" s="70">
        <f>Original_data!AP16</f>
        <v>-3040</v>
      </c>
      <c r="BL74" s="70">
        <f>Original_data!AQ16</f>
        <v>0</v>
      </c>
      <c r="BM74" s="70">
        <f>Original_data!AR16</f>
        <v>-38248</v>
      </c>
      <c r="BN74" s="70">
        <f>Original_data!AS16</f>
        <v>-32582</v>
      </c>
      <c r="BO74" s="70">
        <f>Original_data!AT16</f>
        <v>-1137</v>
      </c>
      <c r="BP74" s="70">
        <f>Original_data!AU16</f>
        <v>-5081</v>
      </c>
      <c r="BQ74" s="70">
        <f>Original_data!AV16</f>
        <v>0</v>
      </c>
      <c r="BR74" s="70">
        <f>Original_data!AW16</f>
        <v>0</v>
      </c>
      <c r="BS74" s="70">
        <f>Original_data!AX16</f>
        <v>0</v>
      </c>
      <c r="BT74" s="70">
        <f>Original_data!AY16</f>
        <v>0</v>
      </c>
      <c r="BU74" s="70">
        <f>Original_data!AZ16</f>
        <v>0</v>
      </c>
      <c r="BV74" s="70">
        <f>Original_data!BA16</f>
        <v>0</v>
      </c>
      <c r="BW74" s="70">
        <f>Original_data!BB16</f>
        <v>0</v>
      </c>
      <c r="BX74" s="70">
        <f>Original_data!BC16</f>
        <v>0</v>
      </c>
      <c r="BY74" s="70">
        <f>Original_data!BD16</f>
        <v>0</v>
      </c>
      <c r="BZ74" s="70">
        <f>Original_data!BE16</f>
        <v>0</v>
      </c>
      <c r="CA74" s="70">
        <f>Original_data!BF16</f>
        <v>0</v>
      </c>
      <c r="CB74" s="70">
        <f>Original_data!BG16</f>
        <v>0</v>
      </c>
      <c r="CC74" s="70">
        <f>Original_data!BH16</f>
        <v>0</v>
      </c>
      <c r="CD74" s="70">
        <f>Original_data!BI16</f>
        <v>0</v>
      </c>
      <c r="CE74" s="70">
        <f>Original_data!BJ16</f>
        <v>0</v>
      </c>
      <c r="CF74" s="70">
        <f>Original_data!BK16</f>
        <v>69475</v>
      </c>
      <c r="CG74" s="70">
        <f>Original_data!BL16</f>
        <v>41137</v>
      </c>
    </row>
    <row r="75" spans="1:85" ht="7.95" customHeight="1" x14ac:dyDescent="0.25">
      <c r="B75" s="424"/>
      <c r="F75" s="63"/>
      <c r="H75" s="63"/>
      <c r="K75" s="227"/>
      <c r="L75" s="114"/>
      <c r="M75" s="114"/>
      <c r="N75" s="114"/>
      <c r="O75" s="114"/>
      <c r="P75" s="114"/>
      <c r="Q75" s="114"/>
      <c r="R75" s="114"/>
      <c r="S75" s="114"/>
      <c r="T75" s="114"/>
      <c r="U75" s="114"/>
      <c r="W75" s="65"/>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7"/>
      <c r="BW75" s="67"/>
      <c r="BX75" s="66"/>
      <c r="BY75" s="66"/>
      <c r="BZ75" s="66"/>
      <c r="CA75" s="66"/>
      <c r="CB75" s="66"/>
      <c r="CC75" s="66"/>
      <c r="CD75" s="66"/>
      <c r="CE75" s="66"/>
      <c r="CF75" s="66"/>
      <c r="CG75" s="66"/>
    </row>
    <row r="76" spans="1:85" ht="16.95" customHeight="1" x14ac:dyDescent="0.25">
      <c r="B76" s="424"/>
      <c r="D76" s="372" t="s">
        <v>347</v>
      </c>
      <c r="E76" s="408"/>
      <c r="F76" s="302"/>
      <c r="G76" s="120"/>
      <c r="H76" s="310">
        <v>-1E-3</v>
      </c>
      <c r="K76" s="225">
        <f>SUM(L76:U76)</f>
        <v>173.983</v>
      </c>
      <c r="L76" s="198">
        <f t="shared" ref="L76:U76" si="19">SUMIFS($X76:$CG76,$X$8:$CG$8,L$10)</f>
        <v>0.622</v>
      </c>
      <c r="M76" s="198">
        <f t="shared" si="19"/>
        <v>0</v>
      </c>
      <c r="N76" s="198">
        <f t="shared" si="19"/>
        <v>0</v>
      </c>
      <c r="O76" s="198">
        <f t="shared" si="19"/>
        <v>80.623999999999995</v>
      </c>
      <c r="P76" s="198">
        <f t="shared" si="19"/>
        <v>15.689</v>
      </c>
      <c r="Q76" s="198">
        <f t="shared" si="19"/>
        <v>6.218</v>
      </c>
      <c r="R76" s="198">
        <f t="shared" si="19"/>
        <v>70.83</v>
      </c>
      <c r="S76" s="198">
        <f t="shared" si="19"/>
        <v>0</v>
      </c>
      <c r="T76" s="198">
        <f t="shared" si="19"/>
        <v>0</v>
      </c>
      <c r="U76" s="198">
        <f t="shared" si="19"/>
        <v>0</v>
      </c>
      <c r="W76" s="65"/>
      <c r="X76" s="198">
        <f>IF(X74&lt;0,X74*$H76,0)</f>
        <v>0</v>
      </c>
      <c r="Y76" s="198">
        <f t="shared" ref="Y76:CG76" si="20">IF(Y74&lt;0,Y74*$H76,0)</f>
        <v>0</v>
      </c>
      <c r="Z76" s="198">
        <f t="shared" si="20"/>
        <v>0</v>
      </c>
      <c r="AA76" s="198">
        <f t="shared" si="20"/>
        <v>0</v>
      </c>
      <c r="AB76" s="198">
        <f t="shared" si="20"/>
        <v>0</v>
      </c>
      <c r="AC76" s="198">
        <f t="shared" si="20"/>
        <v>0</v>
      </c>
      <c r="AD76" s="198">
        <f t="shared" si="20"/>
        <v>0</v>
      </c>
      <c r="AE76" s="198">
        <f t="shared" si="20"/>
        <v>0</v>
      </c>
      <c r="AF76" s="198">
        <f t="shared" si="20"/>
        <v>0</v>
      </c>
      <c r="AG76" s="198">
        <f t="shared" si="20"/>
        <v>0</v>
      </c>
      <c r="AH76" s="198">
        <f t="shared" si="20"/>
        <v>0</v>
      </c>
      <c r="AI76" s="198">
        <f t="shared" si="20"/>
        <v>0.157</v>
      </c>
      <c r="AJ76" s="198">
        <f t="shared" si="20"/>
        <v>0.46500000000000002</v>
      </c>
      <c r="AK76" s="198">
        <f t="shared" si="20"/>
        <v>0</v>
      </c>
      <c r="AL76" s="198">
        <f t="shared" si="20"/>
        <v>0</v>
      </c>
      <c r="AM76" s="198">
        <f t="shared" si="20"/>
        <v>0</v>
      </c>
      <c r="AN76" s="198">
        <f t="shared" si="20"/>
        <v>0</v>
      </c>
      <c r="AO76" s="198">
        <f t="shared" si="20"/>
        <v>80.623999999999995</v>
      </c>
      <c r="AP76" s="198">
        <f t="shared" si="20"/>
        <v>0</v>
      </c>
      <c r="AQ76" s="198">
        <f t="shared" si="20"/>
        <v>0</v>
      </c>
      <c r="AR76" s="198">
        <f t="shared" si="20"/>
        <v>0</v>
      </c>
      <c r="AS76" s="198">
        <f t="shared" si="20"/>
        <v>0</v>
      </c>
      <c r="AT76" s="198">
        <f t="shared" si="20"/>
        <v>0</v>
      </c>
      <c r="AU76" s="198">
        <f t="shared" si="20"/>
        <v>12.524000000000001</v>
      </c>
      <c r="AV76" s="198">
        <f t="shared" si="20"/>
        <v>0</v>
      </c>
      <c r="AW76" s="198">
        <f t="shared" si="20"/>
        <v>0</v>
      </c>
      <c r="AX76" s="198">
        <f t="shared" si="20"/>
        <v>0</v>
      </c>
      <c r="AY76" s="198">
        <f t="shared" si="20"/>
        <v>0</v>
      </c>
      <c r="AZ76" s="198">
        <f t="shared" si="20"/>
        <v>0</v>
      </c>
      <c r="BA76" s="198">
        <f t="shared" si="20"/>
        <v>0</v>
      </c>
      <c r="BB76" s="198">
        <f t="shared" si="20"/>
        <v>0</v>
      </c>
      <c r="BC76" s="198">
        <f t="shared" si="20"/>
        <v>8.5000000000000006E-2</v>
      </c>
      <c r="BD76" s="198">
        <f t="shared" si="20"/>
        <v>0.04</v>
      </c>
      <c r="BE76" s="198">
        <f t="shared" si="20"/>
        <v>0</v>
      </c>
      <c r="BF76" s="198">
        <f t="shared" si="20"/>
        <v>0</v>
      </c>
      <c r="BG76" s="198">
        <f t="shared" si="20"/>
        <v>0</v>
      </c>
      <c r="BH76" s="198">
        <f t="shared" si="20"/>
        <v>0</v>
      </c>
      <c r="BI76" s="198">
        <f t="shared" si="20"/>
        <v>0</v>
      </c>
      <c r="BJ76" s="198">
        <f t="shared" si="20"/>
        <v>0</v>
      </c>
      <c r="BK76" s="198">
        <f t="shared" si="20"/>
        <v>3.04</v>
      </c>
      <c r="BL76" s="198">
        <f t="shared" si="20"/>
        <v>0</v>
      </c>
      <c r="BM76" s="198">
        <f t="shared" si="20"/>
        <v>38.247999999999998</v>
      </c>
      <c r="BN76" s="198">
        <f t="shared" si="20"/>
        <v>32.582000000000001</v>
      </c>
      <c r="BO76" s="198">
        <f t="shared" si="20"/>
        <v>1.137</v>
      </c>
      <c r="BP76" s="198">
        <f t="shared" si="20"/>
        <v>5.0810000000000004</v>
      </c>
      <c r="BQ76" s="198">
        <f t="shared" si="20"/>
        <v>0</v>
      </c>
      <c r="BR76" s="198">
        <f t="shared" si="20"/>
        <v>0</v>
      </c>
      <c r="BS76" s="198">
        <f t="shared" si="20"/>
        <v>0</v>
      </c>
      <c r="BT76" s="198">
        <f t="shared" si="20"/>
        <v>0</v>
      </c>
      <c r="BU76" s="198">
        <f t="shared" si="20"/>
        <v>0</v>
      </c>
      <c r="BV76" s="198">
        <f t="shared" si="20"/>
        <v>0</v>
      </c>
      <c r="BW76" s="198">
        <f t="shared" si="20"/>
        <v>0</v>
      </c>
      <c r="BX76" s="198">
        <f t="shared" si="20"/>
        <v>0</v>
      </c>
      <c r="BY76" s="198">
        <f t="shared" si="20"/>
        <v>0</v>
      </c>
      <c r="BZ76" s="198">
        <f t="shared" si="20"/>
        <v>0</v>
      </c>
      <c r="CA76" s="198">
        <f t="shared" si="20"/>
        <v>0</v>
      </c>
      <c r="CB76" s="198">
        <f t="shared" si="20"/>
        <v>0</v>
      </c>
      <c r="CC76" s="198">
        <f t="shared" si="20"/>
        <v>0</v>
      </c>
      <c r="CD76" s="198">
        <f t="shared" si="20"/>
        <v>0</v>
      </c>
      <c r="CE76" s="198">
        <f t="shared" si="20"/>
        <v>0</v>
      </c>
      <c r="CF76" s="198">
        <f t="shared" si="20"/>
        <v>0</v>
      </c>
      <c r="CG76" s="198">
        <f t="shared" si="20"/>
        <v>0</v>
      </c>
    </row>
    <row r="77" spans="1:85" ht="16.95" customHeight="1" x14ac:dyDescent="0.25">
      <c r="B77" s="424"/>
      <c r="D77" s="372" t="s">
        <v>384</v>
      </c>
      <c r="E77" s="408"/>
      <c r="F77" s="302"/>
      <c r="G77" s="120"/>
      <c r="H77" s="310">
        <v>1E-3</v>
      </c>
      <c r="K77" s="225">
        <f>SUM(L77:U77)</f>
        <v>69.475000000000009</v>
      </c>
      <c r="L77" s="228"/>
      <c r="M77" s="228"/>
      <c r="N77" s="228"/>
      <c r="O77" s="228"/>
      <c r="P77" s="228"/>
      <c r="Q77" s="228"/>
      <c r="R77" s="228"/>
      <c r="S77" s="226">
        <f>SUMIFS($X77:$CG77,$X$8:$CG$8,S$10)</f>
        <v>69.475000000000009</v>
      </c>
      <c r="T77" s="228"/>
      <c r="U77" s="228"/>
      <c r="W77" s="65"/>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7"/>
      <c r="BW77" s="67"/>
      <c r="BX77" s="66"/>
      <c r="BY77" s="66"/>
      <c r="BZ77" s="66"/>
      <c r="CA77" s="66"/>
      <c r="CB77" s="66"/>
      <c r="CC77" s="66"/>
      <c r="CD77" s="66"/>
      <c r="CE77" s="66"/>
      <c r="CF77" s="198">
        <f>IF(CF74&gt;0,CF74*$H77,0)</f>
        <v>69.475000000000009</v>
      </c>
      <c r="CG77" s="66"/>
    </row>
    <row r="78" spans="1:85" ht="16.95" customHeight="1" x14ac:dyDescent="0.25">
      <c r="B78" s="424"/>
      <c r="D78" s="372" t="s">
        <v>385</v>
      </c>
      <c r="E78" s="408"/>
      <c r="F78" s="302"/>
      <c r="G78" s="120"/>
      <c r="H78" s="310">
        <v>1E-3</v>
      </c>
      <c r="K78" s="225">
        <f>SUM(L78:U78)</f>
        <v>41.137</v>
      </c>
      <c r="L78" s="228"/>
      <c r="M78" s="228"/>
      <c r="N78" s="228"/>
      <c r="O78" s="228"/>
      <c r="P78" s="228"/>
      <c r="Q78" s="228"/>
      <c r="R78" s="228"/>
      <c r="S78" s="228"/>
      <c r="T78" s="226">
        <f>SUMIFS($X78:$CG78,$X$8:$CG$8,T$10)</f>
        <v>41.137</v>
      </c>
      <c r="U78" s="228"/>
      <c r="W78" s="65"/>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7"/>
      <c r="BW78" s="67"/>
      <c r="BX78" s="66"/>
      <c r="BY78" s="66"/>
      <c r="BZ78" s="66"/>
      <c r="CA78" s="66"/>
      <c r="CB78" s="66"/>
      <c r="CC78" s="66"/>
      <c r="CD78" s="66"/>
      <c r="CE78" s="66"/>
      <c r="CF78" s="66"/>
      <c r="CG78" s="198">
        <f>IF(CG74&gt;0,CG74*$H78,0)</f>
        <v>41.137</v>
      </c>
    </row>
    <row r="79" spans="1:85" ht="7.95" customHeight="1" x14ac:dyDescent="0.25">
      <c r="B79" s="424"/>
      <c r="F79" s="63"/>
      <c r="H79" s="63"/>
      <c r="K79" s="227"/>
      <c r="L79" s="114"/>
      <c r="M79" s="114"/>
      <c r="N79" s="114"/>
      <c r="O79" s="114"/>
      <c r="P79" s="114"/>
      <c r="Q79" s="114"/>
      <c r="R79" s="114"/>
      <c r="S79" s="114"/>
      <c r="T79" s="114"/>
      <c r="U79" s="114"/>
      <c r="W79" s="65"/>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7"/>
      <c r="BW79" s="67"/>
      <c r="BX79" s="66"/>
      <c r="BY79" s="66"/>
      <c r="BZ79" s="66"/>
      <c r="CA79" s="66"/>
      <c r="CB79" s="66"/>
      <c r="CC79" s="66"/>
      <c r="CD79" s="66"/>
      <c r="CE79" s="66"/>
      <c r="CF79" s="66"/>
      <c r="CG79" s="66"/>
    </row>
    <row r="80" spans="1:85" ht="16.95" customHeight="1" x14ac:dyDescent="0.25">
      <c r="B80" s="424"/>
      <c r="D80" s="429" t="s">
        <v>386</v>
      </c>
      <c r="E80" s="430"/>
      <c r="F80" s="159" t="s">
        <v>181</v>
      </c>
      <c r="G80" s="120"/>
      <c r="H80" s="57"/>
      <c r="K80" s="225">
        <f t="shared" ref="K80:K85" si="21">SUM(L80:U80)</f>
        <v>56.793169616382805</v>
      </c>
      <c r="L80" s="96"/>
      <c r="M80" s="96"/>
      <c r="N80" s="96"/>
      <c r="O80" s="96">
        <f>([2]CALCAUTOCHP!$AL$60+[2]CALCAUTOCHP!$AM$60)/1000</f>
        <v>54.139860224117612</v>
      </c>
      <c r="P80" s="96"/>
      <c r="Q80" s="96">
        <f>[2]CALCAUTOCHP!$AL$66/1000</f>
        <v>2.6533093922651938</v>
      </c>
      <c r="R80" s="96"/>
      <c r="S80" s="96"/>
      <c r="T80" s="96"/>
      <c r="U80" s="96"/>
      <c r="W80" s="65"/>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7"/>
      <c r="BW80" s="67"/>
      <c r="BX80" s="66"/>
      <c r="BY80" s="66"/>
      <c r="BZ80" s="66"/>
      <c r="CA80" s="66"/>
      <c r="CB80" s="66"/>
      <c r="CC80" s="66"/>
      <c r="CD80" s="66"/>
      <c r="CE80" s="66"/>
      <c r="CF80" s="66"/>
      <c r="CG80" s="66"/>
    </row>
    <row r="81" spans="2:85" ht="16.95" customHeight="1" x14ac:dyDescent="0.25">
      <c r="B81" s="424"/>
      <c r="D81" s="431"/>
      <c r="E81" s="432"/>
      <c r="F81" s="160" t="s">
        <v>179</v>
      </c>
      <c r="G81" s="120"/>
      <c r="H81" s="57"/>
      <c r="K81" s="225">
        <f t="shared" si="21"/>
        <v>0</v>
      </c>
      <c r="L81" s="96"/>
      <c r="M81" s="96"/>
      <c r="N81" s="96"/>
      <c r="O81" s="96"/>
      <c r="P81" s="96"/>
      <c r="Q81" s="96"/>
      <c r="R81" s="96"/>
      <c r="S81" s="96"/>
      <c r="T81" s="96"/>
      <c r="U81" s="96"/>
      <c r="W81" s="65"/>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7"/>
      <c r="BW81" s="67"/>
      <c r="BX81" s="66"/>
      <c r="BY81" s="66"/>
      <c r="BZ81" s="66"/>
      <c r="CA81" s="66"/>
      <c r="CB81" s="66"/>
      <c r="CC81" s="66"/>
      <c r="CD81" s="66"/>
      <c r="CE81" s="66"/>
      <c r="CF81" s="66"/>
      <c r="CG81" s="66"/>
    </row>
    <row r="82" spans="2:85" ht="16.95" customHeight="1" x14ac:dyDescent="0.25">
      <c r="B82" s="424"/>
      <c r="D82" s="431"/>
      <c r="E82" s="432"/>
      <c r="F82" s="160" t="s">
        <v>176</v>
      </c>
      <c r="G82" s="120"/>
      <c r="H82" s="57"/>
      <c r="K82" s="225">
        <f t="shared" si="21"/>
        <v>45.342026516213878</v>
      </c>
      <c r="L82" s="96">
        <f>L76</f>
        <v>0.622</v>
      </c>
      <c r="M82" s="96"/>
      <c r="N82" s="96"/>
      <c r="O82" s="96">
        <f>O76-O80</f>
        <v>26.484139775882383</v>
      </c>
      <c r="P82" s="96">
        <f>P76</f>
        <v>15.689</v>
      </c>
      <c r="Q82" s="96">
        <f>Q76-Q80-Q85</f>
        <v>2.5468867403314914</v>
      </c>
      <c r="R82" s="96"/>
      <c r="S82" s="96"/>
      <c r="T82" s="96"/>
      <c r="U82" s="96"/>
      <c r="W82" s="65"/>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7"/>
      <c r="BW82" s="67"/>
      <c r="BX82" s="66"/>
      <c r="BY82" s="66"/>
      <c r="BZ82" s="66"/>
      <c r="CA82" s="66"/>
      <c r="CB82" s="66"/>
      <c r="CC82" s="66"/>
      <c r="CD82" s="66"/>
      <c r="CE82" s="66"/>
      <c r="CF82" s="66"/>
      <c r="CG82" s="66"/>
    </row>
    <row r="83" spans="2:85" ht="16.95" customHeight="1" x14ac:dyDescent="0.25">
      <c r="B83" s="424"/>
      <c r="D83" s="431"/>
      <c r="E83" s="432"/>
      <c r="F83" s="160" t="s">
        <v>177</v>
      </c>
      <c r="G83" s="120"/>
      <c r="H83" s="57"/>
      <c r="K83" s="225">
        <f t="shared" si="21"/>
        <v>0</v>
      </c>
      <c r="L83" s="96"/>
      <c r="M83" s="96"/>
      <c r="N83" s="96"/>
      <c r="O83" s="96"/>
      <c r="P83" s="96"/>
      <c r="Q83" s="96"/>
      <c r="R83" s="96"/>
      <c r="S83" s="96"/>
      <c r="T83" s="96"/>
      <c r="U83" s="96"/>
      <c r="W83" s="65"/>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7"/>
      <c r="BW83" s="67"/>
      <c r="BX83" s="66"/>
      <c r="BY83" s="66"/>
      <c r="BZ83" s="66"/>
      <c r="CA83" s="66"/>
      <c r="CB83" s="66"/>
      <c r="CC83" s="66"/>
      <c r="CD83" s="66"/>
      <c r="CE83" s="66"/>
      <c r="CF83" s="66"/>
      <c r="CG83" s="66"/>
    </row>
    <row r="84" spans="2:85" ht="16.95" customHeight="1" x14ac:dyDescent="0.25">
      <c r="B84" s="424"/>
      <c r="D84" s="431"/>
      <c r="E84" s="432"/>
      <c r="F84" s="160" t="s">
        <v>178</v>
      </c>
      <c r="G84" s="120"/>
      <c r="H84" s="57"/>
      <c r="K84" s="225">
        <f t="shared" si="21"/>
        <v>0</v>
      </c>
      <c r="L84" s="250"/>
      <c r="M84" s="250"/>
      <c r="N84" s="250"/>
      <c r="O84" s="250"/>
      <c r="P84" s="250"/>
      <c r="Q84" s="250"/>
      <c r="R84" s="250"/>
      <c r="S84" s="250"/>
      <c r="T84" s="250"/>
      <c r="U84" s="250"/>
      <c r="W84" s="65"/>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7"/>
      <c r="BW84" s="67"/>
      <c r="BX84" s="66"/>
      <c r="BY84" s="66"/>
      <c r="BZ84" s="66"/>
      <c r="CA84" s="66"/>
      <c r="CB84" s="66"/>
      <c r="CC84" s="66"/>
      <c r="CD84" s="66"/>
      <c r="CE84" s="66"/>
      <c r="CF84" s="66"/>
      <c r="CG84" s="66"/>
    </row>
    <row r="85" spans="2:85" ht="16.95" customHeight="1" x14ac:dyDescent="0.25">
      <c r="B85" s="424"/>
      <c r="D85" s="433"/>
      <c r="E85" s="434"/>
      <c r="F85" s="161" t="s">
        <v>140</v>
      </c>
      <c r="G85" s="120"/>
      <c r="H85" s="57"/>
      <c r="K85" s="225">
        <f t="shared" si="21"/>
        <v>71.847803867403314</v>
      </c>
      <c r="L85" s="250"/>
      <c r="M85" s="250"/>
      <c r="N85" s="250"/>
      <c r="O85" s="250"/>
      <c r="P85" s="250"/>
      <c r="Q85" s="250">
        <f>[2]CALCAUTOCHP!$EL$66/1000</f>
        <v>1.0178038674033147</v>
      </c>
      <c r="R85" s="250">
        <f>R76</f>
        <v>70.83</v>
      </c>
      <c r="S85" s="250"/>
      <c r="T85" s="250"/>
      <c r="U85" s="250"/>
      <c r="W85" s="65"/>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7"/>
      <c r="BW85" s="67"/>
      <c r="BX85" s="66"/>
      <c r="BY85" s="66"/>
      <c r="BZ85" s="66"/>
      <c r="CA85" s="66"/>
      <c r="CB85" s="66"/>
      <c r="CC85" s="66"/>
      <c r="CD85" s="66"/>
      <c r="CE85" s="66"/>
      <c r="CF85" s="66"/>
      <c r="CG85" s="66"/>
    </row>
    <row r="86" spans="2:85" ht="4.95" customHeight="1" x14ac:dyDescent="0.25">
      <c r="B86" s="424"/>
      <c r="F86" s="63"/>
      <c r="H86" s="63"/>
      <c r="K86" s="227"/>
      <c r="L86" s="114"/>
      <c r="M86" s="114"/>
      <c r="N86" s="114"/>
      <c r="O86" s="114"/>
      <c r="P86" s="114"/>
      <c r="Q86" s="114"/>
      <c r="R86" s="114"/>
      <c r="S86" s="114"/>
      <c r="T86" s="114"/>
      <c r="U86" s="114"/>
      <c r="W86" s="65"/>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7"/>
      <c r="BW86" s="67"/>
      <c r="BX86" s="66"/>
      <c r="BY86" s="66"/>
      <c r="BZ86" s="66"/>
      <c r="CA86" s="66"/>
      <c r="CB86" s="66"/>
      <c r="CC86" s="66"/>
      <c r="CD86" s="66"/>
      <c r="CE86" s="66"/>
      <c r="CF86" s="66"/>
      <c r="CG86" s="66"/>
    </row>
    <row r="87" spans="2:85" ht="16.95" customHeight="1" x14ac:dyDescent="0.25">
      <c r="B87" s="424"/>
      <c r="D87" s="435" t="str">
        <f>"Value in PSUT"&amp;D4</f>
        <v>Value in PSUT (in PJ)</v>
      </c>
      <c r="E87" s="426" t="s">
        <v>328</v>
      </c>
      <c r="F87" s="162" t="s">
        <v>181</v>
      </c>
      <c r="G87" s="130" t="s">
        <v>311</v>
      </c>
      <c r="H87" s="57"/>
      <c r="K87" s="225">
        <f t="shared" ref="K87:K92" si="22">SUM(L87:U87)</f>
        <v>56.793169616382805</v>
      </c>
      <c r="L87" s="226">
        <f>IF(SUM(L$80:L$85)=0,0,L80*L$76/SUM(L$80:L$85))</f>
        <v>0</v>
      </c>
      <c r="M87" s="226">
        <f t="shared" ref="M87:U87" si="23">IF(SUM(M$80:M$85)=0,0,M80*M$76/SUM(M$80:M$85))</f>
        <v>0</v>
      </c>
      <c r="N87" s="226">
        <f t="shared" si="23"/>
        <v>0</v>
      </c>
      <c r="O87" s="226">
        <f t="shared" si="23"/>
        <v>54.139860224117612</v>
      </c>
      <c r="P87" s="226">
        <f t="shared" si="23"/>
        <v>0</v>
      </c>
      <c r="Q87" s="226">
        <f t="shared" si="23"/>
        <v>2.6533093922651938</v>
      </c>
      <c r="R87" s="226">
        <f t="shared" si="23"/>
        <v>0</v>
      </c>
      <c r="S87" s="226">
        <f t="shared" si="23"/>
        <v>0</v>
      </c>
      <c r="T87" s="226">
        <f t="shared" si="23"/>
        <v>0</v>
      </c>
      <c r="U87" s="226">
        <f t="shared" si="23"/>
        <v>0</v>
      </c>
      <c r="W87" s="65"/>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7"/>
      <c r="BW87" s="67"/>
      <c r="BX87" s="66"/>
      <c r="BY87" s="66"/>
      <c r="BZ87" s="66"/>
      <c r="CA87" s="66"/>
      <c r="CB87" s="66"/>
      <c r="CC87" s="66"/>
      <c r="CD87" s="66"/>
      <c r="CE87" s="66"/>
      <c r="CF87" s="66"/>
      <c r="CG87" s="66"/>
    </row>
    <row r="88" spans="2:85" ht="16.95" customHeight="1" x14ac:dyDescent="0.25">
      <c r="B88" s="424"/>
      <c r="D88" s="435"/>
      <c r="E88" s="426"/>
      <c r="F88" s="163" t="s">
        <v>179</v>
      </c>
      <c r="G88" s="130" t="s">
        <v>311</v>
      </c>
      <c r="H88" s="57"/>
      <c r="K88" s="225">
        <f t="shared" si="22"/>
        <v>0</v>
      </c>
      <c r="L88" s="226">
        <f t="shared" ref="L88:U89" si="24">IF(SUM(L$80:L$85)=0,0,L81*L$76/SUM(L$80:L$85))</f>
        <v>0</v>
      </c>
      <c r="M88" s="226">
        <f t="shared" si="24"/>
        <v>0</v>
      </c>
      <c r="N88" s="226">
        <f t="shared" si="24"/>
        <v>0</v>
      </c>
      <c r="O88" s="226">
        <f t="shared" si="24"/>
        <v>0</v>
      </c>
      <c r="P88" s="226">
        <f t="shared" si="24"/>
        <v>0</v>
      </c>
      <c r="Q88" s="226">
        <f t="shared" si="24"/>
        <v>0</v>
      </c>
      <c r="R88" s="226">
        <f t="shared" si="24"/>
        <v>0</v>
      </c>
      <c r="S88" s="226">
        <f t="shared" si="24"/>
        <v>0</v>
      </c>
      <c r="T88" s="226">
        <f t="shared" si="24"/>
        <v>0</v>
      </c>
      <c r="U88" s="226">
        <f t="shared" si="24"/>
        <v>0</v>
      </c>
      <c r="W88" s="65"/>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7"/>
      <c r="BW88" s="67"/>
      <c r="BX88" s="66"/>
      <c r="BY88" s="66"/>
      <c r="BZ88" s="66"/>
      <c r="CA88" s="66"/>
      <c r="CB88" s="66"/>
      <c r="CC88" s="66"/>
      <c r="CD88" s="66"/>
      <c r="CE88" s="66"/>
      <c r="CF88" s="66"/>
      <c r="CG88" s="66"/>
    </row>
    <row r="89" spans="2:85" ht="16.95" customHeight="1" x14ac:dyDescent="0.25">
      <c r="B89" s="424"/>
      <c r="D89" s="435"/>
      <c r="E89" s="426"/>
      <c r="F89" s="163" t="s">
        <v>176</v>
      </c>
      <c r="G89" s="130" t="s">
        <v>311</v>
      </c>
      <c r="H89" s="57"/>
      <c r="K89" s="225">
        <f t="shared" si="22"/>
        <v>45.342026516213878</v>
      </c>
      <c r="L89" s="226">
        <f t="shared" si="24"/>
        <v>0.622</v>
      </c>
      <c r="M89" s="226">
        <f t="shared" si="24"/>
        <v>0</v>
      </c>
      <c r="N89" s="226">
        <f t="shared" si="24"/>
        <v>0</v>
      </c>
      <c r="O89" s="226">
        <f t="shared" si="24"/>
        <v>26.484139775882383</v>
      </c>
      <c r="P89" s="226">
        <f t="shared" si="24"/>
        <v>15.689</v>
      </c>
      <c r="Q89" s="226">
        <f t="shared" si="24"/>
        <v>2.5468867403314914</v>
      </c>
      <c r="R89" s="226">
        <f t="shared" si="24"/>
        <v>0</v>
      </c>
      <c r="S89" s="226">
        <f t="shared" si="24"/>
        <v>0</v>
      </c>
      <c r="T89" s="226">
        <f t="shared" si="24"/>
        <v>0</v>
      </c>
      <c r="U89" s="226">
        <f t="shared" si="24"/>
        <v>0</v>
      </c>
      <c r="W89" s="65"/>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7"/>
      <c r="BW89" s="67"/>
      <c r="BX89" s="66"/>
      <c r="BY89" s="66"/>
      <c r="BZ89" s="66"/>
      <c r="CA89" s="66"/>
      <c r="CB89" s="66"/>
      <c r="CC89" s="66"/>
      <c r="CD89" s="66"/>
      <c r="CE89" s="66"/>
      <c r="CF89" s="66"/>
      <c r="CG89" s="66"/>
    </row>
    <row r="90" spans="2:85" ht="16.95" customHeight="1" x14ac:dyDescent="0.25">
      <c r="B90" s="424"/>
      <c r="D90" s="435"/>
      <c r="E90" s="426"/>
      <c r="F90" s="163" t="s">
        <v>177</v>
      </c>
      <c r="G90" s="130" t="s">
        <v>311</v>
      </c>
      <c r="H90" s="57"/>
      <c r="K90" s="225">
        <f t="shared" si="22"/>
        <v>0</v>
      </c>
      <c r="L90" s="226">
        <f>IF(SUM(L$80:L$85)=0,L76,L83*L$76/SUM(L$80:L$85))</f>
        <v>0</v>
      </c>
      <c r="M90" s="226">
        <f t="shared" ref="M90:U90" si="25">IF(SUM(M$80:M$85)=0,M76,M83*M$76/SUM(M$80:M$85))</f>
        <v>0</v>
      </c>
      <c r="N90" s="226">
        <f t="shared" si="25"/>
        <v>0</v>
      </c>
      <c r="O90" s="226">
        <f t="shared" si="25"/>
        <v>0</v>
      </c>
      <c r="P90" s="226">
        <f t="shared" si="25"/>
        <v>0</v>
      </c>
      <c r="Q90" s="226">
        <f t="shared" si="25"/>
        <v>0</v>
      </c>
      <c r="R90" s="226">
        <f t="shared" si="25"/>
        <v>0</v>
      </c>
      <c r="S90" s="226">
        <f t="shared" si="25"/>
        <v>0</v>
      </c>
      <c r="T90" s="226">
        <f t="shared" si="25"/>
        <v>0</v>
      </c>
      <c r="U90" s="226">
        <f t="shared" si="25"/>
        <v>0</v>
      </c>
      <c r="W90" s="65"/>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7"/>
      <c r="BW90" s="67"/>
      <c r="BX90" s="66"/>
      <c r="BY90" s="66"/>
      <c r="BZ90" s="66"/>
      <c r="CA90" s="66"/>
      <c r="CB90" s="66"/>
      <c r="CC90" s="66"/>
      <c r="CD90" s="66"/>
      <c r="CE90" s="66"/>
      <c r="CF90" s="66"/>
      <c r="CG90" s="66"/>
    </row>
    <row r="91" spans="2:85" ht="16.95" customHeight="1" x14ac:dyDescent="0.25">
      <c r="B91" s="424"/>
      <c r="D91" s="435"/>
      <c r="E91" s="426"/>
      <c r="F91" s="163" t="s">
        <v>178</v>
      </c>
      <c r="G91" s="130" t="s">
        <v>311</v>
      </c>
      <c r="H91" s="57"/>
      <c r="K91" s="225">
        <f t="shared" si="22"/>
        <v>0</v>
      </c>
      <c r="L91" s="226">
        <f t="shared" ref="L91:U92" si="26">IF(SUM(L$80:L$85)=0,0,L84*L$76/SUM(L$80:L$85))</f>
        <v>0</v>
      </c>
      <c r="M91" s="226">
        <f t="shared" si="26"/>
        <v>0</v>
      </c>
      <c r="N91" s="226">
        <f t="shared" si="26"/>
        <v>0</v>
      </c>
      <c r="O91" s="226">
        <f t="shared" si="26"/>
        <v>0</v>
      </c>
      <c r="P91" s="226">
        <f t="shared" si="26"/>
        <v>0</v>
      </c>
      <c r="Q91" s="226">
        <f t="shared" si="26"/>
        <v>0</v>
      </c>
      <c r="R91" s="226">
        <f t="shared" si="26"/>
        <v>0</v>
      </c>
      <c r="S91" s="226">
        <f t="shared" si="26"/>
        <v>0</v>
      </c>
      <c r="T91" s="226">
        <f t="shared" si="26"/>
        <v>0</v>
      </c>
      <c r="U91" s="226">
        <f t="shared" si="26"/>
        <v>0</v>
      </c>
      <c r="W91" s="65"/>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7"/>
      <c r="BW91" s="67"/>
      <c r="BX91" s="66"/>
      <c r="BY91" s="66"/>
      <c r="BZ91" s="66"/>
      <c r="CA91" s="66"/>
      <c r="CB91" s="66"/>
      <c r="CC91" s="66"/>
      <c r="CD91" s="66"/>
      <c r="CE91" s="66"/>
      <c r="CF91" s="66"/>
      <c r="CG91" s="66"/>
    </row>
    <row r="92" spans="2:85" ht="16.95" customHeight="1" x14ac:dyDescent="0.25">
      <c r="B92" s="424"/>
      <c r="D92" s="435"/>
      <c r="E92" s="426"/>
      <c r="F92" s="164" t="s">
        <v>140</v>
      </c>
      <c r="G92" s="130" t="s">
        <v>311</v>
      </c>
      <c r="H92" s="57"/>
      <c r="K92" s="225">
        <f t="shared" si="22"/>
        <v>71.847803867403314</v>
      </c>
      <c r="L92" s="226">
        <f t="shared" si="26"/>
        <v>0</v>
      </c>
      <c r="M92" s="226">
        <f t="shared" si="26"/>
        <v>0</v>
      </c>
      <c r="N92" s="226">
        <f t="shared" si="26"/>
        <v>0</v>
      </c>
      <c r="O92" s="226">
        <f t="shared" si="26"/>
        <v>0</v>
      </c>
      <c r="P92" s="226">
        <f t="shared" si="26"/>
        <v>0</v>
      </c>
      <c r="Q92" s="226">
        <f t="shared" si="26"/>
        <v>1.0178038674033147</v>
      </c>
      <c r="R92" s="226">
        <f t="shared" si="26"/>
        <v>70.83</v>
      </c>
      <c r="S92" s="226">
        <f t="shared" si="26"/>
        <v>0</v>
      </c>
      <c r="T92" s="226">
        <f t="shared" si="26"/>
        <v>0</v>
      </c>
      <c r="U92" s="226">
        <f t="shared" si="26"/>
        <v>0</v>
      </c>
      <c r="W92" s="65"/>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7"/>
      <c r="BW92" s="67"/>
      <c r="BX92" s="66"/>
      <c r="BY92" s="66"/>
      <c r="BZ92" s="66"/>
      <c r="CA92" s="66"/>
      <c r="CB92" s="66"/>
      <c r="CC92" s="66"/>
      <c r="CD92" s="66"/>
      <c r="CE92" s="66"/>
      <c r="CF92" s="66"/>
      <c r="CG92" s="66"/>
    </row>
    <row r="93" spans="2:85" ht="4.2" customHeight="1" x14ac:dyDescent="0.25">
      <c r="B93" s="424"/>
      <c r="D93" s="435"/>
      <c r="F93" s="158"/>
      <c r="H93" s="75"/>
      <c r="K93" s="227"/>
      <c r="L93" s="114"/>
      <c r="M93" s="114"/>
      <c r="N93" s="114"/>
      <c r="O93" s="114"/>
      <c r="P93" s="114"/>
      <c r="Q93" s="114"/>
      <c r="R93" s="114"/>
      <c r="S93" s="114"/>
      <c r="T93" s="114"/>
      <c r="U93" s="114"/>
      <c r="W93" s="65"/>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7"/>
      <c r="BW93" s="67"/>
      <c r="BX93" s="66"/>
      <c r="BY93" s="66"/>
      <c r="BZ93" s="66"/>
      <c r="CA93" s="66"/>
      <c r="CB93" s="66"/>
      <c r="CC93" s="66"/>
      <c r="CD93" s="66"/>
      <c r="CE93" s="66"/>
      <c r="CF93" s="66"/>
      <c r="CG93" s="66"/>
    </row>
    <row r="94" spans="2:85" ht="16.95" customHeight="1" x14ac:dyDescent="0.25">
      <c r="B94" s="424"/>
      <c r="D94" s="435"/>
      <c r="E94" s="426" t="s">
        <v>291</v>
      </c>
      <c r="F94" s="162" t="s">
        <v>181</v>
      </c>
      <c r="G94" s="130" t="s">
        <v>298</v>
      </c>
      <c r="H94" s="76"/>
      <c r="K94" s="225">
        <f t="shared" ref="K94:K99" si="27">SUM(L94:U94)</f>
        <v>22.678683889220185</v>
      </c>
      <c r="L94" s="231"/>
      <c r="M94" s="231"/>
      <c r="N94" s="231"/>
      <c r="O94" s="231"/>
      <c r="P94" s="231"/>
      <c r="Q94" s="231"/>
      <c r="R94" s="231"/>
      <c r="S94" s="226">
        <f>IF(SUM(K$87:K$92)=0,0,K87*S$77/SUM(K$87:K$92))</f>
        <v>22.678683889220185</v>
      </c>
      <c r="T94" s="231"/>
      <c r="U94" s="231"/>
      <c r="W94" s="65"/>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66"/>
      <c r="BY94" s="66"/>
      <c r="BZ94" s="66"/>
      <c r="CA94" s="66"/>
      <c r="CB94" s="66"/>
      <c r="CC94" s="66"/>
      <c r="CD94" s="66"/>
      <c r="CE94" s="66"/>
      <c r="CF94" s="66"/>
      <c r="CG94" s="66"/>
    </row>
    <row r="95" spans="2:85" ht="16.95" customHeight="1" x14ac:dyDescent="0.25">
      <c r="B95" s="424"/>
      <c r="D95" s="435"/>
      <c r="E95" s="426"/>
      <c r="F95" s="163" t="s">
        <v>179</v>
      </c>
      <c r="G95" s="130" t="s">
        <v>298</v>
      </c>
      <c r="H95" s="76"/>
      <c r="K95" s="225">
        <f t="shared" si="27"/>
        <v>0</v>
      </c>
      <c r="L95" s="231"/>
      <c r="M95" s="231"/>
      <c r="N95" s="231"/>
      <c r="O95" s="231"/>
      <c r="P95" s="231"/>
      <c r="Q95" s="231"/>
      <c r="R95" s="231"/>
      <c r="S95" s="226">
        <f t="shared" ref="S95:S98" si="28">IF(SUM(K$87:K$92)=0,0,K88*S$77/SUM(K$87:K$92))</f>
        <v>0</v>
      </c>
      <c r="T95" s="231"/>
      <c r="U95" s="231"/>
      <c r="W95" s="65"/>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row>
    <row r="96" spans="2:85" ht="16.95" customHeight="1" x14ac:dyDescent="0.25">
      <c r="B96" s="424"/>
      <c r="D96" s="435"/>
      <c r="E96" s="426"/>
      <c r="F96" s="163" t="s">
        <v>176</v>
      </c>
      <c r="G96" s="130" t="s">
        <v>298</v>
      </c>
      <c r="H96" s="76"/>
      <c r="K96" s="225">
        <f t="shared" si="27"/>
        <v>18.106006289200437</v>
      </c>
      <c r="L96" s="231"/>
      <c r="M96" s="231"/>
      <c r="N96" s="231"/>
      <c r="O96" s="231"/>
      <c r="P96" s="231"/>
      <c r="Q96" s="231"/>
      <c r="R96" s="231"/>
      <c r="S96" s="226">
        <f t="shared" si="28"/>
        <v>18.106006289200437</v>
      </c>
      <c r="T96" s="231"/>
      <c r="U96" s="231"/>
      <c r="W96" s="65"/>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66"/>
    </row>
    <row r="97" spans="2:85" ht="16.95" customHeight="1" x14ac:dyDescent="0.25">
      <c r="B97" s="424"/>
      <c r="D97" s="435"/>
      <c r="E97" s="426"/>
      <c r="F97" s="163" t="s">
        <v>177</v>
      </c>
      <c r="G97" s="130" t="s">
        <v>298</v>
      </c>
      <c r="H97" s="76"/>
      <c r="K97" s="225">
        <f t="shared" si="27"/>
        <v>0</v>
      </c>
      <c r="L97" s="231"/>
      <c r="M97" s="231"/>
      <c r="N97" s="231"/>
      <c r="O97" s="231"/>
      <c r="P97" s="231"/>
      <c r="Q97" s="231"/>
      <c r="R97" s="231"/>
      <c r="S97" s="226">
        <f t="shared" si="28"/>
        <v>0</v>
      </c>
      <c r="T97" s="231"/>
      <c r="U97" s="231"/>
      <c r="W97" s="65"/>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6"/>
      <c r="BY97" s="66"/>
      <c r="BZ97" s="66"/>
      <c r="CA97" s="66"/>
      <c r="CB97" s="66"/>
      <c r="CC97" s="66"/>
      <c r="CD97" s="66"/>
      <c r="CE97" s="66"/>
      <c r="CF97" s="66"/>
      <c r="CG97" s="66"/>
    </row>
    <row r="98" spans="2:85" ht="16.95" customHeight="1" x14ac:dyDescent="0.25">
      <c r="B98" s="424"/>
      <c r="D98" s="435"/>
      <c r="E98" s="426"/>
      <c r="F98" s="163" t="s">
        <v>178</v>
      </c>
      <c r="G98" s="130" t="s">
        <v>298</v>
      </c>
      <c r="H98" s="76"/>
      <c r="K98" s="225">
        <f t="shared" si="27"/>
        <v>0</v>
      </c>
      <c r="L98" s="231"/>
      <c r="M98" s="231"/>
      <c r="N98" s="231"/>
      <c r="O98" s="231"/>
      <c r="P98" s="231"/>
      <c r="Q98" s="231"/>
      <c r="R98" s="231"/>
      <c r="S98" s="226">
        <f t="shared" si="28"/>
        <v>0</v>
      </c>
      <c r="T98" s="231"/>
      <c r="U98" s="231"/>
      <c r="W98" s="65"/>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6"/>
      <c r="BY98" s="66"/>
      <c r="BZ98" s="66"/>
      <c r="CA98" s="66"/>
      <c r="CB98" s="66"/>
      <c r="CC98" s="66"/>
      <c r="CD98" s="66"/>
      <c r="CE98" s="66"/>
      <c r="CF98" s="66"/>
      <c r="CG98" s="66"/>
    </row>
    <row r="99" spans="2:85" ht="16.95" customHeight="1" x14ac:dyDescent="0.25">
      <c r="B99" s="424"/>
      <c r="D99" s="435"/>
      <c r="E99" s="426"/>
      <c r="F99" s="164" t="s">
        <v>140</v>
      </c>
      <c r="G99" s="130" t="s">
        <v>298</v>
      </c>
      <c r="H99" s="76"/>
      <c r="K99" s="225">
        <f t="shared" si="27"/>
        <v>28.690309821579383</v>
      </c>
      <c r="L99" s="231"/>
      <c r="M99" s="231"/>
      <c r="N99" s="231"/>
      <c r="O99" s="231"/>
      <c r="P99" s="231"/>
      <c r="Q99" s="231"/>
      <c r="R99" s="231"/>
      <c r="S99" s="226">
        <f>IF(SUM(K$87:K$92)=0,0,K92*S$77/SUM(K$87:K$92))</f>
        <v>28.690309821579383</v>
      </c>
      <c r="T99" s="231"/>
      <c r="U99" s="231"/>
      <c r="W99" s="65"/>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row>
    <row r="100" spans="2:85" ht="3.6" customHeight="1" x14ac:dyDescent="0.25">
      <c r="B100" s="424"/>
      <c r="D100" s="435"/>
      <c r="E100" s="49"/>
      <c r="F100" s="129"/>
      <c r="G100" s="49"/>
      <c r="H100" s="49"/>
      <c r="J100" s="49"/>
      <c r="K100" s="232"/>
      <c r="L100" s="129"/>
      <c r="M100" s="129"/>
      <c r="N100" s="129"/>
      <c r="O100" s="129"/>
      <c r="P100" s="129"/>
      <c r="Q100" s="129"/>
      <c r="R100" s="129"/>
      <c r="S100" s="129"/>
      <c r="T100" s="129"/>
      <c r="U100" s="129"/>
      <c r="W100" s="65"/>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row>
    <row r="101" spans="2:85" ht="16.95" customHeight="1" x14ac:dyDescent="0.25">
      <c r="B101" s="424"/>
      <c r="D101" s="435"/>
      <c r="E101" s="426" t="s">
        <v>292</v>
      </c>
      <c r="F101" s="162" t="s">
        <v>181</v>
      </c>
      <c r="G101" s="130" t="s">
        <v>298</v>
      </c>
      <c r="H101" s="76"/>
      <c r="K101" s="225">
        <f t="shared" ref="K101:K106" si="29">SUM(L101:U101)</f>
        <v>13.428327011887021</v>
      </c>
      <c r="L101" s="231"/>
      <c r="M101" s="231"/>
      <c r="N101" s="231"/>
      <c r="O101" s="231"/>
      <c r="P101" s="231"/>
      <c r="Q101" s="231"/>
      <c r="R101" s="231"/>
      <c r="S101" s="231"/>
      <c r="T101" s="226">
        <f>IF(SUM(K$87:K$92)=0,0,K87*T$78/SUM(K$87:K$92))</f>
        <v>13.428327011887021</v>
      </c>
      <c r="U101" s="231"/>
      <c r="W101" s="65"/>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c r="CG101" s="66"/>
    </row>
    <row r="102" spans="2:85" ht="16.95" customHeight="1" x14ac:dyDescent="0.25">
      <c r="B102" s="424"/>
      <c r="D102" s="435"/>
      <c r="E102" s="426"/>
      <c r="F102" s="163" t="s">
        <v>179</v>
      </c>
      <c r="G102" s="130" t="s">
        <v>298</v>
      </c>
      <c r="H102" s="76"/>
      <c r="K102" s="225">
        <f t="shared" si="29"/>
        <v>0</v>
      </c>
      <c r="L102" s="231"/>
      <c r="M102" s="231"/>
      <c r="N102" s="231"/>
      <c r="O102" s="231"/>
      <c r="P102" s="231"/>
      <c r="Q102" s="231"/>
      <c r="R102" s="231"/>
      <c r="S102" s="231"/>
      <c r="T102" s="226">
        <f t="shared" ref="T102:T106" si="30">IF(SUM(K$87:K$92)=0,0,K88*T$78/SUM(K$87:K$92))</f>
        <v>0</v>
      </c>
      <c r="U102" s="231"/>
      <c r="W102" s="65"/>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row>
    <row r="103" spans="2:85" ht="16.95" customHeight="1" x14ac:dyDescent="0.25">
      <c r="B103" s="424"/>
      <c r="D103" s="435"/>
      <c r="E103" s="426"/>
      <c r="F103" s="163" t="s">
        <v>176</v>
      </c>
      <c r="G103" s="130" t="s">
        <v>298</v>
      </c>
      <c r="H103" s="76"/>
      <c r="K103" s="225">
        <f t="shared" si="29"/>
        <v>10.720788495413288</v>
      </c>
      <c r="L103" s="231"/>
      <c r="M103" s="231"/>
      <c r="N103" s="231"/>
      <c r="O103" s="231"/>
      <c r="P103" s="231"/>
      <c r="Q103" s="231"/>
      <c r="R103" s="231"/>
      <c r="S103" s="231"/>
      <c r="T103" s="226">
        <f t="shared" si="30"/>
        <v>10.720788495413288</v>
      </c>
      <c r="U103" s="231"/>
      <c r="W103" s="65"/>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row>
    <row r="104" spans="2:85" ht="16.95" customHeight="1" x14ac:dyDescent="0.25">
      <c r="B104" s="424"/>
      <c r="D104" s="435"/>
      <c r="E104" s="426"/>
      <c r="F104" s="163" t="s">
        <v>177</v>
      </c>
      <c r="G104" s="130" t="s">
        <v>298</v>
      </c>
      <c r="H104" s="76"/>
      <c r="K104" s="225">
        <f t="shared" si="29"/>
        <v>0</v>
      </c>
      <c r="L104" s="231"/>
      <c r="M104" s="231"/>
      <c r="N104" s="231"/>
      <c r="O104" s="231"/>
      <c r="P104" s="231"/>
      <c r="Q104" s="231"/>
      <c r="R104" s="231"/>
      <c r="S104" s="231"/>
      <c r="T104" s="226">
        <f t="shared" si="30"/>
        <v>0</v>
      </c>
      <c r="U104" s="231"/>
      <c r="W104" s="65"/>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row>
    <row r="105" spans="2:85" ht="16.95" customHeight="1" x14ac:dyDescent="0.25">
      <c r="B105" s="424"/>
      <c r="D105" s="435"/>
      <c r="E105" s="426"/>
      <c r="F105" s="163" t="s">
        <v>178</v>
      </c>
      <c r="G105" s="130" t="s">
        <v>298</v>
      </c>
      <c r="H105" s="76"/>
      <c r="K105" s="225">
        <f t="shared" si="29"/>
        <v>0</v>
      </c>
      <c r="L105" s="231"/>
      <c r="M105" s="231"/>
      <c r="N105" s="231"/>
      <c r="O105" s="231"/>
      <c r="P105" s="231"/>
      <c r="Q105" s="231"/>
      <c r="R105" s="231"/>
      <c r="S105" s="231"/>
      <c r="T105" s="226">
        <f t="shared" si="30"/>
        <v>0</v>
      </c>
      <c r="U105" s="231"/>
      <c r="W105" s="65"/>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row>
    <row r="106" spans="2:85" ht="16.95" customHeight="1" x14ac:dyDescent="0.25">
      <c r="B106" s="424"/>
      <c r="D106" s="435"/>
      <c r="E106" s="426"/>
      <c r="F106" s="164" t="s">
        <v>140</v>
      </c>
      <c r="G106" s="130" t="s">
        <v>298</v>
      </c>
      <c r="H106" s="76"/>
      <c r="K106" s="225">
        <f t="shared" si="29"/>
        <v>16.987884492699688</v>
      </c>
      <c r="L106" s="231"/>
      <c r="M106" s="231"/>
      <c r="N106" s="231"/>
      <c r="O106" s="231"/>
      <c r="P106" s="231"/>
      <c r="Q106" s="231"/>
      <c r="R106" s="231"/>
      <c r="S106" s="231"/>
      <c r="T106" s="226">
        <f t="shared" si="30"/>
        <v>16.987884492699688</v>
      </c>
      <c r="U106" s="231"/>
      <c r="W106" s="65"/>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c r="CG106" s="66"/>
    </row>
    <row r="107" spans="2:85" ht="4.2" customHeight="1" x14ac:dyDescent="0.25">
      <c r="B107" s="424"/>
      <c r="D107" s="435"/>
      <c r="F107" s="158"/>
      <c r="H107" s="64"/>
      <c r="K107" s="114"/>
      <c r="L107" s="114"/>
      <c r="M107" s="114"/>
      <c r="N107" s="114"/>
      <c r="O107" s="114"/>
      <c r="P107" s="114"/>
      <c r="Q107" s="114"/>
      <c r="R107" s="114"/>
      <c r="S107" s="114"/>
      <c r="T107" s="114"/>
      <c r="U107" s="114"/>
      <c r="W107" s="65"/>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66"/>
      <c r="CE107" s="66"/>
      <c r="CF107" s="66"/>
      <c r="CG107" s="66"/>
    </row>
    <row r="108" spans="2:85" ht="16.95" customHeight="1" x14ac:dyDescent="0.25">
      <c r="B108" s="424"/>
      <c r="D108" s="435"/>
      <c r="E108" s="420" t="s">
        <v>330</v>
      </c>
      <c r="F108" s="162" t="s">
        <v>181</v>
      </c>
      <c r="G108" s="130" t="s">
        <v>317</v>
      </c>
      <c r="H108" s="76"/>
      <c r="K108" s="225">
        <f>K87-SUM(K94,K101)</f>
        <v>20.686158715275603</v>
      </c>
      <c r="L108" s="114"/>
      <c r="M108" s="114"/>
      <c r="N108" s="114"/>
      <c r="O108" s="114"/>
      <c r="P108" s="114"/>
      <c r="Q108" s="114"/>
      <c r="R108" s="114"/>
      <c r="S108" s="114"/>
      <c r="T108" s="114"/>
      <c r="U108" s="114"/>
      <c r="W108" s="65"/>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6"/>
      <c r="BX108" s="66"/>
      <c r="BY108" s="66"/>
      <c r="BZ108" s="66"/>
      <c r="CA108" s="66"/>
      <c r="CB108" s="66"/>
      <c r="CC108" s="66"/>
      <c r="CD108" s="66"/>
      <c r="CE108" s="66"/>
      <c r="CF108" s="66"/>
      <c r="CG108" s="66"/>
    </row>
    <row r="109" spans="2:85" ht="16.95" customHeight="1" x14ac:dyDescent="0.25">
      <c r="B109" s="424"/>
      <c r="D109" s="435"/>
      <c r="E109" s="420"/>
      <c r="F109" s="163" t="s">
        <v>179</v>
      </c>
      <c r="G109" s="130" t="s">
        <v>317</v>
      </c>
      <c r="H109" s="76"/>
      <c r="K109" s="225">
        <f t="shared" ref="K109:K113" si="31">K88-SUM(K95,K102)</f>
        <v>0</v>
      </c>
      <c r="L109" s="114"/>
      <c r="M109" s="114"/>
      <c r="N109" s="114"/>
      <c r="O109" s="114"/>
      <c r="P109" s="114"/>
      <c r="Q109" s="114"/>
      <c r="R109" s="114"/>
      <c r="S109" s="114"/>
      <c r="T109" s="114"/>
      <c r="U109" s="114"/>
      <c r="W109" s="65"/>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6"/>
      <c r="BX109" s="66"/>
      <c r="BY109" s="66"/>
      <c r="BZ109" s="66"/>
      <c r="CA109" s="66"/>
      <c r="CB109" s="66"/>
      <c r="CC109" s="66"/>
      <c r="CD109" s="66"/>
      <c r="CE109" s="66"/>
      <c r="CF109" s="66"/>
      <c r="CG109" s="66"/>
    </row>
    <row r="110" spans="2:85" ht="16.95" customHeight="1" x14ac:dyDescent="0.25">
      <c r="B110" s="424"/>
      <c r="D110" s="435"/>
      <c r="E110" s="420"/>
      <c r="F110" s="163" t="s">
        <v>176</v>
      </c>
      <c r="G110" s="130" t="s">
        <v>317</v>
      </c>
      <c r="H110" s="76"/>
      <c r="K110" s="225">
        <f t="shared" si="31"/>
        <v>16.515231731600153</v>
      </c>
      <c r="L110" s="114"/>
      <c r="M110" s="114"/>
      <c r="N110" s="114"/>
      <c r="O110" s="114"/>
      <c r="P110" s="114"/>
      <c r="Q110" s="114"/>
      <c r="R110" s="114"/>
      <c r="S110" s="114"/>
      <c r="T110" s="114"/>
      <c r="U110" s="114"/>
      <c r="W110" s="65"/>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6"/>
      <c r="BX110" s="66"/>
      <c r="BY110" s="66"/>
      <c r="BZ110" s="66"/>
      <c r="CA110" s="66"/>
      <c r="CB110" s="66"/>
      <c r="CC110" s="66"/>
      <c r="CD110" s="66"/>
      <c r="CE110" s="66"/>
      <c r="CF110" s="66"/>
      <c r="CG110" s="66"/>
    </row>
    <row r="111" spans="2:85" ht="16.95" customHeight="1" x14ac:dyDescent="0.25">
      <c r="B111" s="424"/>
      <c r="D111" s="435"/>
      <c r="E111" s="420"/>
      <c r="F111" s="163" t="s">
        <v>177</v>
      </c>
      <c r="G111" s="130" t="s">
        <v>317</v>
      </c>
      <c r="H111" s="76"/>
      <c r="K111" s="225">
        <f t="shared" si="31"/>
        <v>0</v>
      </c>
      <c r="L111" s="114"/>
      <c r="M111" s="114"/>
      <c r="N111" s="114"/>
      <c r="O111" s="114"/>
      <c r="P111" s="114"/>
      <c r="Q111" s="114"/>
      <c r="R111" s="114"/>
      <c r="S111" s="114"/>
      <c r="T111" s="114"/>
      <c r="U111" s="114"/>
      <c r="W111" s="65"/>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66"/>
      <c r="BY111" s="66"/>
      <c r="BZ111" s="66"/>
      <c r="CA111" s="66"/>
      <c r="CB111" s="66"/>
      <c r="CC111" s="66"/>
      <c r="CD111" s="66"/>
      <c r="CE111" s="66"/>
      <c r="CF111" s="66"/>
      <c r="CG111" s="66"/>
    </row>
    <row r="112" spans="2:85" ht="16.95" customHeight="1" x14ac:dyDescent="0.25">
      <c r="B112" s="424"/>
      <c r="D112" s="435"/>
      <c r="E112" s="420"/>
      <c r="F112" s="163" t="s">
        <v>178</v>
      </c>
      <c r="G112" s="130" t="s">
        <v>317</v>
      </c>
      <c r="H112" s="76"/>
      <c r="K112" s="225">
        <f t="shared" si="31"/>
        <v>0</v>
      </c>
      <c r="L112" s="114"/>
      <c r="M112" s="114"/>
      <c r="N112" s="114"/>
      <c r="O112" s="114"/>
      <c r="P112" s="114"/>
      <c r="Q112" s="114"/>
      <c r="R112" s="114"/>
      <c r="S112" s="114"/>
      <c r="T112" s="114"/>
      <c r="U112" s="114"/>
      <c r="W112" s="65"/>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6"/>
      <c r="BX112" s="66"/>
      <c r="BY112" s="66"/>
      <c r="BZ112" s="66"/>
      <c r="CA112" s="66"/>
      <c r="CB112" s="66"/>
      <c r="CC112" s="66"/>
      <c r="CD112" s="66"/>
      <c r="CE112" s="66"/>
      <c r="CF112" s="66"/>
      <c r="CG112" s="66"/>
    </row>
    <row r="113" spans="2:85" ht="16.95" customHeight="1" x14ac:dyDescent="0.25">
      <c r="B113" s="424"/>
      <c r="D113" s="435"/>
      <c r="E113" s="420"/>
      <c r="F113" s="164" t="s">
        <v>140</v>
      </c>
      <c r="G113" s="130" t="s">
        <v>317</v>
      </c>
      <c r="H113" s="76"/>
      <c r="K113" s="225">
        <f t="shared" si="31"/>
        <v>26.169609553124246</v>
      </c>
      <c r="L113" s="114"/>
      <c r="M113" s="114"/>
      <c r="N113" s="114"/>
      <c r="O113" s="114"/>
      <c r="P113" s="114"/>
      <c r="Q113" s="114"/>
      <c r="R113" s="114"/>
      <c r="S113" s="114"/>
      <c r="T113" s="114"/>
      <c r="U113" s="114"/>
      <c r="W113" s="65"/>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6"/>
      <c r="BY113" s="66"/>
      <c r="BZ113" s="66"/>
      <c r="CA113" s="66"/>
      <c r="CB113" s="66"/>
      <c r="CC113" s="66"/>
      <c r="CD113" s="66"/>
      <c r="CE113" s="66"/>
      <c r="CF113" s="66"/>
      <c r="CG113" s="66"/>
    </row>
    <row r="114" spans="2:85" ht="4.2" customHeight="1" x14ac:dyDescent="0.25">
      <c r="B114" s="424"/>
      <c r="D114" s="435"/>
      <c r="E114" s="128"/>
      <c r="F114" s="128"/>
      <c r="G114" s="128"/>
      <c r="H114" s="128"/>
      <c r="K114" s="229"/>
      <c r="L114" s="129"/>
      <c r="M114" s="129"/>
      <c r="N114" s="129"/>
      <c r="O114" s="129"/>
      <c r="P114" s="129"/>
      <c r="Q114" s="129"/>
      <c r="R114" s="129"/>
      <c r="S114" s="129"/>
      <c r="T114" s="129"/>
      <c r="U114" s="129"/>
      <c r="W114" s="65"/>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6"/>
      <c r="BY114" s="66"/>
      <c r="BZ114" s="66"/>
      <c r="CA114" s="66"/>
      <c r="CB114" s="66"/>
      <c r="CC114" s="66"/>
      <c r="CD114" s="66"/>
      <c r="CE114" s="66"/>
      <c r="CF114" s="66"/>
      <c r="CG114" s="66"/>
    </row>
    <row r="115" spans="2:85" ht="16.95" customHeight="1" x14ac:dyDescent="0.25">
      <c r="B115" s="424"/>
      <c r="D115" s="435"/>
      <c r="E115" s="189" t="s">
        <v>331</v>
      </c>
      <c r="F115" s="191" t="str">
        <f>Matrix!D68</f>
        <v>Env</v>
      </c>
      <c r="G115" s="130" t="s">
        <v>314</v>
      </c>
      <c r="H115" s="57"/>
      <c r="K115" s="225">
        <f>SUM(K108:K113)</f>
        <v>63.371000000000002</v>
      </c>
      <c r="L115" s="129"/>
      <c r="M115" s="129"/>
      <c r="N115" s="129"/>
      <c r="O115" s="129"/>
      <c r="P115" s="129"/>
      <c r="Q115" s="129"/>
      <c r="R115" s="129"/>
      <c r="S115" s="129"/>
      <c r="T115" s="129"/>
      <c r="U115" s="129"/>
      <c r="W115" s="65"/>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6"/>
      <c r="BZ115" s="66"/>
      <c r="CA115" s="66"/>
      <c r="CB115" s="66"/>
      <c r="CC115" s="66"/>
      <c r="CD115" s="66"/>
      <c r="CE115" s="66"/>
      <c r="CF115" s="66"/>
      <c r="CG115" s="66"/>
    </row>
    <row r="116" spans="2:85" x14ac:dyDescent="0.25">
      <c r="F116" s="63"/>
      <c r="H116" s="63"/>
      <c r="K116" s="227"/>
      <c r="L116" s="114"/>
      <c r="M116" s="114"/>
      <c r="N116" s="114"/>
      <c r="O116" s="114"/>
      <c r="P116" s="114"/>
      <c r="Q116" s="114"/>
      <c r="R116" s="114"/>
      <c r="S116" s="114"/>
      <c r="T116" s="114"/>
      <c r="U116" s="114"/>
      <c r="W116" s="65"/>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6"/>
      <c r="BU116" s="66"/>
      <c r="BV116" s="66"/>
      <c r="BW116" s="66"/>
      <c r="BX116" s="66"/>
      <c r="BY116" s="66"/>
      <c r="BZ116" s="66"/>
      <c r="CA116" s="66"/>
      <c r="CB116" s="66"/>
      <c r="CC116" s="66"/>
      <c r="CD116" s="66"/>
      <c r="CE116" s="66"/>
      <c r="CF116" s="66"/>
      <c r="CG116" s="66"/>
    </row>
    <row r="117" spans="2:85" x14ac:dyDescent="0.25">
      <c r="F117" s="63"/>
      <c r="H117" s="63"/>
      <c r="K117" s="227"/>
      <c r="L117" s="114"/>
      <c r="M117" s="114"/>
      <c r="N117" s="114"/>
      <c r="O117" s="114"/>
      <c r="P117" s="114"/>
      <c r="Q117" s="114"/>
      <c r="R117" s="114"/>
      <c r="S117" s="114"/>
      <c r="T117" s="114"/>
      <c r="U117" s="114"/>
      <c r="W117" s="65"/>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66"/>
      <c r="BT117" s="66"/>
      <c r="BU117" s="66"/>
      <c r="BV117" s="66"/>
      <c r="BW117" s="66"/>
      <c r="BX117" s="66"/>
      <c r="BY117" s="66"/>
      <c r="BZ117" s="66"/>
      <c r="CA117" s="66"/>
      <c r="CB117" s="66"/>
      <c r="CC117" s="66"/>
      <c r="CD117" s="66"/>
      <c r="CE117" s="66"/>
      <c r="CF117" s="66"/>
      <c r="CG117" s="66"/>
    </row>
    <row r="118" spans="2:85" ht="16.95" customHeight="1" x14ac:dyDescent="0.25">
      <c r="B118" s="424" t="s">
        <v>295</v>
      </c>
      <c r="D118" s="419" t="str">
        <f>"Value in energy balance"&amp;$B$4</f>
        <v>Value in energy balance (in TJ)</v>
      </c>
      <c r="E118" s="420"/>
      <c r="F118" s="421"/>
      <c r="G118" s="120"/>
      <c r="H118" s="57"/>
      <c r="K118" s="225">
        <f>SUM(X118:CG118)</f>
        <v>-2724</v>
      </c>
      <c r="L118" s="114"/>
      <c r="M118" s="114"/>
      <c r="N118" s="114"/>
      <c r="O118" s="114"/>
      <c r="P118" s="114"/>
      <c r="Q118" s="114"/>
      <c r="R118" s="114"/>
      <c r="S118" s="114"/>
      <c r="T118" s="114"/>
      <c r="U118" s="114"/>
      <c r="W118" s="65"/>
      <c r="X118" s="70">
        <f>Original_data!B18</f>
        <v>0</v>
      </c>
      <c r="Y118" s="70">
        <f>Original_data!C18</f>
        <v>0</v>
      </c>
      <c r="Z118" s="70">
        <f>Original_data!D18</f>
        <v>0</v>
      </c>
      <c r="AA118" s="70">
        <f>Original_data!E18</f>
        <v>0</v>
      </c>
      <c r="AB118" s="70">
        <f>Original_data!F18</f>
        <v>0</v>
      </c>
      <c r="AC118" s="70">
        <f>Original_data!G18</f>
        <v>0</v>
      </c>
      <c r="AD118" s="70">
        <f>Original_data!H18</f>
        <v>0</v>
      </c>
      <c r="AE118" s="70">
        <f>Original_data!I18</f>
        <v>0</v>
      </c>
      <c r="AF118" s="70">
        <f>Original_data!J18</f>
        <v>0</v>
      </c>
      <c r="AG118" s="70">
        <f>Original_data!K18</f>
        <v>0</v>
      </c>
      <c r="AH118" s="70">
        <f>Original_data!L18</f>
        <v>0</v>
      </c>
      <c r="AI118" s="70">
        <f>Original_data!M18</f>
        <v>0</v>
      </c>
      <c r="AJ118" s="70">
        <f>Original_data!N18</f>
        <v>0</v>
      </c>
      <c r="AK118" s="70">
        <f>Original_data!O18</f>
        <v>0</v>
      </c>
      <c r="AL118" s="70">
        <f>Original_data!P18</f>
        <v>0</v>
      </c>
      <c r="AM118" s="70">
        <f>Original_data!Q18</f>
        <v>0</v>
      </c>
      <c r="AN118" s="70">
        <f>Original_data!R18</f>
        <v>0</v>
      </c>
      <c r="AO118" s="70">
        <f>Original_data!S18</f>
        <v>-5327</v>
      </c>
      <c r="AP118" s="70">
        <f>Original_data!U18</f>
        <v>0</v>
      </c>
      <c r="AQ118" s="70">
        <f>Original_data!V18</f>
        <v>0</v>
      </c>
      <c r="AR118" s="70">
        <f>Original_data!W18</f>
        <v>0</v>
      </c>
      <c r="AS118" s="70">
        <f>Original_data!X18</f>
        <v>0</v>
      </c>
      <c r="AT118" s="70">
        <f>Original_data!Y18</f>
        <v>0</v>
      </c>
      <c r="AU118" s="70">
        <f>Original_data!Z18</f>
        <v>-10296</v>
      </c>
      <c r="AV118" s="70">
        <f>Original_data!AA18</f>
        <v>0</v>
      </c>
      <c r="AW118" s="70">
        <f>Original_data!AB18</f>
        <v>0</v>
      </c>
      <c r="AX118" s="70">
        <f>Original_data!AC18</f>
        <v>0</v>
      </c>
      <c r="AY118" s="70">
        <f>Original_data!AD18</f>
        <v>0</v>
      </c>
      <c r="AZ118" s="70">
        <f>Original_data!AE18</f>
        <v>0</v>
      </c>
      <c r="BA118" s="70">
        <f>Original_data!AF18</f>
        <v>0</v>
      </c>
      <c r="BB118" s="70">
        <f>Original_data!AG18</f>
        <v>0</v>
      </c>
      <c r="BC118" s="70">
        <f>Original_data!AH18</f>
        <v>0</v>
      </c>
      <c r="BD118" s="70">
        <f>Original_data!AI18</f>
        <v>0</v>
      </c>
      <c r="BE118" s="70">
        <f>Original_data!AJ18</f>
        <v>0</v>
      </c>
      <c r="BF118" s="70">
        <f>Original_data!AK18</f>
        <v>0</v>
      </c>
      <c r="BG118" s="70">
        <f>Original_data!AL18</f>
        <v>0</v>
      </c>
      <c r="BH118" s="70">
        <f>Original_data!AM18</f>
        <v>0</v>
      </c>
      <c r="BI118" s="70">
        <f>Original_data!AN18</f>
        <v>0</v>
      </c>
      <c r="BJ118" s="70">
        <f>Original_data!AO18</f>
        <v>0</v>
      </c>
      <c r="BK118" s="70">
        <f>Original_data!AP18</f>
        <v>0</v>
      </c>
      <c r="BL118" s="70">
        <f>Original_data!AQ18</f>
        <v>0</v>
      </c>
      <c r="BM118" s="70">
        <f>Original_data!AR18</f>
        <v>0</v>
      </c>
      <c r="BN118" s="70">
        <f>Original_data!AS18</f>
        <v>0</v>
      </c>
      <c r="BO118" s="70">
        <f>Original_data!AT18</f>
        <v>0</v>
      </c>
      <c r="BP118" s="70">
        <f>Original_data!AU18</f>
        <v>0</v>
      </c>
      <c r="BQ118" s="70">
        <f>Original_data!AV18</f>
        <v>0</v>
      </c>
      <c r="BR118" s="70">
        <f>Original_data!AW18</f>
        <v>0</v>
      </c>
      <c r="BS118" s="70">
        <f>Original_data!AX18</f>
        <v>0</v>
      </c>
      <c r="BT118" s="70">
        <f>Original_data!AY18</f>
        <v>0</v>
      </c>
      <c r="BU118" s="70">
        <f>Original_data!AZ18</f>
        <v>0</v>
      </c>
      <c r="BV118" s="70">
        <f>Original_data!BA18</f>
        <v>0</v>
      </c>
      <c r="BW118" s="70">
        <f>Original_data!BB18</f>
        <v>0</v>
      </c>
      <c r="BX118" s="70">
        <f>Original_data!BC18</f>
        <v>0</v>
      </c>
      <c r="BY118" s="70">
        <f>Original_data!BD18</f>
        <v>0</v>
      </c>
      <c r="BZ118" s="70">
        <f>Original_data!BE18</f>
        <v>0</v>
      </c>
      <c r="CA118" s="70">
        <f>Original_data!BF18</f>
        <v>0</v>
      </c>
      <c r="CB118" s="70">
        <f>Original_data!BG18</f>
        <v>0</v>
      </c>
      <c r="CC118" s="70">
        <f>Original_data!BH18</f>
        <v>0</v>
      </c>
      <c r="CD118" s="70">
        <f>Original_data!BI18</f>
        <v>0</v>
      </c>
      <c r="CE118" s="70">
        <f>Original_data!BJ18</f>
        <v>0</v>
      </c>
      <c r="CF118" s="70">
        <f>Original_data!BK18</f>
        <v>0</v>
      </c>
      <c r="CG118" s="70">
        <f>Original_data!BL18</f>
        <v>12899</v>
      </c>
    </row>
    <row r="119" spans="2:85" ht="4.2" customHeight="1" x14ac:dyDescent="0.25">
      <c r="B119" s="424"/>
      <c r="F119" s="158"/>
      <c r="H119" s="64"/>
      <c r="K119" s="227"/>
      <c r="L119" s="114"/>
      <c r="M119" s="114"/>
      <c r="N119" s="114"/>
      <c r="O119" s="114"/>
      <c r="P119" s="114"/>
      <c r="Q119" s="114"/>
      <c r="R119" s="114"/>
      <c r="S119" s="114"/>
      <c r="T119" s="114"/>
      <c r="U119" s="114"/>
      <c r="W119" s="65"/>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6"/>
      <c r="BV119" s="66"/>
      <c r="BW119" s="66"/>
      <c r="BX119" s="66"/>
      <c r="BY119" s="66"/>
      <c r="BZ119" s="66"/>
      <c r="CA119" s="66"/>
      <c r="CB119" s="66"/>
      <c r="CC119" s="66"/>
      <c r="CD119" s="66"/>
      <c r="CE119" s="66"/>
      <c r="CF119" s="66"/>
      <c r="CG119" s="66"/>
    </row>
    <row r="120" spans="2:85" ht="16.95" customHeight="1" x14ac:dyDescent="0.25">
      <c r="B120" s="424"/>
      <c r="D120" s="372" t="s">
        <v>347</v>
      </c>
      <c r="E120" s="408"/>
      <c r="F120" s="302"/>
      <c r="G120" s="120"/>
      <c r="H120" s="310">
        <v>-1E-3</v>
      </c>
      <c r="K120" s="225">
        <f>SUM(L120:U120)</f>
        <v>15.622999999999999</v>
      </c>
      <c r="L120" s="198">
        <f t="shared" ref="L120:U121" si="32">SUMIFS($X120:$CG120,$X$8:$CG$8,L$10)</f>
        <v>0</v>
      </c>
      <c r="M120" s="198">
        <f t="shared" si="32"/>
        <v>0</v>
      </c>
      <c r="N120" s="198">
        <f t="shared" si="32"/>
        <v>0</v>
      </c>
      <c r="O120" s="198">
        <f t="shared" si="32"/>
        <v>5.327</v>
      </c>
      <c r="P120" s="198">
        <f t="shared" si="32"/>
        <v>10.295999999999999</v>
      </c>
      <c r="Q120" s="198">
        <f t="shared" si="32"/>
        <v>0</v>
      </c>
      <c r="R120" s="198">
        <f t="shared" si="32"/>
        <v>0</v>
      </c>
      <c r="S120" s="198">
        <f t="shared" si="32"/>
        <v>0</v>
      </c>
      <c r="T120" s="198">
        <f t="shared" si="32"/>
        <v>0</v>
      </c>
      <c r="U120" s="198">
        <f t="shared" si="32"/>
        <v>0</v>
      </c>
      <c r="W120" s="65"/>
      <c r="X120" s="198">
        <f>IF(X118&lt;0,X118*$H120,0)</f>
        <v>0</v>
      </c>
      <c r="Y120" s="198">
        <f t="shared" ref="Y120:CG120" si="33">IF(Y118&lt;0,Y118*$H120,0)</f>
        <v>0</v>
      </c>
      <c r="Z120" s="198">
        <f t="shared" si="33"/>
        <v>0</v>
      </c>
      <c r="AA120" s="198">
        <f t="shared" si="33"/>
        <v>0</v>
      </c>
      <c r="AB120" s="198">
        <f t="shared" si="33"/>
        <v>0</v>
      </c>
      <c r="AC120" s="198">
        <f t="shared" si="33"/>
        <v>0</v>
      </c>
      <c r="AD120" s="198">
        <f t="shared" si="33"/>
        <v>0</v>
      </c>
      <c r="AE120" s="198">
        <f t="shared" si="33"/>
        <v>0</v>
      </c>
      <c r="AF120" s="198">
        <f t="shared" si="33"/>
        <v>0</v>
      </c>
      <c r="AG120" s="198">
        <f t="shared" si="33"/>
        <v>0</v>
      </c>
      <c r="AH120" s="198">
        <f t="shared" si="33"/>
        <v>0</v>
      </c>
      <c r="AI120" s="198">
        <f t="shared" si="33"/>
        <v>0</v>
      </c>
      <c r="AJ120" s="198">
        <f t="shared" si="33"/>
        <v>0</v>
      </c>
      <c r="AK120" s="198">
        <f t="shared" si="33"/>
        <v>0</v>
      </c>
      <c r="AL120" s="198">
        <f t="shared" si="33"/>
        <v>0</v>
      </c>
      <c r="AM120" s="198">
        <f t="shared" si="33"/>
        <v>0</v>
      </c>
      <c r="AN120" s="198">
        <f t="shared" si="33"/>
        <v>0</v>
      </c>
      <c r="AO120" s="198">
        <f t="shared" si="33"/>
        <v>5.327</v>
      </c>
      <c r="AP120" s="198">
        <f t="shared" si="33"/>
        <v>0</v>
      </c>
      <c r="AQ120" s="198">
        <f t="shared" si="33"/>
        <v>0</v>
      </c>
      <c r="AR120" s="198">
        <f t="shared" si="33"/>
        <v>0</v>
      </c>
      <c r="AS120" s="198">
        <f t="shared" si="33"/>
        <v>0</v>
      </c>
      <c r="AT120" s="198">
        <f t="shared" si="33"/>
        <v>0</v>
      </c>
      <c r="AU120" s="198">
        <f t="shared" si="33"/>
        <v>10.295999999999999</v>
      </c>
      <c r="AV120" s="198">
        <f t="shared" si="33"/>
        <v>0</v>
      </c>
      <c r="AW120" s="198">
        <f t="shared" si="33"/>
        <v>0</v>
      </c>
      <c r="AX120" s="198">
        <f t="shared" si="33"/>
        <v>0</v>
      </c>
      <c r="AY120" s="198">
        <f t="shared" si="33"/>
        <v>0</v>
      </c>
      <c r="AZ120" s="198">
        <f t="shared" si="33"/>
        <v>0</v>
      </c>
      <c r="BA120" s="198">
        <f t="shared" si="33"/>
        <v>0</v>
      </c>
      <c r="BB120" s="198">
        <f t="shared" si="33"/>
        <v>0</v>
      </c>
      <c r="BC120" s="198">
        <f t="shared" si="33"/>
        <v>0</v>
      </c>
      <c r="BD120" s="198">
        <f t="shared" si="33"/>
        <v>0</v>
      </c>
      <c r="BE120" s="198">
        <f t="shared" si="33"/>
        <v>0</v>
      </c>
      <c r="BF120" s="198">
        <f t="shared" si="33"/>
        <v>0</v>
      </c>
      <c r="BG120" s="198">
        <f t="shared" si="33"/>
        <v>0</v>
      </c>
      <c r="BH120" s="198">
        <f t="shared" si="33"/>
        <v>0</v>
      </c>
      <c r="BI120" s="198">
        <f t="shared" si="33"/>
        <v>0</v>
      </c>
      <c r="BJ120" s="198">
        <f t="shared" si="33"/>
        <v>0</v>
      </c>
      <c r="BK120" s="198">
        <f t="shared" si="33"/>
        <v>0</v>
      </c>
      <c r="BL120" s="198">
        <f t="shared" si="33"/>
        <v>0</v>
      </c>
      <c r="BM120" s="198">
        <f t="shared" si="33"/>
        <v>0</v>
      </c>
      <c r="BN120" s="198">
        <f t="shared" si="33"/>
        <v>0</v>
      </c>
      <c r="BO120" s="198">
        <f t="shared" si="33"/>
        <v>0</v>
      </c>
      <c r="BP120" s="198">
        <f t="shared" si="33"/>
        <v>0</v>
      </c>
      <c r="BQ120" s="198">
        <f t="shared" si="33"/>
        <v>0</v>
      </c>
      <c r="BR120" s="198">
        <f t="shared" si="33"/>
        <v>0</v>
      </c>
      <c r="BS120" s="198">
        <f t="shared" si="33"/>
        <v>0</v>
      </c>
      <c r="BT120" s="198">
        <f t="shared" si="33"/>
        <v>0</v>
      </c>
      <c r="BU120" s="198">
        <f t="shared" si="33"/>
        <v>0</v>
      </c>
      <c r="BV120" s="198">
        <f t="shared" si="33"/>
        <v>0</v>
      </c>
      <c r="BW120" s="198">
        <f t="shared" si="33"/>
        <v>0</v>
      </c>
      <c r="BX120" s="198">
        <f t="shared" si="33"/>
        <v>0</v>
      </c>
      <c r="BY120" s="198">
        <f t="shared" si="33"/>
        <v>0</v>
      </c>
      <c r="BZ120" s="198">
        <f t="shared" si="33"/>
        <v>0</v>
      </c>
      <c r="CA120" s="198">
        <f t="shared" si="33"/>
        <v>0</v>
      </c>
      <c r="CB120" s="198">
        <f t="shared" si="33"/>
        <v>0</v>
      </c>
      <c r="CC120" s="198">
        <f t="shared" si="33"/>
        <v>0</v>
      </c>
      <c r="CD120" s="198">
        <f t="shared" si="33"/>
        <v>0</v>
      </c>
      <c r="CE120" s="198">
        <f t="shared" si="33"/>
        <v>0</v>
      </c>
      <c r="CF120" s="198">
        <f t="shared" si="33"/>
        <v>0</v>
      </c>
      <c r="CG120" s="198">
        <f t="shared" si="33"/>
        <v>0</v>
      </c>
    </row>
    <row r="121" spans="2:85" ht="16.95" customHeight="1" x14ac:dyDescent="0.25">
      <c r="B121" s="424"/>
      <c r="D121" s="372" t="s">
        <v>385</v>
      </c>
      <c r="E121" s="408"/>
      <c r="F121" s="302"/>
      <c r="G121" s="120"/>
      <c r="H121" s="310">
        <v>1E-3</v>
      </c>
      <c r="K121" s="225">
        <f>SUM(L121:U121)</f>
        <v>12.899000000000001</v>
      </c>
      <c r="L121" s="228"/>
      <c r="M121" s="228"/>
      <c r="N121" s="228"/>
      <c r="O121" s="228"/>
      <c r="P121" s="228"/>
      <c r="Q121" s="228"/>
      <c r="R121" s="228"/>
      <c r="S121" s="228"/>
      <c r="T121" s="198">
        <f t="shared" si="32"/>
        <v>12.899000000000001</v>
      </c>
      <c r="U121" s="228"/>
      <c r="W121" s="65"/>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66"/>
      <c r="BS121" s="66"/>
      <c r="BT121" s="66"/>
      <c r="BU121" s="66"/>
      <c r="BV121" s="67"/>
      <c r="BW121" s="67"/>
      <c r="BX121" s="66"/>
      <c r="BY121" s="66"/>
      <c r="BZ121" s="66"/>
      <c r="CA121" s="66"/>
      <c r="CB121" s="66"/>
      <c r="CC121" s="66"/>
      <c r="CD121" s="66"/>
      <c r="CE121" s="66"/>
      <c r="CF121" s="66"/>
      <c r="CG121" s="198">
        <f>IF(CG118&gt;0,CG118*$H121,0)</f>
        <v>12.899000000000001</v>
      </c>
    </row>
    <row r="122" spans="2:85" ht="4.2" customHeight="1" x14ac:dyDescent="0.25">
      <c r="B122" s="424"/>
      <c r="F122" s="158"/>
      <c r="H122" s="64"/>
      <c r="K122" s="227"/>
      <c r="L122" s="114"/>
      <c r="M122" s="114"/>
      <c r="N122" s="114"/>
      <c r="O122" s="114"/>
      <c r="P122" s="114"/>
      <c r="Q122" s="114"/>
      <c r="R122" s="114"/>
      <c r="S122" s="114"/>
      <c r="T122" s="114"/>
      <c r="U122" s="114"/>
      <c r="W122" s="65"/>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66"/>
      <c r="BS122" s="66"/>
      <c r="BT122" s="66"/>
      <c r="BU122" s="66"/>
      <c r="BV122" s="66"/>
      <c r="BW122" s="66"/>
      <c r="BX122" s="66"/>
      <c r="BY122" s="66"/>
      <c r="BZ122" s="66"/>
      <c r="CA122" s="66"/>
      <c r="CB122" s="66"/>
      <c r="CC122" s="66"/>
      <c r="CD122" s="66"/>
      <c r="CE122" s="66"/>
      <c r="CF122" s="66"/>
      <c r="CG122" s="66"/>
    </row>
    <row r="123" spans="2:85" ht="16.95" customHeight="1" x14ac:dyDescent="0.25">
      <c r="B123" s="424"/>
      <c r="D123" s="429" t="s">
        <v>337</v>
      </c>
      <c r="E123" s="430"/>
      <c r="F123" s="159" t="s">
        <v>181</v>
      </c>
      <c r="G123" s="120"/>
      <c r="H123" s="57"/>
      <c r="K123" s="225">
        <f t="shared" ref="K123:K128" si="34">SUM(L123:U123)</f>
        <v>0</v>
      </c>
      <c r="L123" s="96"/>
      <c r="M123" s="96"/>
      <c r="N123" s="96"/>
      <c r="O123" s="96"/>
      <c r="P123" s="96"/>
      <c r="Q123" s="96"/>
      <c r="R123" s="96"/>
      <c r="S123" s="96"/>
      <c r="T123" s="96"/>
      <c r="U123" s="96"/>
      <c r="W123" s="65"/>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c r="BS123" s="66"/>
      <c r="BT123" s="66"/>
      <c r="BU123" s="66"/>
      <c r="BV123" s="66"/>
      <c r="BW123" s="66"/>
      <c r="BX123" s="66"/>
      <c r="BY123" s="66"/>
      <c r="BZ123" s="66"/>
      <c r="CA123" s="66"/>
      <c r="CB123" s="66"/>
      <c r="CC123" s="66"/>
      <c r="CD123" s="66"/>
      <c r="CE123" s="66"/>
      <c r="CF123" s="67"/>
      <c r="CG123" s="66"/>
    </row>
    <row r="124" spans="2:85" ht="16.95" customHeight="1" x14ac:dyDescent="0.25">
      <c r="B124" s="424"/>
      <c r="D124" s="431"/>
      <c r="E124" s="432"/>
      <c r="F124" s="160" t="s">
        <v>179</v>
      </c>
      <c r="G124" s="120"/>
      <c r="H124" s="57"/>
      <c r="K124" s="225">
        <f t="shared" si="34"/>
        <v>0</v>
      </c>
      <c r="L124" s="96"/>
      <c r="M124" s="96"/>
      <c r="N124" s="96"/>
      <c r="O124" s="96"/>
      <c r="P124" s="96"/>
      <c r="Q124" s="96"/>
      <c r="R124" s="96"/>
      <c r="S124" s="96"/>
      <c r="T124" s="96"/>
      <c r="U124" s="96"/>
      <c r="W124" s="65"/>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66"/>
      <c r="BS124" s="66"/>
      <c r="BT124" s="66"/>
      <c r="BU124" s="66"/>
      <c r="BV124" s="66"/>
      <c r="BW124" s="66"/>
      <c r="BX124" s="66"/>
      <c r="BY124" s="66"/>
      <c r="BZ124" s="66"/>
      <c r="CA124" s="66"/>
      <c r="CB124" s="66"/>
      <c r="CC124" s="66"/>
      <c r="CD124" s="66"/>
      <c r="CE124" s="66"/>
      <c r="CF124" s="66"/>
      <c r="CG124" s="66"/>
    </row>
    <row r="125" spans="2:85" ht="16.95" customHeight="1" x14ac:dyDescent="0.25">
      <c r="B125" s="424"/>
      <c r="D125" s="431"/>
      <c r="E125" s="432"/>
      <c r="F125" s="160" t="s">
        <v>176</v>
      </c>
      <c r="G125" s="120"/>
      <c r="H125" s="57"/>
      <c r="K125" s="225">
        <f t="shared" si="34"/>
        <v>15.622999999999999</v>
      </c>
      <c r="L125" s="96"/>
      <c r="M125" s="96"/>
      <c r="N125" s="96"/>
      <c r="O125" s="96">
        <f>O120</f>
        <v>5.327</v>
      </c>
      <c r="P125" s="96">
        <f>P120</f>
        <v>10.295999999999999</v>
      </c>
      <c r="Q125" s="96"/>
      <c r="R125" s="96"/>
      <c r="S125" s="96"/>
      <c r="T125" s="96"/>
      <c r="U125" s="96"/>
      <c r="W125" s="65"/>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66"/>
      <c r="BR125" s="66"/>
      <c r="BS125" s="66"/>
      <c r="BT125" s="66"/>
      <c r="BU125" s="66"/>
      <c r="BV125" s="66"/>
      <c r="BW125" s="66"/>
      <c r="BX125" s="66"/>
      <c r="BY125" s="66"/>
      <c r="BZ125" s="66"/>
      <c r="CA125" s="66"/>
      <c r="CB125" s="66"/>
      <c r="CC125" s="66"/>
      <c r="CD125" s="66"/>
      <c r="CE125" s="66"/>
      <c r="CF125" s="66"/>
      <c r="CG125" s="66"/>
    </row>
    <row r="126" spans="2:85" ht="16.95" customHeight="1" x14ac:dyDescent="0.25">
      <c r="B126" s="424"/>
      <c r="D126" s="431"/>
      <c r="E126" s="432"/>
      <c r="F126" s="160" t="s">
        <v>177</v>
      </c>
      <c r="G126" s="120"/>
      <c r="H126" s="57"/>
      <c r="K126" s="225">
        <f t="shared" si="34"/>
        <v>0</v>
      </c>
      <c r="L126" s="96"/>
      <c r="M126" s="96"/>
      <c r="N126" s="96"/>
      <c r="O126" s="96"/>
      <c r="P126" s="96"/>
      <c r="Q126" s="96"/>
      <c r="R126" s="96"/>
      <c r="S126" s="96"/>
      <c r="T126" s="96"/>
      <c r="U126" s="96"/>
      <c r="W126" s="65"/>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c r="BS126" s="66"/>
      <c r="BT126" s="66"/>
      <c r="BU126" s="66"/>
      <c r="BV126" s="66"/>
      <c r="BW126" s="66"/>
      <c r="BX126" s="66"/>
      <c r="BY126" s="66"/>
      <c r="BZ126" s="66"/>
      <c r="CA126" s="66"/>
      <c r="CB126" s="66"/>
      <c r="CC126" s="66"/>
      <c r="CD126" s="66"/>
      <c r="CE126" s="66"/>
      <c r="CF126" s="66"/>
      <c r="CG126" s="66"/>
    </row>
    <row r="127" spans="2:85" ht="16.95" customHeight="1" x14ac:dyDescent="0.25">
      <c r="B127" s="424"/>
      <c r="D127" s="431"/>
      <c r="E127" s="432"/>
      <c r="F127" s="160" t="s">
        <v>178</v>
      </c>
      <c r="G127" s="120"/>
      <c r="H127" s="57"/>
      <c r="K127" s="225">
        <f t="shared" si="34"/>
        <v>0</v>
      </c>
      <c r="L127" s="250"/>
      <c r="M127" s="250"/>
      <c r="N127" s="250"/>
      <c r="O127" s="250"/>
      <c r="P127" s="250"/>
      <c r="Q127" s="250"/>
      <c r="R127" s="250"/>
      <c r="S127" s="250"/>
      <c r="T127" s="250"/>
      <c r="U127" s="250"/>
    </row>
    <row r="128" spans="2:85" ht="16.95" customHeight="1" x14ac:dyDescent="0.25">
      <c r="B128" s="424"/>
      <c r="D128" s="433"/>
      <c r="E128" s="434"/>
      <c r="F128" s="161" t="s">
        <v>140</v>
      </c>
      <c r="G128" s="120"/>
      <c r="H128" s="57"/>
      <c r="K128" s="225">
        <f t="shared" si="34"/>
        <v>0</v>
      </c>
      <c r="L128" s="250"/>
      <c r="M128" s="250"/>
      <c r="N128" s="250"/>
      <c r="O128" s="250"/>
      <c r="P128" s="250"/>
      <c r="Q128" s="250"/>
      <c r="R128" s="250"/>
      <c r="S128" s="250"/>
      <c r="T128" s="250"/>
      <c r="U128" s="250"/>
    </row>
    <row r="129" spans="2:84" ht="4.2" customHeight="1" x14ac:dyDescent="0.25">
      <c r="B129" s="424"/>
      <c r="F129" s="69"/>
      <c r="H129" s="3"/>
      <c r="K129" s="227"/>
      <c r="L129" s="114"/>
      <c r="M129" s="114"/>
      <c r="N129" s="114"/>
      <c r="O129" s="114"/>
      <c r="P129" s="114"/>
      <c r="Q129" s="114"/>
      <c r="R129" s="114"/>
      <c r="S129" s="114"/>
      <c r="T129" s="114"/>
      <c r="U129" s="114"/>
      <c r="CF129" s="20"/>
    </row>
    <row r="130" spans="2:84" ht="16.95" customHeight="1" x14ac:dyDescent="0.25">
      <c r="B130" s="424"/>
      <c r="D130" s="427" t="str">
        <f>"Value in PSUT"&amp;D4</f>
        <v>Value in PSUT (in PJ)</v>
      </c>
      <c r="E130" s="436" t="s">
        <v>296</v>
      </c>
      <c r="F130" s="162" t="s">
        <v>181</v>
      </c>
      <c r="G130" s="130" t="s">
        <v>311</v>
      </c>
      <c r="H130" s="57"/>
      <c r="K130" s="225">
        <f t="shared" ref="K130:K135" si="35">SUM(L130:U130)</f>
        <v>0</v>
      </c>
      <c r="L130" s="226">
        <f>IF(SUM(L$123:L$128)=0,0,L123*L$120/SUM(L$123:L$128))</f>
        <v>0</v>
      </c>
      <c r="M130" s="226">
        <f t="shared" ref="M130:U130" si="36">IF(SUM(M$123:M$128)=0,0,M123*M$120/SUM(M$123:M$128))</f>
        <v>0</v>
      </c>
      <c r="N130" s="226">
        <f t="shared" si="36"/>
        <v>0</v>
      </c>
      <c r="O130" s="226">
        <f t="shared" si="36"/>
        <v>0</v>
      </c>
      <c r="P130" s="226">
        <f t="shared" si="36"/>
        <v>0</v>
      </c>
      <c r="Q130" s="226">
        <f t="shared" si="36"/>
        <v>0</v>
      </c>
      <c r="R130" s="226">
        <f t="shared" si="36"/>
        <v>0</v>
      </c>
      <c r="S130" s="226">
        <f t="shared" si="36"/>
        <v>0</v>
      </c>
      <c r="T130" s="226">
        <f t="shared" si="36"/>
        <v>0</v>
      </c>
      <c r="U130" s="226">
        <f t="shared" si="36"/>
        <v>0</v>
      </c>
    </row>
    <row r="131" spans="2:84" ht="16.95" customHeight="1" x14ac:dyDescent="0.25">
      <c r="B131" s="424"/>
      <c r="D131" s="427"/>
      <c r="E131" s="437"/>
      <c r="F131" s="163" t="s">
        <v>179</v>
      </c>
      <c r="G131" s="130" t="s">
        <v>311</v>
      </c>
      <c r="H131" s="57"/>
      <c r="K131" s="225">
        <f t="shared" si="35"/>
        <v>0</v>
      </c>
      <c r="L131" s="226">
        <f t="shared" ref="L131:U132" si="37">IF(SUM(L$123:L$128)=0,0,L124*L$120/SUM(L$123:L$128))</f>
        <v>0</v>
      </c>
      <c r="M131" s="226">
        <f t="shared" si="37"/>
        <v>0</v>
      </c>
      <c r="N131" s="226">
        <f t="shared" si="37"/>
        <v>0</v>
      </c>
      <c r="O131" s="226">
        <f t="shared" si="37"/>
        <v>0</v>
      </c>
      <c r="P131" s="226">
        <f t="shared" si="37"/>
        <v>0</v>
      </c>
      <c r="Q131" s="226">
        <f t="shared" si="37"/>
        <v>0</v>
      </c>
      <c r="R131" s="226">
        <f t="shared" si="37"/>
        <v>0</v>
      </c>
      <c r="S131" s="226">
        <f t="shared" si="37"/>
        <v>0</v>
      </c>
      <c r="T131" s="226">
        <f t="shared" si="37"/>
        <v>0</v>
      </c>
      <c r="U131" s="226">
        <f t="shared" si="37"/>
        <v>0</v>
      </c>
    </row>
    <row r="132" spans="2:84" ht="16.95" customHeight="1" x14ac:dyDescent="0.25">
      <c r="B132" s="424"/>
      <c r="D132" s="427"/>
      <c r="E132" s="437"/>
      <c r="F132" s="163" t="s">
        <v>176</v>
      </c>
      <c r="G132" s="130" t="s">
        <v>311</v>
      </c>
      <c r="H132" s="57"/>
      <c r="K132" s="225">
        <f t="shared" si="35"/>
        <v>15.622999999999999</v>
      </c>
      <c r="L132" s="226">
        <f t="shared" si="37"/>
        <v>0</v>
      </c>
      <c r="M132" s="226">
        <f t="shared" si="37"/>
        <v>0</v>
      </c>
      <c r="N132" s="226">
        <f t="shared" si="37"/>
        <v>0</v>
      </c>
      <c r="O132" s="226">
        <f t="shared" si="37"/>
        <v>5.327</v>
      </c>
      <c r="P132" s="226">
        <f t="shared" si="37"/>
        <v>10.295999999999999</v>
      </c>
      <c r="Q132" s="226">
        <f t="shared" si="37"/>
        <v>0</v>
      </c>
      <c r="R132" s="226">
        <f t="shared" si="37"/>
        <v>0</v>
      </c>
      <c r="S132" s="226">
        <f t="shared" si="37"/>
        <v>0</v>
      </c>
      <c r="T132" s="226">
        <f t="shared" si="37"/>
        <v>0</v>
      </c>
      <c r="U132" s="226">
        <f t="shared" si="37"/>
        <v>0</v>
      </c>
    </row>
    <row r="133" spans="2:84" ht="16.95" customHeight="1" x14ac:dyDescent="0.25">
      <c r="B133" s="424"/>
      <c r="D133" s="427"/>
      <c r="E133" s="437"/>
      <c r="F133" s="163" t="s">
        <v>177</v>
      </c>
      <c r="G133" s="130" t="s">
        <v>311</v>
      </c>
      <c r="H133" s="57"/>
      <c r="K133" s="225">
        <f t="shared" si="35"/>
        <v>0</v>
      </c>
      <c r="L133" s="226">
        <f>IF(SUM(L$123:L$128)=0,L120,L126*L$120/SUM(L$123:L$128))</f>
        <v>0</v>
      </c>
      <c r="M133" s="226">
        <f t="shared" ref="M133:U133" si="38">IF(SUM(M$123:M$128)=0,M120,M126*M$120/SUM(M$123:M$128))</f>
        <v>0</v>
      </c>
      <c r="N133" s="226">
        <f t="shared" si="38"/>
        <v>0</v>
      </c>
      <c r="O133" s="226">
        <f t="shared" si="38"/>
        <v>0</v>
      </c>
      <c r="P133" s="226">
        <f t="shared" si="38"/>
        <v>0</v>
      </c>
      <c r="Q133" s="226">
        <f t="shared" si="38"/>
        <v>0</v>
      </c>
      <c r="R133" s="226">
        <f t="shared" si="38"/>
        <v>0</v>
      </c>
      <c r="S133" s="226">
        <f t="shared" si="38"/>
        <v>0</v>
      </c>
      <c r="T133" s="226">
        <f t="shared" si="38"/>
        <v>0</v>
      </c>
      <c r="U133" s="226">
        <f t="shared" si="38"/>
        <v>0</v>
      </c>
    </row>
    <row r="134" spans="2:84" ht="16.95" customHeight="1" x14ac:dyDescent="0.25">
      <c r="B134" s="424"/>
      <c r="D134" s="427"/>
      <c r="E134" s="437"/>
      <c r="F134" s="163" t="s">
        <v>178</v>
      </c>
      <c r="G134" s="130" t="s">
        <v>311</v>
      </c>
      <c r="H134" s="57"/>
      <c r="K134" s="225">
        <f t="shared" si="35"/>
        <v>0</v>
      </c>
      <c r="L134" s="226">
        <f t="shared" ref="L134:U135" si="39">IF(SUM(L$123:L$128)=0,0,L127*L$120/SUM(L$123:L$128))</f>
        <v>0</v>
      </c>
      <c r="M134" s="226">
        <f t="shared" si="39"/>
        <v>0</v>
      </c>
      <c r="N134" s="226">
        <f t="shared" si="39"/>
        <v>0</v>
      </c>
      <c r="O134" s="226">
        <f t="shared" si="39"/>
        <v>0</v>
      </c>
      <c r="P134" s="226">
        <f t="shared" si="39"/>
        <v>0</v>
      </c>
      <c r="Q134" s="226">
        <f t="shared" si="39"/>
        <v>0</v>
      </c>
      <c r="R134" s="226">
        <f t="shared" si="39"/>
        <v>0</v>
      </c>
      <c r="S134" s="226">
        <f t="shared" si="39"/>
        <v>0</v>
      </c>
      <c r="T134" s="226">
        <f t="shared" si="39"/>
        <v>0</v>
      </c>
      <c r="U134" s="226">
        <f t="shared" si="39"/>
        <v>0</v>
      </c>
    </row>
    <row r="135" spans="2:84" ht="16.95" customHeight="1" x14ac:dyDescent="0.25">
      <c r="B135" s="424"/>
      <c r="D135" s="427"/>
      <c r="E135" s="438"/>
      <c r="F135" s="164" t="s">
        <v>140</v>
      </c>
      <c r="G135" s="130" t="s">
        <v>311</v>
      </c>
      <c r="H135" s="57"/>
      <c r="K135" s="225">
        <f t="shared" si="35"/>
        <v>0</v>
      </c>
      <c r="L135" s="226">
        <f t="shared" si="39"/>
        <v>0</v>
      </c>
      <c r="M135" s="226">
        <f t="shared" si="39"/>
        <v>0</v>
      </c>
      <c r="N135" s="226">
        <f t="shared" si="39"/>
        <v>0</v>
      </c>
      <c r="O135" s="226">
        <f t="shared" si="39"/>
        <v>0</v>
      </c>
      <c r="P135" s="226">
        <f t="shared" si="39"/>
        <v>0</v>
      </c>
      <c r="Q135" s="226">
        <f t="shared" si="39"/>
        <v>0</v>
      </c>
      <c r="R135" s="226">
        <f t="shared" si="39"/>
        <v>0</v>
      </c>
      <c r="S135" s="226">
        <f t="shared" si="39"/>
        <v>0</v>
      </c>
      <c r="T135" s="226">
        <f t="shared" si="39"/>
        <v>0</v>
      </c>
      <c r="U135" s="226">
        <f t="shared" si="39"/>
        <v>0</v>
      </c>
    </row>
    <row r="136" spans="2:84" ht="5.4" customHeight="1" x14ac:dyDescent="0.25">
      <c r="B136" s="424"/>
      <c r="D136" s="427"/>
      <c r="F136" s="158"/>
      <c r="H136" s="75"/>
      <c r="K136" s="227"/>
      <c r="L136" s="114"/>
      <c r="M136" s="114"/>
      <c r="N136" s="114"/>
      <c r="O136" s="114"/>
      <c r="P136" s="114"/>
      <c r="Q136" s="114"/>
      <c r="R136" s="114"/>
      <c r="S136" s="114"/>
      <c r="T136" s="114"/>
      <c r="U136" s="114"/>
    </row>
    <row r="137" spans="2:84" ht="16.95" customHeight="1" x14ac:dyDescent="0.25">
      <c r="B137" s="424"/>
      <c r="D137" s="427"/>
      <c r="E137" s="436" t="s">
        <v>297</v>
      </c>
      <c r="F137" s="162" t="s">
        <v>181</v>
      </c>
      <c r="G137" s="130" t="s">
        <v>298</v>
      </c>
      <c r="H137" s="76"/>
      <c r="K137" s="225">
        <f t="shared" ref="K137:K142" si="40">SUM(L137:U137)</f>
        <v>0</v>
      </c>
      <c r="L137" s="231"/>
      <c r="M137" s="231"/>
      <c r="N137" s="231"/>
      <c r="O137" s="231"/>
      <c r="P137" s="231"/>
      <c r="Q137" s="231"/>
      <c r="R137" s="231"/>
      <c r="S137" s="231"/>
      <c r="T137" s="226">
        <f>IF(SUM(K$130:K$135)=0,0,K130*T$121/SUM(K$130:K$135))</f>
        <v>0</v>
      </c>
      <c r="U137" s="231"/>
    </row>
    <row r="138" spans="2:84" ht="16.95" customHeight="1" x14ac:dyDescent="0.25">
      <c r="B138" s="424"/>
      <c r="D138" s="427"/>
      <c r="E138" s="437"/>
      <c r="F138" s="163" t="s">
        <v>179</v>
      </c>
      <c r="G138" s="130" t="s">
        <v>298</v>
      </c>
      <c r="H138" s="76"/>
      <c r="K138" s="225">
        <f t="shared" si="40"/>
        <v>0</v>
      </c>
      <c r="L138" s="231"/>
      <c r="M138" s="231"/>
      <c r="N138" s="231"/>
      <c r="O138" s="231"/>
      <c r="P138" s="231"/>
      <c r="Q138" s="231"/>
      <c r="R138" s="231"/>
      <c r="S138" s="231"/>
      <c r="T138" s="226">
        <f t="shared" ref="T138:T142" si="41">IF(SUM(K$130:K$135)=0,0,K131*T$121/SUM(K$130:K$135))</f>
        <v>0</v>
      </c>
      <c r="U138" s="231"/>
    </row>
    <row r="139" spans="2:84" ht="16.95" customHeight="1" x14ac:dyDescent="0.25">
      <c r="B139" s="424"/>
      <c r="D139" s="427"/>
      <c r="E139" s="437"/>
      <c r="F139" s="163" t="s">
        <v>176</v>
      </c>
      <c r="G139" s="130" t="s">
        <v>298</v>
      </c>
      <c r="H139" s="76"/>
      <c r="K139" s="225">
        <f t="shared" si="40"/>
        <v>12.899000000000003</v>
      </c>
      <c r="L139" s="231"/>
      <c r="M139" s="231"/>
      <c r="N139" s="231"/>
      <c r="O139" s="231"/>
      <c r="P139" s="231"/>
      <c r="Q139" s="231"/>
      <c r="R139" s="231"/>
      <c r="S139" s="231"/>
      <c r="T139" s="226">
        <f t="shared" si="41"/>
        <v>12.899000000000003</v>
      </c>
      <c r="U139" s="231"/>
    </row>
    <row r="140" spans="2:84" ht="16.95" customHeight="1" x14ac:dyDescent="0.25">
      <c r="B140" s="424"/>
      <c r="D140" s="427"/>
      <c r="E140" s="437"/>
      <c r="F140" s="163" t="s">
        <v>177</v>
      </c>
      <c r="G140" s="130" t="s">
        <v>298</v>
      </c>
      <c r="H140" s="76"/>
      <c r="K140" s="225">
        <f t="shared" si="40"/>
        <v>0</v>
      </c>
      <c r="L140" s="231"/>
      <c r="M140" s="231"/>
      <c r="N140" s="231"/>
      <c r="O140" s="231"/>
      <c r="P140" s="231"/>
      <c r="Q140" s="231"/>
      <c r="R140" s="231"/>
      <c r="S140" s="231"/>
      <c r="T140" s="226">
        <f t="shared" si="41"/>
        <v>0</v>
      </c>
      <c r="U140" s="231"/>
    </row>
    <row r="141" spans="2:84" ht="16.95" customHeight="1" x14ac:dyDescent="0.25">
      <c r="B141" s="424"/>
      <c r="D141" s="427"/>
      <c r="E141" s="437"/>
      <c r="F141" s="163" t="s">
        <v>178</v>
      </c>
      <c r="G141" s="130" t="s">
        <v>298</v>
      </c>
      <c r="H141" s="76"/>
      <c r="K141" s="225">
        <f t="shared" si="40"/>
        <v>0</v>
      </c>
      <c r="L141" s="231"/>
      <c r="M141" s="231"/>
      <c r="N141" s="231"/>
      <c r="O141" s="231"/>
      <c r="P141" s="231"/>
      <c r="Q141" s="231"/>
      <c r="R141" s="231"/>
      <c r="S141" s="231"/>
      <c r="T141" s="226">
        <f t="shared" si="41"/>
        <v>0</v>
      </c>
      <c r="U141" s="231"/>
    </row>
    <row r="142" spans="2:84" ht="16.95" customHeight="1" x14ac:dyDescent="0.25">
      <c r="B142" s="424"/>
      <c r="D142" s="427"/>
      <c r="E142" s="438"/>
      <c r="F142" s="164" t="s">
        <v>140</v>
      </c>
      <c r="G142" s="130" t="s">
        <v>298</v>
      </c>
      <c r="H142" s="76"/>
      <c r="K142" s="225">
        <f t="shared" si="40"/>
        <v>0</v>
      </c>
      <c r="L142" s="231"/>
      <c r="M142" s="231"/>
      <c r="N142" s="231"/>
      <c r="O142" s="231"/>
      <c r="P142" s="231"/>
      <c r="Q142" s="231"/>
      <c r="R142" s="231"/>
      <c r="S142" s="231"/>
      <c r="T142" s="226">
        <f t="shared" si="41"/>
        <v>0</v>
      </c>
      <c r="U142" s="231"/>
    </row>
    <row r="143" spans="2:84" ht="6" customHeight="1" x14ac:dyDescent="0.25">
      <c r="B143" s="424"/>
      <c r="D143" s="427"/>
      <c r="F143" s="158"/>
      <c r="H143" s="64"/>
      <c r="K143" s="227"/>
      <c r="L143" s="114"/>
      <c r="M143" s="114"/>
      <c r="N143" s="114"/>
      <c r="O143" s="114"/>
      <c r="P143" s="114"/>
      <c r="Q143" s="114"/>
      <c r="R143" s="114"/>
      <c r="S143" s="114"/>
      <c r="T143" s="114"/>
      <c r="U143" s="114"/>
    </row>
    <row r="144" spans="2:84" x14ac:dyDescent="0.25">
      <c r="B144" s="424"/>
      <c r="D144" s="427"/>
      <c r="E144" s="429" t="s">
        <v>330</v>
      </c>
      <c r="F144" s="162" t="s">
        <v>181</v>
      </c>
      <c r="G144" s="130" t="s">
        <v>317</v>
      </c>
      <c r="H144" s="76"/>
      <c r="K144" s="225">
        <f>K130-K137</f>
        <v>0</v>
      </c>
      <c r="L144" s="114"/>
      <c r="M144" s="114"/>
      <c r="N144" s="114"/>
      <c r="O144" s="114"/>
      <c r="P144" s="114"/>
      <c r="Q144" s="114"/>
      <c r="R144" s="114"/>
      <c r="S144" s="114"/>
      <c r="T144" s="114"/>
      <c r="U144" s="114"/>
    </row>
    <row r="145" spans="2:21" ht="16.95" customHeight="1" x14ac:dyDescent="0.25">
      <c r="B145" s="424"/>
      <c r="D145" s="427"/>
      <c r="E145" s="431"/>
      <c r="F145" s="163" t="s">
        <v>179</v>
      </c>
      <c r="G145" s="130" t="s">
        <v>317</v>
      </c>
      <c r="H145" s="76"/>
      <c r="K145" s="225">
        <f t="shared" ref="K145:K149" si="42">K131-K138</f>
        <v>0</v>
      </c>
      <c r="L145" s="114"/>
      <c r="M145" s="114"/>
      <c r="N145" s="114"/>
      <c r="O145" s="114"/>
      <c r="P145" s="114"/>
      <c r="Q145" s="114"/>
      <c r="R145" s="114"/>
      <c r="S145" s="114"/>
      <c r="T145" s="114"/>
      <c r="U145" s="114"/>
    </row>
    <row r="146" spans="2:21" ht="16.95" customHeight="1" x14ac:dyDescent="0.25">
      <c r="B146" s="424"/>
      <c r="D146" s="427"/>
      <c r="E146" s="431"/>
      <c r="F146" s="163" t="s">
        <v>176</v>
      </c>
      <c r="G146" s="130" t="s">
        <v>317</v>
      </c>
      <c r="H146" s="76"/>
      <c r="K146" s="225">
        <f t="shared" si="42"/>
        <v>2.7239999999999966</v>
      </c>
      <c r="L146" s="114"/>
      <c r="M146" s="114"/>
      <c r="N146" s="114"/>
      <c r="O146" s="114"/>
      <c r="P146" s="114"/>
      <c r="Q146" s="114"/>
      <c r="R146" s="114"/>
      <c r="S146" s="114"/>
      <c r="T146" s="114"/>
      <c r="U146" s="114"/>
    </row>
    <row r="147" spans="2:21" ht="16.95" customHeight="1" x14ac:dyDescent="0.25">
      <c r="B147" s="424"/>
      <c r="D147" s="427"/>
      <c r="E147" s="431"/>
      <c r="F147" s="163" t="s">
        <v>177</v>
      </c>
      <c r="G147" s="130" t="s">
        <v>317</v>
      </c>
      <c r="H147" s="76"/>
      <c r="K147" s="225">
        <f t="shared" si="42"/>
        <v>0</v>
      </c>
      <c r="L147" s="114"/>
      <c r="M147" s="114"/>
      <c r="N147" s="114"/>
      <c r="O147" s="114"/>
      <c r="P147" s="114"/>
      <c r="Q147" s="114"/>
      <c r="R147" s="114"/>
      <c r="S147" s="114"/>
      <c r="T147" s="114"/>
      <c r="U147" s="114"/>
    </row>
    <row r="148" spans="2:21" ht="16.95" customHeight="1" x14ac:dyDescent="0.25">
      <c r="B148" s="424"/>
      <c r="D148" s="427"/>
      <c r="E148" s="431"/>
      <c r="F148" s="163" t="s">
        <v>178</v>
      </c>
      <c r="G148" s="130" t="s">
        <v>317</v>
      </c>
      <c r="H148" s="76"/>
      <c r="K148" s="225">
        <f t="shared" si="42"/>
        <v>0</v>
      </c>
      <c r="L148" s="114"/>
      <c r="M148" s="114"/>
      <c r="N148" s="114"/>
      <c r="O148" s="114"/>
      <c r="P148" s="114"/>
      <c r="Q148" s="114"/>
      <c r="R148" s="114"/>
      <c r="S148" s="114"/>
      <c r="T148" s="114"/>
      <c r="U148" s="114"/>
    </row>
    <row r="149" spans="2:21" ht="16.95" customHeight="1" x14ac:dyDescent="0.25">
      <c r="B149" s="424"/>
      <c r="D149" s="427"/>
      <c r="E149" s="433"/>
      <c r="F149" s="164" t="s">
        <v>140</v>
      </c>
      <c r="G149" s="130" t="s">
        <v>317</v>
      </c>
      <c r="H149" s="76"/>
      <c r="K149" s="225">
        <f t="shared" si="42"/>
        <v>0</v>
      </c>
      <c r="L149" s="114"/>
      <c r="M149" s="114"/>
      <c r="N149" s="114"/>
      <c r="O149" s="114"/>
      <c r="P149" s="114"/>
      <c r="Q149" s="114"/>
      <c r="R149" s="114"/>
      <c r="S149" s="114"/>
      <c r="T149" s="114"/>
      <c r="U149" s="114"/>
    </row>
    <row r="150" spans="2:21" ht="3" customHeight="1" x14ac:dyDescent="0.25">
      <c r="B150" s="424"/>
      <c r="D150" s="427"/>
      <c r="E150" s="128"/>
      <c r="F150" s="128"/>
      <c r="G150" s="128"/>
      <c r="H150" s="128"/>
      <c r="K150" s="229"/>
      <c r="L150" s="129"/>
      <c r="M150" s="129"/>
      <c r="N150" s="129"/>
      <c r="O150" s="129"/>
      <c r="P150" s="129"/>
      <c r="Q150" s="129"/>
      <c r="R150" s="129"/>
      <c r="S150" s="129"/>
      <c r="T150" s="129"/>
      <c r="U150" s="129"/>
    </row>
    <row r="151" spans="2:21" ht="16.95" customHeight="1" x14ac:dyDescent="0.25">
      <c r="B151" s="424"/>
      <c r="D151" s="427"/>
      <c r="E151" s="188" t="s">
        <v>331</v>
      </c>
      <c r="F151" s="191" t="str">
        <f>Matrix!D23</f>
        <v>Env</v>
      </c>
      <c r="G151" s="130" t="s">
        <v>314</v>
      </c>
      <c r="H151" s="57"/>
      <c r="K151" s="225">
        <f>SUM(K144:K149)</f>
        <v>2.7239999999999966</v>
      </c>
      <c r="L151" s="129"/>
      <c r="M151" s="129"/>
      <c r="N151" s="129"/>
      <c r="O151" s="129"/>
      <c r="P151" s="129"/>
      <c r="Q151" s="129"/>
      <c r="R151" s="129"/>
      <c r="S151" s="129"/>
      <c r="T151" s="129"/>
      <c r="U151" s="129"/>
    </row>
    <row r="155" spans="2:21" x14ac:dyDescent="0.25">
      <c r="E155" s="17"/>
      <c r="G155" s="17"/>
      <c r="H155" s="114"/>
    </row>
    <row r="156" spans="2:21" x14ac:dyDescent="0.25">
      <c r="E156" s="17"/>
      <c r="G156" s="17"/>
      <c r="H156" s="114"/>
    </row>
    <row r="157" spans="2:21" x14ac:dyDescent="0.25">
      <c r="E157" s="17"/>
      <c r="G157" s="17"/>
      <c r="H157" s="114"/>
    </row>
    <row r="158" spans="2:21" x14ac:dyDescent="0.25">
      <c r="E158" s="17"/>
      <c r="G158" s="17"/>
      <c r="H158" s="114"/>
    </row>
  </sheetData>
  <sheetProtection sheet="1" objects="1" scenarios="1"/>
  <mergeCells count="44">
    <mergeCell ref="E137:E142"/>
    <mergeCell ref="E144:E149"/>
    <mergeCell ref="D123:E128"/>
    <mergeCell ref="E130:E135"/>
    <mergeCell ref="D118:F118"/>
    <mergeCell ref="D120:E120"/>
    <mergeCell ref="D121:E121"/>
    <mergeCell ref="B118:B151"/>
    <mergeCell ref="B13:B18"/>
    <mergeCell ref="D15:D18"/>
    <mergeCell ref="E64:E69"/>
    <mergeCell ref="D80:E85"/>
    <mergeCell ref="E87:E92"/>
    <mergeCell ref="E108:E113"/>
    <mergeCell ref="D23:D27"/>
    <mergeCell ref="D50:D71"/>
    <mergeCell ref="D87:D115"/>
    <mergeCell ref="D43:E48"/>
    <mergeCell ref="E50:E55"/>
    <mergeCell ref="D32:D35"/>
    <mergeCell ref="D74:F74"/>
    <mergeCell ref="D130:D151"/>
    <mergeCell ref="E57:E62"/>
    <mergeCell ref="B2:E2"/>
    <mergeCell ref="B9:E9"/>
    <mergeCell ref="B21:B27"/>
    <mergeCell ref="B38:B71"/>
    <mergeCell ref="B74:B115"/>
    <mergeCell ref="B30:B35"/>
    <mergeCell ref="B6:E6"/>
    <mergeCell ref="B5:E5"/>
    <mergeCell ref="E94:E99"/>
    <mergeCell ref="E101:E106"/>
    <mergeCell ref="D40:E40"/>
    <mergeCell ref="D41:E41"/>
    <mergeCell ref="D76:E76"/>
    <mergeCell ref="D78:E78"/>
    <mergeCell ref="D77:E77"/>
    <mergeCell ref="X7:CG7"/>
    <mergeCell ref="D13:F13"/>
    <mergeCell ref="D21:F21"/>
    <mergeCell ref="D30:F30"/>
    <mergeCell ref="D38:F38"/>
    <mergeCell ref="L8:U8"/>
  </mergeCells>
  <conditionalFormatting sqref="L150:U151 K23 K32 K100:U100 K143:U143 F63:J63 K17:U18 T16:U16 K16:R16 T24:U24 U25 K26:U27 K24:R24 K25:S25 U33 K33:S33 K34:U35 K64:U71 K15 M15:U15 K43:U56 K80:U93 K107:U115 K123:U136">
    <cfRule type="cellIs" dxfId="112" priority="46" operator="lessThan">
      <formula>0</formula>
    </cfRule>
  </conditionalFormatting>
  <conditionalFormatting sqref="E63 S58:S60 K63:U63">
    <cfRule type="cellIs" dxfId="111" priority="45" operator="lessThan">
      <formula>0</formula>
    </cfRule>
  </conditionalFormatting>
  <conditionalFormatting sqref="T102:T106">
    <cfRule type="cellIs" dxfId="110" priority="43" operator="lessThan">
      <formula>0</formula>
    </cfRule>
  </conditionalFormatting>
  <conditionalFormatting sqref="T139:T142">
    <cfRule type="cellIs" dxfId="109" priority="42" operator="lessThan">
      <formula>0</formula>
    </cfRule>
  </conditionalFormatting>
  <conditionalFormatting sqref="K144:K151">
    <cfRule type="cellIs" dxfId="108" priority="41" operator="lessThan">
      <formula>0</formula>
    </cfRule>
  </conditionalFormatting>
  <conditionalFormatting sqref="K57:K62">
    <cfRule type="cellIs" dxfId="107" priority="38" operator="lessThan">
      <formula>0</formula>
    </cfRule>
  </conditionalFormatting>
  <conditionalFormatting sqref="S95:S99">
    <cfRule type="cellIs" dxfId="106" priority="37" operator="lessThan">
      <formula>0</formula>
    </cfRule>
  </conditionalFormatting>
  <conditionalFormatting sqref="S16">
    <cfRule type="cellIs" dxfId="105" priority="36" operator="lessThan">
      <formula>0</formula>
    </cfRule>
  </conditionalFormatting>
  <conditionalFormatting sqref="L13:U13">
    <cfRule type="cellIs" dxfId="104" priority="35" operator="lessThan">
      <formula>0</formula>
    </cfRule>
  </conditionalFormatting>
  <conditionalFormatting sqref="M23:U23">
    <cfRule type="cellIs" dxfId="103" priority="34" operator="lessThan">
      <formula>0</formula>
    </cfRule>
  </conditionalFormatting>
  <conditionalFormatting sqref="S24">
    <cfRule type="cellIs" dxfId="102" priority="33" operator="lessThan">
      <formula>0</formula>
    </cfRule>
  </conditionalFormatting>
  <conditionalFormatting sqref="T25">
    <cfRule type="cellIs" dxfId="101" priority="32" operator="lessThan">
      <formula>0</formula>
    </cfRule>
  </conditionalFormatting>
  <conditionalFormatting sqref="K40">
    <cfRule type="cellIs" dxfId="100" priority="31" operator="lessThan">
      <formula>0</formula>
    </cfRule>
  </conditionalFormatting>
  <conditionalFormatting sqref="K41">
    <cfRule type="cellIs" dxfId="99" priority="30" operator="lessThan">
      <formula>0</formula>
    </cfRule>
  </conditionalFormatting>
  <conditionalFormatting sqref="L41:R41">
    <cfRule type="cellIs" dxfId="98" priority="29" operator="lessThan">
      <formula>0</formula>
    </cfRule>
  </conditionalFormatting>
  <conditionalFormatting sqref="T41:U41">
    <cfRule type="cellIs" dxfId="97" priority="28" operator="lessThan">
      <formula>0</formula>
    </cfRule>
  </conditionalFormatting>
  <conditionalFormatting sqref="T33">
    <cfRule type="cellIs" dxfId="96" priority="27" operator="lessThan">
      <formula>0</formula>
    </cfRule>
  </conditionalFormatting>
  <conditionalFormatting sqref="S61:S62">
    <cfRule type="cellIs" dxfId="95" priority="24" operator="lessThan">
      <formula>0</formula>
    </cfRule>
  </conditionalFormatting>
  <conditionalFormatting sqref="S57:S59">
    <cfRule type="cellIs" dxfId="94" priority="25" operator="lessThan">
      <formula>0</formula>
    </cfRule>
  </conditionalFormatting>
  <conditionalFormatting sqref="U78">
    <cfRule type="cellIs" dxfId="93" priority="20" operator="lessThan">
      <formula>0</formula>
    </cfRule>
  </conditionalFormatting>
  <conditionalFormatting sqref="K76">
    <cfRule type="cellIs" dxfId="92" priority="23" operator="lessThan">
      <formula>0</formula>
    </cfRule>
  </conditionalFormatting>
  <conditionalFormatting sqref="K78">
    <cfRule type="cellIs" dxfId="91" priority="22" operator="lessThan">
      <formula>0</formula>
    </cfRule>
  </conditionalFormatting>
  <conditionalFormatting sqref="L78:R78">
    <cfRule type="cellIs" dxfId="90" priority="21" operator="lessThan">
      <formula>0</formula>
    </cfRule>
  </conditionalFormatting>
  <conditionalFormatting sqref="T137:T142">
    <cfRule type="cellIs" dxfId="89" priority="7" operator="lessThan">
      <formula>0</formula>
    </cfRule>
  </conditionalFormatting>
  <conditionalFormatting sqref="U77">
    <cfRule type="cellIs" dxfId="88" priority="18" operator="lessThan">
      <formula>0</formula>
    </cfRule>
  </conditionalFormatting>
  <conditionalFormatting sqref="L77:R77">
    <cfRule type="cellIs" dxfId="87" priority="19" operator="lessThan">
      <formula>0</formula>
    </cfRule>
  </conditionalFormatting>
  <conditionalFormatting sqref="K77">
    <cfRule type="cellIs" dxfId="86" priority="17" operator="lessThan">
      <formula>0</formula>
    </cfRule>
  </conditionalFormatting>
  <conditionalFormatting sqref="S78">
    <cfRule type="cellIs" dxfId="85" priority="16" operator="lessThan">
      <formula>0</formula>
    </cfRule>
  </conditionalFormatting>
  <conditionalFormatting sqref="T77">
    <cfRule type="cellIs" dxfId="84" priority="15" operator="lessThan">
      <formula>0</formula>
    </cfRule>
  </conditionalFormatting>
  <conditionalFormatting sqref="S77">
    <cfRule type="cellIs" dxfId="83" priority="14" operator="lessThan">
      <formula>0</formula>
    </cfRule>
  </conditionalFormatting>
  <conditionalFormatting sqref="T78">
    <cfRule type="cellIs" dxfId="82" priority="13" operator="lessThan">
      <formula>0</formula>
    </cfRule>
  </conditionalFormatting>
  <conditionalFormatting sqref="S94:S99">
    <cfRule type="cellIs" dxfId="81" priority="11" operator="lessThan">
      <formula>0</formula>
    </cfRule>
  </conditionalFormatting>
  <conditionalFormatting sqref="T101:T106">
    <cfRule type="cellIs" dxfId="80" priority="10" operator="lessThan">
      <formula>0</formula>
    </cfRule>
  </conditionalFormatting>
  <conditionalFormatting sqref="K94:K99">
    <cfRule type="cellIs" dxfId="79" priority="9" operator="lessThan">
      <formula>0</formula>
    </cfRule>
  </conditionalFormatting>
  <conditionalFormatting sqref="K101:K106">
    <cfRule type="cellIs" dxfId="78" priority="8" operator="lessThan">
      <formula>0</formula>
    </cfRule>
  </conditionalFormatting>
  <conditionalFormatting sqref="K120">
    <cfRule type="cellIs" dxfId="77" priority="6" operator="lessThan">
      <formula>0</formula>
    </cfRule>
  </conditionalFormatting>
  <conditionalFormatting sqref="K121">
    <cfRule type="cellIs" dxfId="76" priority="5" operator="lessThan">
      <formula>0</formula>
    </cfRule>
  </conditionalFormatting>
  <conditionalFormatting sqref="L121:R121">
    <cfRule type="cellIs" dxfId="75" priority="4" operator="lessThan">
      <formula>0</formula>
    </cfRule>
  </conditionalFormatting>
  <conditionalFormatting sqref="U121">
    <cfRule type="cellIs" dxfId="74" priority="3" operator="lessThan">
      <formula>0</formula>
    </cfRule>
  </conditionalFormatting>
  <conditionalFormatting sqref="S121">
    <cfRule type="cellIs" dxfId="73" priority="2" operator="lessThan">
      <formula>0</formula>
    </cfRule>
  </conditionalFormatting>
  <conditionalFormatting sqref="K137:K142">
    <cfRule type="cellIs" dxfId="72" priority="1" operator="lessThan">
      <formula>0</formula>
    </cfRule>
  </conditionalFormatting>
  <dataValidations count="1">
    <dataValidation type="decimal" operator="greaterThanOrEqual" allowBlank="1" showInputMessage="1" showErrorMessage="1" sqref="L43:U48 L80:U85 L123:U128" xr:uid="{00000000-0002-0000-0900-000000000000}">
      <formula1>0</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4" tint="0.39997558519241921"/>
  </sheetPr>
  <dimension ref="B2:R72"/>
  <sheetViews>
    <sheetView showGridLines="0" zoomScaleNormal="100" workbookViewId="0">
      <selection activeCell="E15" sqref="E15"/>
    </sheetView>
  </sheetViews>
  <sheetFormatPr defaultColWidth="8.88671875" defaultRowHeight="12" x14ac:dyDescent="0.25"/>
  <cols>
    <col min="1" max="1" width="3.5546875" style="3" customWidth="1"/>
    <col min="2" max="2" width="8.33203125" style="3" customWidth="1"/>
    <col min="3" max="3" width="8.88671875" style="3"/>
    <col min="4" max="4" width="24.88671875" style="3" customWidth="1"/>
    <col min="5" max="12" width="8.88671875" style="3"/>
    <col min="13" max="13" width="10.6640625" style="3" customWidth="1"/>
    <col min="14" max="16" width="8.88671875" style="3"/>
    <col min="17" max="17" width="3.6640625" style="3" customWidth="1"/>
    <col min="18" max="16384" width="8.88671875" style="3"/>
  </cols>
  <sheetData>
    <row r="2" spans="2:16" x14ac:dyDescent="0.25">
      <c r="E2" s="3" t="b">
        <f t="shared" ref="E2:L2" si="0">E72=E31</f>
        <v>1</v>
      </c>
      <c r="F2" s="3" t="b">
        <f t="shared" si="0"/>
        <v>1</v>
      </c>
      <c r="G2" s="3" t="b">
        <f t="shared" si="0"/>
        <v>1</v>
      </c>
      <c r="H2" s="3" t="b">
        <f t="shared" si="0"/>
        <v>1</v>
      </c>
      <c r="I2" s="3" t="b">
        <f t="shared" si="0"/>
        <v>1</v>
      </c>
      <c r="J2" s="3" t="b">
        <f t="shared" si="0"/>
        <v>1</v>
      </c>
      <c r="K2" s="3" t="b">
        <f t="shared" si="0"/>
        <v>1</v>
      </c>
      <c r="L2" s="3" t="b">
        <f t="shared" si="0"/>
        <v>1</v>
      </c>
    </row>
    <row r="4" spans="2:16" ht="12.6" thickBot="1" x14ac:dyDescent="0.3">
      <c r="E4" s="121" t="s">
        <v>181</v>
      </c>
      <c r="F4" s="121" t="s">
        <v>179</v>
      </c>
      <c r="G4" s="121" t="s">
        <v>176</v>
      </c>
      <c r="H4" s="121" t="s">
        <v>177</v>
      </c>
      <c r="I4" s="121" t="s">
        <v>178</v>
      </c>
      <c r="J4" s="121" t="s">
        <v>140</v>
      </c>
      <c r="L4" s="121" t="s">
        <v>180</v>
      </c>
      <c r="M4" s="121" t="s">
        <v>174</v>
      </c>
      <c r="N4" s="121" t="s">
        <v>171</v>
      </c>
      <c r="O4" s="121" t="s">
        <v>173</v>
      </c>
    </row>
    <row r="5" spans="2:16" x14ac:dyDescent="0.25">
      <c r="C5" s="379" t="s">
        <v>232</v>
      </c>
      <c r="D5" s="380"/>
      <c r="E5" s="381" t="s">
        <v>233</v>
      </c>
      <c r="F5" s="381"/>
      <c r="G5" s="381"/>
      <c r="H5" s="381"/>
      <c r="I5" s="381"/>
      <c r="J5" s="381"/>
      <c r="K5" s="381"/>
      <c r="L5" s="381"/>
      <c r="M5" s="382" t="s">
        <v>201</v>
      </c>
      <c r="N5" s="382" t="s">
        <v>234</v>
      </c>
      <c r="O5" s="382" t="s">
        <v>235</v>
      </c>
      <c r="P5" s="375" t="s">
        <v>204</v>
      </c>
    </row>
    <row r="6" spans="2:16" x14ac:dyDescent="0.25">
      <c r="C6" s="50" t="s">
        <v>298</v>
      </c>
      <c r="D6" s="51"/>
      <c r="E6" s="377" t="s">
        <v>205</v>
      </c>
      <c r="F6" s="377"/>
      <c r="G6" s="377"/>
      <c r="H6" s="377"/>
      <c r="I6" s="377"/>
      <c r="J6" s="377"/>
      <c r="K6" s="377"/>
      <c r="L6" s="378" t="s">
        <v>206</v>
      </c>
      <c r="M6" s="378"/>
      <c r="N6" s="378"/>
      <c r="O6" s="378"/>
      <c r="P6" s="376"/>
    </row>
    <row r="7" spans="2:16" ht="60" x14ac:dyDescent="0.25">
      <c r="C7" s="50"/>
      <c r="D7" s="51"/>
      <c r="E7" s="8" t="s">
        <v>207</v>
      </c>
      <c r="F7" s="8" t="s">
        <v>208</v>
      </c>
      <c r="G7" s="8" t="s">
        <v>209</v>
      </c>
      <c r="H7" s="8" t="s">
        <v>210</v>
      </c>
      <c r="I7" s="8" t="s">
        <v>211</v>
      </c>
      <c r="J7" s="8" t="s">
        <v>212</v>
      </c>
      <c r="K7" s="115" t="s">
        <v>213</v>
      </c>
      <c r="L7" s="378"/>
      <c r="M7" s="378"/>
      <c r="N7" s="378"/>
      <c r="O7" s="378"/>
      <c r="P7" s="376"/>
    </row>
    <row r="8" spans="2:16" x14ac:dyDescent="0.25">
      <c r="C8" s="50"/>
      <c r="D8" s="52" t="s">
        <v>214</v>
      </c>
      <c r="E8" s="53" t="s">
        <v>181</v>
      </c>
      <c r="F8" s="53" t="s">
        <v>179</v>
      </c>
      <c r="G8" s="53" t="s">
        <v>176</v>
      </c>
      <c r="H8" s="53" t="s">
        <v>177</v>
      </c>
      <c r="I8" s="53" t="s">
        <v>178</v>
      </c>
      <c r="J8" s="53" t="s">
        <v>140</v>
      </c>
      <c r="K8" s="53"/>
      <c r="L8" s="56" t="s">
        <v>180</v>
      </c>
      <c r="M8" s="56" t="s">
        <v>174</v>
      </c>
      <c r="N8" s="56" t="s">
        <v>171</v>
      </c>
      <c r="O8" s="56" t="s">
        <v>173</v>
      </c>
      <c r="P8" s="54"/>
    </row>
    <row r="9" spans="2:16" x14ac:dyDescent="0.25">
      <c r="C9" s="200">
        <v>1</v>
      </c>
      <c r="D9" s="383" t="s">
        <v>215</v>
      </c>
      <c r="E9" s="383"/>
      <c r="F9" s="383"/>
      <c r="G9" s="383"/>
      <c r="H9" s="383"/>
      <c r="I9" s="383"/>
      <c r="J9" s="383"/>
      <c r="K9" s="383"/>
      <c r="L9" s="383"/>
      <c r="M9" s="383"/>
      <c r="N9" s="383"/>
      <c r="O9" s="383"/>
      <c r="P9" s="384"/>
    </row>
    <row r="10" spans="2:16" x14ac:dyDescent="0.25">
      <c r="B10" s="118" t="s">
        <v>316</v>
      </c>
      <c r="C10" s="201" t="s">
        <v>191</v>
      </c>
      <c r="D10" s="202" t="s">
        <v>216</v>
      </c>
      <c r="E10" s="203"/>
      <c r="F10" s="203"/>
      <c r="G10" s="203"/>
      <c r="H10" s="203"/>
      <c r="I10" s="203"/>
      <c r="J10" s="203"/>
      <c r="K10" s="203"/>
      <c r="L10" s="203"/>
      <c r="M10" s="203"/>
      <c r="N10" s="203"/>
      <c r="O10" s="204">
        <f>SUMPRODUCT((Ele_heat!$G$13:$G$151=$B10)*(Ele_heat!$F$13:$F$151=O$4)*($C10=Ele_heat!$K$10:$U$10)*Ele_heat!$K$13:$U$151)</f>
        <v>0</v>
      </c>
      <c r="P10" s="205">
        <f>SUM(K10:O10)</f>
        <v>0</v>
      </c>
    </row>
    <row r="11" spans="2:16" x14ac:dyDescent="0.25">
      <c r="B11" s="118" t="s">
        <v>316</v>
      </c>
      <c r="C11" s="201" t="s">
        <v>193</v>
      </c>
      <c r="D11" s="202" t="s">
        <v>217</v>
      </c>
      <c r="E11" s="203"/>
      <c r="F11" s="203"/>
      <c r="G11" s="203"/>
      <c r="H11" s="203"/>
      <c r="I11" s="203"/>
      <c r="J11" s="203"/>
      <c r="K11" s="203"/>
      <c r="L11" s="203"/>
      <c r="M11" s="203"/>
      <c r="N11" s="203"/>
      <c r="O11" s="204">
        <f>SUMPRODUCT((Ele_heat!$G$13:$G$151=$B11)*(Ele_heat!$F$13:$F$151=O$4)*($C11=Ele_heat!$K$10:$U$10)*Ele_heat!$K$13:$U$151)</f>
        <v>0</v>
      </c>
      <c r="P11" s="205">
        <f t="shared" ref="P11:P12" si="1">SUM(K11:O11)</f>
        <v>0</v>
      </c>
    </row>
    <row r="12" spans="2:16" ht="12.6" thickBot="1" x14ac:dyDescent="0.3">
      <c r="B12" s="118" t="s">
        <v>316</v>
      </c>
      <c r="C12" s="201" t="s">
        <v>140</v>
      </c>
      <c r="D12" s="202" t="s">
        <v>218</v>
      </c>
      <c r="E12" s="203"/>
      <c r="F12" s="203"/>
      <c r="G12" s="203"/>
      <c r="H12" s="203"/>
      <c r="I12" s="203"/>
      <c r="J12" s="203"/>
      <c r="K12" s="203"/>
      <c r="L12" s="203"/>
      <c r="M12" s="203"/>
      <c r="N12" s="203"/>
      <c r="O12" s="204">
        <f>SUMPRODUCT((Ele_heat!$G$13:$G$151=$B12)*(Ele_heat!$F$13:$F$151=O$4)*($C12=Ele_heat!$K$10:$U$10)*Ele_heat!$K$13:$U$151)</f>
        <v>0</v>
      </c>
      <c r="P12" s="205">
        <f t="shared" si="1"/>
        <v>0</v>
      </c>
    </row>
    <row r="13" spans="2:16" x14ac:dyDescent="0.25">
      <c r="C13" s="206">
        <v>2</v>
      </c>
      <c r="D13" s="385" t="s">
        <v>219</v>
      </c>
      <c r="E13" s="385"/>
      <c r="F13" s="385"/>
      <c r="G13" s="385"/>
      <c r="H13" s="385"/>
      <c r="I13" s="385"/>
      <c r="J13" s="385"/>
      <c r="K13" s="385"/>
      <c r="L13" s="385"/>
      <c r="M13" s="385"/>
      <c r="N13" s="385"/>
      <c r="O13" s="385"/>
      <c r="P13" s="386"/>
    </row>
    <row r="14" spans="2:16" x14ac:dyDescent="0.25">
      <c r="C14" s="201"/>
      <c r="D14" s="387" t="s">
        <v>236</v>
      </c>
      <c r="E14" s="387"/>
      <c r="F14" s="387"/>
      <c r="G14" s="387"/>
      <c r="H14" s="387"/>
      <c r="I14" s="387"/>
      <c r="J14" s="387"/>
      <c r="K14" s="387"/>
      <c r="L14" s="387"/>
      <c r="M14" s="387"/>
      <c r="N14" s="387"/>
      <c r="O14" s="387"/>
      <c r="P14" s="388"/>
    </row>
    <row r="15" spans="2:16" x14ac:dyDescent="0.25">
      <c r="B15" s="118" t="s">
        <v>298</v>
      </c>
      <c r="C15" s="201" t="s">
        <v>184</v>
      </c>
      <c r="D15" s="202" t="s">
        <v>184</v>
      </c>
      <c r="E15" s="204">
        <f>SUMPRODUCT((Ele_heat!$G$13:$G$151=$B15)*(Ele_heat!$F$13:$F$151=E$4)*($C15=Ele_heat!$K$10:$U$10)*Ele_heat!$K$13:$U$151)</f>
        <v>0</v>
      </c>
      <c r="F15" s="204">
        <f>SUMPRODUCT((Ele_heat!$G$13:$G$151=$B15)*(Ele_heat!$F$13:$F$151=F$4)*($C15=Ele_heat!$K$10:$U$10)*Ele_heat!$K$13:$U$151)</f>
        <v>0</v>
      </c>
      <c r="G15" s="204">
        <f>SUMPRODUCT((Ele_heat!$G$13:$G$151=$B15)*(Ele_heat!$F$13:$F$151=G$4)*($C15=Ele_heat!$K$10:$U$10)*Ele_heat!$K$13:$U$151)</f>
        <v>0</v>
      </c>
      <c r="H15" s="204">
        <f>SUMPRODUCT((Ele_heat!$G$13:$G$151=$B15)*(Ele_heat!$F$13:$F$151=H$4)*($C15=Ele_heat!$K$10:$U$10)*Ele_heat!$K$13:$U$151)</f>
        <v>0</v>
      </c>
      <c r="I15" s="204">
        <f>SUMPRODUCT((Ele_heat!$G$13:$G$151=$B15)*(Ele_heat!$F$13:$F$151=I$4)*($C15=Ele_heat!$K$10:$U$10)*Ele_heat!$K$13:$U$151)</f>
        <v>0</v>
      </c>
      <c r="J15" s="204">
        <f>SUMPRODUCT((Ele_heat!$G$13:$G$151=$B15)*(Ele_heat!$F$13:$F$151=J$4)*($C15=Ele_heat!$K$10:$U$10)*Ele_heat!$K$13:$U$151)</f>
        <v>0</v>
      </c>
      <c r="K15" s="204">
        <f>SUM(E15:J15)</f>
        <v>0</v>
      </c>
      <c r="L15" s="203"/>
      <c r="M15" s="203"/>
      <c r="N15" s="204">
        <f>SUMPRODUCT((Ele_heat!$G$13:$G$151=$B15)*(Ele_heat!$F$13:$F$151=N$4)*($C15=Ele_heat!$K$10:$U$10)*Ele_heat!$K$13:$U$151)</f>
        <v>0</v>
      </c>
      <c r="O15" s="203"/>
      <c r="P15" s="205">
        <f t="shared" ref="P15:P24" si="2">SUM(K15:O15)</f>
        <v>0</v>
      </c>
    </row>
    <row r="16" spans="2:16" x14ac:dyDescent="0.25">
      <c r="B16" s="118" t="s">
        <v>298</v>
      </c>
      <c r="C16" s="201" t="s">
        <v>16</v>
      </c>
      <c r="D16" s="202" t="s">
        <v>221</v>
      </c>
      <c r="E16" s="204">
        <f>SUMPRODUCT((Ele_heat!$G$13:$G$151=$B16)*(Ele_heat!$F$13:$F$151=E$4)*($C16=Ele_heat!$K$10:$U$10)*Ele_heat!$K$13:$U$151)</f>
        <v>0</v>
      </c>
      <c r="F16" s="204">
        <f>SUMPRODUCT((Ele_heat!$G$13:$G$151=$B16)*(Ele_heat!$F$13:$F$151=F$4)*($C16=Ele_heat!$K$10:$U$10)*Ele_heat!$K$13:$U$151)</f>
        <v>0</v>
      </c>
      <c r="G16" s="204">
        <f>SUMPRODUCT((Ele_heat!$G$13:$G$151=$B16)*(Ele_heat!$F$13:$F$151=G$4)*($C16=Ele_heat!$K$10:$U$10)*Ele_heat!$K$13:$U$151)</f>
        <v>0</v>
      </c>
      <c r="H16" s="204">
        <f>SUMPRODUCT((Ele_heat!$G$13:$G$151=$B16)*(Ele_heat!$F$13:$F$151=H$4)*($C16=Ele_heat!$K$10:$U$10)*Ele_heat!$K$13:$U$151)</f>
        <v>0</v>
      </c>
      <c r="I16" s="204">
        <f>SUMPRODUCT((Ele_heat!$G$13:$G$151=$B16)*(Ele_heat!$F$13:$F$151=I$4)*($C16=Ele_heat!$K$10:$U$10)*Ele_heat!$K$13:$U$151)</f>
        <v>0</v>
      </c>
      <c r="J16" s="204">
        <f>SUMPRODUCT((Ele_heat!$G$13:$G$151=$B16)*(Ele_heat!$F$13:$F$151=J$4)*($C16=Ele_heat!$K$10:$U$10)*Ele_heat!$K$13:$U$151)</f>
        <v>0</v>
      </c>
      <c r="K16" s="204">
        <f t="shared" ref="K16:K24" si="3">SUM(E16:J16)</f>
        <v>0</v>
      </c>
      <c r="L16" s="203"/>
      <c r="M16" s="203"/>
      <c r="N16" s="204">
        <f>SUMPRODUCT((Ele_heat!$G$13:$G$151=$B16)*(Ele_heat!$F$13:$F$151=N$4)*($C16=Ele_heat!$K$10:$U$10)*Ele_heat!$K$13:$U$151)</f>
        <v>0</v>
      </c>
      <c r="O16" s="203"/>
      <c r="P16" s="205">
        <f t="shared" si="2"/>
        <v>0</v>
      </c>
    </row>
    <row r="17" spans="2:18" x14ac:dyDescent="0.25">
      <c r="B17" s="118" t="s">
        <v>298</v>
      </c>
      <c r="C17" s="201" t="s">
        <v>185</v>
      </c>
      <c r="D17" s="202" t="s">
        <v>222</v>
      </c>
      <c r="E17" s="204">
        <f>SUMPRODUCT((Ele_heat!$G$13:$G$151=$B17)*(Ele_heat!$F$13:$F$151=E$4)*($C17=Ele_heat!$K$10:$U$10)*Ele_heat!$K$13:$U$151)</f>
        <v>0</v>
      </c>
      <c r="F17" s="204">
        <f>SUMPRODUCT((Ele_heat!$G$13:$G$151=$B17)*(Ele_heat!$F$13:$F$151=F$4)*($C17=Ele_heat!$K$10:$U$10)*Ele_heat!$K$13:$U$151)</f>
        <v>0</v>
      </c>
      <c r="G17" s="204">
        <f>SUMPRODUCT((Ele_heat!$G$13:$G$151=$B17)*(Ele_heat!$F$13:$F$151=G$4)*($C17=Ele_heat!$K$10:$U$10)*Ele_heat!$K$13:$U$151)</f>
        <v>0</v>
      </c>
      <c r="H17" s="204">
        <f>SUMPRODUCT((Ele_heat!$G$13:$G$151=$B17)*(Ele_heat!$F$13:$F$151=H$4)*($C17=Ele_heat!$K$10:$U$10)*Ele_heat!$K$13:$U$151)</f>
        <v>0</v>
      </c>
      <c r="I17" s="204">
        <f>SUMPRODUCT((Ele_heat!$G$13:$G$151=$B17)*(Ele_heat!$F$13:$F$151=I$4)*($C17=Ele_heat!$K$10:$U$10)*Ele_heat!$K$13:$U$151)</f>
        <v>0</v>
      </c>
      <c r="J17" s="204">
        <f>SUMPRODUCT((Ele_heat!$G$13:$G$151=$B17)*(Ele_heat!$F$13:$F$151=J$4)*($C17=Ele_heat!$K$10:$U$10)*Ele_heat!$K$13:$U$151)</f>
        <v>0</v>
      </c>
      <c r="K17" s="204">
        <f t="shared" si="3"/>
        <v>0</v>
      </c>
      <c r="L17" s="203"/>
      <c r="M17" s="203"/>
      <c r="N17" s="204">
        <f>SUMPRODUCT((Ele_heat!$G$13:$G$151=$B17)*(Ele_heat!$F$13:$F$151=N$4)*($C17=Ele_heat!$K$10:$U$10)*Ele_heat!$K$13:$U$151)</f>
        <v>0</v>
      </c>
      <c r="O17" s="203"/>
      <c r="P17" s="205">
        <f t="shared" si="2"/>
        <v>0</v>
      </c>
    </row>
    <row r="18" spans="2:18" x14ac:dyDescent="0.25">
      <c r="B18" s="118" t="s">
        <v>298</v>
      </c>
      <c r="C18" s="201" t="s">
        <v>186</v>
      </c>
      <c r="D18" s="202" t="s">
        <v>19</v>
      </c>
      <c r="E18" s="204">
        <f>SUMPRODUCT((Ele_heat!$G$13:$G$151=$B18)*(Ele_heat!$F$13:$F$151=E$4)*($C18=Ele_heat!$K$10:$U$10)*Ele_heat!$K$13:$U$151)</f>
        <v>0</v>
      </c>
      <c r="F18" s="204">
        <f>SUMPRODUCT((Ele_heat!$G$13:$G$151=$B18)*(Ele_heat!$F$13:$F$151=F$4)*($C18=Ele_heat!$K$10:$U$10)*Ele_heat!$K$13:$U$151)</f>
        <v>0</v>
      </c>
      <c r="G18" s="204">
        <f>SUMPRODUCT((Ele_heat!$G$13:$G$151=$B18)*(Ele_heat!$F$13:$F$151=G$4)*($C18=Ele_heat!$K$10:$U$10)*Ele_heat!$K$13:$U$151)</f>
        <v>0</v>
      </c>
      <c r="H18" s="204">
        <f>SUMPRODUCT((Ele_heat!$G$13:$G$151=$B18)*(Ele_heat!$F$13:$F$151=H$4)*($C18=Ele_heat!$K$10:$U$10)*Ele_heat!$K$13:$U$151)</f>
        <v>0</v>
      </c>
      <c r="I18" s="204">
        <f>SUMPRODUCT((Ele_heat!$G$13:$G$151=$B18)*(Ele_heat!$F$13:$F$151=I$4)*($C18=Ele_heat!$K$10:$U$10)*Ele_heat!$K$13:$U$151)</f>
        <v>0</v>
      </c>
      <c r="J18" s="204">
        <f>SUMPRODUCT((Ele_heat!$G$13:$G$151=$B18)*(Ele_heat!$F$13:$F$151=J$4)*($C18=Ele_heat!$K$10:$U$10)*Ele_heat!$K$13:$U$151)</f>
        <v>0</v>
      </c>
      <c r="K18" s="204">
        <f t="shared" si="3"/>
        <v>0</v>
      </c>
      <c r="L18" s="203"/>
      <c r="M18" s="203"/>
      <c r="N18" s="204">
        <f>SUMPRODUCT((Ele_heat!$G$13:$G$151=$B18)*(Ele_heat!$F$13:$F$151=N$4)*($C18=Ele_heat!$K$10:$U$10)*Ele_heat!$K$13:$U$151)</f>
        <v>0</v>
      </c>
      <c r="O18" s="203"/>
      <c r="P18" s="205">
        <f t="shared" si="2"/>
        <v>0</v>
      </c>
    </row>
    <row r="19" spans="2:18" x14ac:dyDescent="0.25">
      <c r="B19" s="118" t="s">
        <v>298</v>
      </c>
      <c r="C19" s="201" t="s">
        <v>187</v>
      </c>
      <c r="D19" s="202" t="s">
        <v>187</v>
      </c>
      <c r="E19" s="204">
        <f>SUMPRODUCT((Ele_heat!$G$13:$G$151=$B19)*(Ele_heat!$F$13:$F$151=E$4)*($C19=Ele_heat!$K$10:$U$10)*Ele_heat!$K$13:$U$151)</f>
        <v>0</v>
      </c>
      <c r="F19" s="204">
        <f>SUMPRODUCT((Ele_heat!$G$13:$G$151=$B19)*(Ele_heat!$F$13:$F$151=F$4)*($C19=Ele_heat!$K$10:$U$10)*Ele_heat!$K$13:$U$151)</f>
        <v>0</v>
      </c>
      <c r="G19" s="204">
        <f>SUMPRODUCT((Ele_heat!$G$13:$G$151=$B19)*(Ele_heat!$F$13:$F$151=G$4)*($C19=Ele_heat!$K$10:$U$10)*Ele_heat!$K$13:$U$151)</f>
        <v>0</v>
      </c>
      <c r="H19" s="204">
        <f>SUMPRODUCT((Ele_heat!$G$13:$G$151=$B19)*(Ele_heat!$F$13:$F$151=H$4)*($C19=Ele_heat!$K$10:$U$10)*Ele_heat!$K$13:$U$151)</f>
        <v>0</v>
      </c>
      <c r="I19" s="204">
        <f>SUMPRODUCT((Ele_heat!$G$13:$G$151=$B19)*(Ele_heat!$F$13:$F$151=I$4)*($C19=Ele_heat!$K$10:$U$10)*Ele_heat!$K$13:$U$151)</f>
        <v>0</v>
      </c>
      <c r="J19" s="204">
        <f>SUMPRODUCT((Ele_heat!$G$13:$G$151=$B19)*(Ele_heat!$F$13:$F$151=J$4)*($C19=Ele_heat!$K$10:$U$10)*Ele_heat!$K$13:$U$151)</f>
        <v>0</v>
      </c>
      <c r="K19" s="204">
        <f t="shared" si="3"/>
        <v>0</v>
      </c>
      <c r="L19" s="203"/>
      <c r="M19" s="203"/>
      <c r="N19" s="204">
        <f>SUMPRODUCT((Ele_heat!$G$13:$G$151=$B19)*(Ele_heat!$F$13:$F$151=N$4)*($C19=Ele_heat!$K$10:$U$10)*Ele_heat!$K$13:$U$151)</f>
        <v>0</v>
      </c>
      <c r="O19" s="203"/>
      <c r="P19" s="205">
        <f t="shared" si="2"/>
        <v>0</v>
      </c>
    </row>
    <row r="20" spans="2:18" x14ac:dyDescent="0.25">
      <c r="B20" s="118" t="s">
        <v>298</v>
      </c>
      <c r="C20" s="201" t="s">
        <v>196</v>
      </c>
      <c r="D20" s="202" t="s">
        <v>223</v>
      </c>
      <c r="E20" s="204">
        <f>SUMPRODUCT((Ele_heat!$G$13:$G$151=$B20)*(Ele_heat!$F$13:$F$151=E$4)*($C20=Ele_heat!$K$10:$U$10)*Ele_heat!$K$13:$U$151)</f>
        <v>0</v>
      </c>
      <c r="F20" s="204">
        <f>SUMPRODUCT((Ele_heat!$G$13:$G$151=$B20)*(Ele_heat!$F$13:$F$151=F$4)*($C20=Ele_heat!$K$10:$U$10)*Ele_heat!$K$13:$U$151)</f>
        <v>0</v>
      </c>
      <c r="G20" s="204">
        <f>SUMPRODUCT((Ele_heat!$G$13:$G$151=$B20)*(Ele_heat!$F$13:$F$151=G$4)*($C20=Ele_heat!$K$10:$U$10)*Ele_heat!$K$13:$U$151)</f>
        <v>0</v>
      </c>
      <c r="H20" s="204">
        <f>SUMPRODUCT((Ele_heat!$G$13:$G$151=$B20)*(Ele_heat!$F$13:$F$151=H$4)*($C20=Ele_heat!$K$10:$U$10)*Ele_heat!$K$13:$U$151)</f>
        <v>0</v>
      </c>
      <c r="I20" s="204">
        <f>SUMPRODUCT((Ele_heat!$G$13:$G$151=$B20)*(Ele_heat!$F$13:$F$151=I$4)*($C20=Ele_heat!$K$10:$U$10)*Ele_heat!$K$13:$U$151)</f>
        <v>0</v>
      </c>
      <c r="J20" s="204">
        <f>SUMPRODUCT((Ele_heat!$G$13:$G$151=$B20)*(Ele_heat!$F$13:$F$151=J$4)*($C20=Ele_heat!$K$10:$U$10)*Ele_heat!$K$13:$U$151)</f>
        <v>0</v>
      </c>
      <c r="K20" s="204">
        <f t="shared" si="3"/>
        <v>0</v>
      </c>
      <c r="L20" s="203"/>
      <c r="M20" s="203"/>
      <c r="N20" s="204">
        <f>SUMPRODUCT((Ele_heat!$G$13:$G$151=$B20)*(Ele_heat!$F$13:$F$151=N$4)*($C20=Ele_heat!$K$10:$U$10)*Ele_heat!$K$13:$U$151)</f>
        <v>0</v>
      </c>
      <c r="O20" s="203"/>
      <c r="P20" s="205">
        <f t="shared" si="2"/>
        <v>0</v>
      </c>
    </row>
    <row r="21" spans="2:18" x14ac:dyDescent="0.25">
      <c r="B21" s="118" t="s">
        <v>298</v>
      </c>
      <c r="C21" s="201" t="s">
        <v>188</v>
      </c>
      <c r="D21" s="202" t="s">
        <v>188</v>
      </c>
      <c r="E21" s="204">
        <f>SUMPRODUCT((Ele_heat!$G$13:$G$151=$B21)*(Ele_heat!$F$13:$F$151=E$4)*($C21=Ele_heat!$K$10:$U$10)*Ele_heat!$K$13:$U$151)</f>
        <v>0</v>
      </c>
      <c r="F21" s="204">
        <f>SUMPRODUCT((Ele_heat!$G$13:$G$151=$B21)*(Ele_heat!$F$13:$F$151=F$4)*($C21=Ele_heat!$K$10:$U$10)*Ele_heat!$K$13:$U$151)</f>
        <v>0</v>
      </c>
      <c r="G21" s="204">
        <f>SUMPRODUCT((Ele_heat!$G$13:$G$151=$B21)*(Ele_heat!$F$13:$F$151=G$4)*($C21=Ele_heat!$K$10:$U$10)*Ele_heat!$K$13:$U$151)</f>
        <v>0</v>
      </c>
      <c r="H21" s="204">
        <f>SUMPRODUCT((Ele_heat!$G$13:$G$151=$B21)*(Ele_heat!$F$13:$F$151=H$4)*($C21=Ele_heat!$K$10:$U$10)*Ele_heat!$K$13:$U$151)</f>
        <v>0</v>
      </c>
      <c r="I21" s="204">
        <f>SUMPRODUCT((Ele_heat!$G$13:$G$151=$B21)*(Ele_heat!$F$13:$F$151=I$4)*($C21=Ele_heat!$K$10:$U$10)*Ele_heat!$K$13:$U$151)</f>
        <v>0</v>
      </c>
      <c r="J21" s="204">
        <f>SUMPRODUCT((Ele_heat!$G$13:$G$151=$B21)*(Ele_heat!$F$13:$F$151=J$4)*($C21=Ele_heat!$K$10:$U$10)*Ele_heat!$K$13:$U$151)</f>
        <v>0</v>
      </c>
      <c r="K21" s="204">
        <f t="shared" si="3"/>
        <v>0</v>
      </c>
      <c r="L21" s="203"/>
      <c r="M21" s="203"/>
      <c r="N21" s="204">
        <f>SUMPRODUCT((Ele_heat!$G$13:$G$151=$B21)*(Ele_heat!$F$13:$F$151=N$4)*($C21=Ele_heat!$K$10:$U$10)*Ele_heat!$K$13:$U$151)</f>
        <v>0</v>
      </c>
      <c r="O21" s="203"/>
      <c r="P21" s="205">
        <f t="shared" si="2"/>
        <v>0</v>
      </c>
    </row>
    <row r="22" spans="2:18" x14ac:dyDescent="0.25">
      <c r="B22" s="118" t="s">
        <v>298</v>
      </c>
      <c r="C22" s="201" t="s">
        <v>190</v>
      </c>
      <c r="D22" s="202" t="s">
        <v>63</v>
      </c>
      <c r="E22" s="204">
        <f>SUMPRODUCT((Ele_heat!$G$13:$G$151=$B22)*(Ele_heat!$F$13:$F$151=E$4)*($C22=Ele_heat!$K$10:$U$10)*Ele_heat!$K$13:$U$151)</f>
        <v>26.161581429154431</v>
      </c>
      <c r="F22" s="204">
        <f>SUMPRODUCT((Ele_heat!$G$13:$G$151=$B22)*(Ele_heat!$F$13:$F$151=F$4)*($C22=Ele_heat!$K$10:$U$10)*Ele_heat!$K$13:$U$151)</f>
        <v>0</v>
      </c>
      <c r="G22" s="204">
        <f>SUMPRODUCT((Ele_heat!$G$13:$G$151=$B22)*(Ele_heat!$F$13:$F$151=G$4)*($C22=Ele_heat!$K$10:$U$10)*Ele_heat!$K$13:$U$151)</f>
        <v>20.571870056229557</v>
      </c>
      <c r="H22" s="204">
        <f>SUMPRODUCT((Ele_heat!$G$13:$G$151=$B22)*(Ele_heat!$F$13:$F$151=H$4)*($C22=Ele_heat!$K$10:$U$10)*Ele_heat!$K$13:$U$151)</f>
        <v>296.17144506936637</v>
      </c>
      <c r="I22" s="204">
        <f>SUMPRODUCT((Ele_heat!$G$13:$G$151=$B22)*(Ele_heat!$F$13:$F$151=I$4)*($C22=Ele_heat!$K$10:$U$10)*Ele_heat!$K$13:$U$151)</f>
        <v>0</v>
      </c>
      <c r="J22" s="204">
        <f>SUMPRODUCT((Ele_heat!$G$13:$G$151=$B22)*(Ele_heat!$F$13:$F$151=J$4)*($C22=Ele_heat!$K$10:$U$10)*Ele_heat!$K$13:$U$151)</f>
        <v>29.468103445249689</v>
      </c>
      <c r="K22" s="204">
        <f t="shared" si="3"/>
        <v>372.37300000000005</v>
      </c>
      <c r="L22" s="203"/>
      <c r="M22" s="203"/>
      <c r="N22" s="204">
        <f>SUMPRODUCT((Ele_heat!$G$13:$G$151=$B22)*(Ele_heat!$F$13:$F$151=N$4)*($C22=Ele_heat!$K$10:$U$10)*Ele_heat!$K$13:$U$151)</f>
        <v>0</v>
      </c>
      <c r="O22" s="203"/>
      <c r="P22" s="205">
        <f t="shared" si="2"/>
        <v>372.37300000000005</v>
      </c>
    </row>
    <row r="23" spans="2:18" x14ac:dyDescent="0.25">
      <c r="B23" s="118" t="s">
        <v>298</v>
      </c>
      <c r="C23" s="201" t="s">
        <v>64</v>
      </c>
      <c r="D23" s="202" t="s">
        <v>64</v>
      </c>
      <c r="E23" s="204">
        <f>SUMPRODUCT((Ele_heat!$G$13:$G$151=$B23)*(Ele_heat!$F$13:$F$151=E$4)*($C23=Ele_heat!$K$10:$U$10)*Ele_heat!$K$13:$U$151)</f>
        <v>13.428327011887021</v>
      </c>
      <c r="F23" s="204">
        <f>SUMPRODUCT((Ele_heat!$G$13:$G$151=$B23)*(Ele_heat!$F$13:$F$151=F$4)*($C23=Ele_heat!$K$10:$U$10)*Ele_heat!$K$13:$U$151)</f>
        <v>0</v>
      </c>
      <c r="G23" s="204">
        <f>SUMPRODUCT((Ele_heat!$G$13:$G$151=$B23)*(Ele_heat!$F$13:$F$151=G$4)*($C23=Ele_heat!$K$10:$U$10)*Ele_heat!$K$13:$U$151)</f>
        <v>23.619788495413289</v>
      </c>
      <c r="H23" s="204">
        <f>SUMPRODUCT((Ele_heat!$G$13:$G$151=$B23)*(Ele_heat!$F$13:$F$151=H$4)*($C23=Ele_heat!$K$10:$U$10)*Ele_heat!$K$13:$U$151)</f>
        <v>93.093000000000004</v>
      </c>
      <c r="I23" s="204">
        <f>SUMPRODUCT((Ele_heat!$G$13:$G$151=$B23)*(Ele_heat!$F$13:$F$151=I$4)*($C23=Ele_heat!$K$10:$U$10)*Ele_heat!$K$13:$U$151)</f>
        <v>0</v>
      </c>
      <c r="J23" s="204">
        <f>SUMPRODUCT((Ele_heat!$G$13:$G$151=$B23)*(Ele_heat!$F$13:$F$151=J$4)*($C23=Ele_heat!$K$10:$U$10)*Ele_heat!$K$13:$U$151)</f>
        <v>16.987884492699688</v>
      </c>
      <c r="K23" s="204">
        <f t="shared" si="3"/>
        <v>147.12899999999999</v>
      </c>
      <c r="L23" s="203"/>
      <c r="M23" s="203"/>
      <c r="N23" s="204">
        <f>SUMPRODUCT((Ele_heat!$G$13:$G$151=$B23)*(Ele_heat!$F$13:$F$151=N$4)*($C23=Ele_heat!$K$10:$U$10)*Ele_heat!$K$13:$U$151)</f>
        <v>0</v>
      </c>
      <c r="O23" s="203"/>
      <c r="P23" s="205">
        <f t="shared" si="2"/>
        <v>147.12899999999999</v>
      </c>
    </row>
    <row r="24" spans="2:18" ht="12.6" thickBot="1" x14ac:dyDescent="0.3">
      <c r="B24" s="118" t="s">
        <v>298</v>
      </c>
      <c r="C24" s="201" t="s">
        <v>55</v>
      </c>
      <c r="D24" s="202" t="s">
        <v>224</v>
      </c>
      <c r="E24" s="204">
        <f>SUMPRODUCT((Ele_heat!$G$13:$G$151=$B24)*(Ele_heat!$F$13:$F$151=E$4)*($C24=Ele_heat!$K$10:$U$10)*Ele_heat!$K$13:$U$151)</f>
        <v>0</v>
      </c>
      <c r="F24" s="204">
        <f>SUMPRODUCT((Ele_heat!$G$13:$G$151=$B24)*(Ele_heat!$F$13:$F$151=F$4)*($C24=Ele_heat!$K$10:$U$10)*Ele_heat!$K$13:$U$151)</f>
        <v>0</v>
      </c>
      <c r="G24" s="204">
        <f>SUMPRODUCT((Ele_heat!$G$13:$G$151=$B24)*(Ele_heat!$F$13:$F$151=G$4)*($C24=Ele_heat!$K$10:$U$10)*Ele_heat!$K$13:$U$151)</f>
        <v>0</v>
      </c>
      <c r="H24" s="204">
        <f>SUMPRODUCT((Ele_heat!$G$13:$G$151=$B24)*(Ele_heat!$F$13:$F$151=H$4)*($C24=Ele_heat!$K$10:$U$10)*Ele_heat!$K$13:$U$151)</f>
        <v>0</v>
      </c>
      <c r="I24" s="204">
        <f>SUMPRODUCT((Ele_heat!$G$13:$G$151=$B24)*(Ele_heat!$F$13:$F$151=I$4)*($C24=Ele_heat!$K$10:$U$10)*Ele_heat!$K$13:$U$151)</f>
        <v>0</v>
      </c>
      <c r="J24" s="204">
        <f>SUMPRODUCT((Ele_heat!$G$13:$G$151=$B24)*(Ele_heat!$F$13:$F$151=J$4)*($C24=Ele_heat!$K$10:$U$10)*Ele_heat!$K$13:$U$151)</f>
        <v>0</v>
      </c>
      <c r="K24" s="204">
        <f t="shared" si="3"/>
        <v>0</v>
      </c>
      <c r="L24" s="203"/>
      <c r="M24" s="203"/>
      <c r="N24" s="204">
        <f>SUMPRODUCT((Ele_heat!$G$13:$G$151=$B24)*(Ele_heat!$F$13:$F$151=N$4)*($C24=Ele_heat!$K$10:$U$10)*Ele_heat!$K$13:$U$151)</f>
        <v>0</v>
      </c>
      <c r="O24" s="203"/>
      <c r="P24" s="205">
        <f t="shared" si="2"/>
        <v>0</v>
      </c>
    </row>
    <row r="25" spans="2:18" x14ac:dyDescent="0.25">
      <c r="C25" s="206">
        <v>3</v>
      </c>
      <c r="D25" s="385" t="s">
        <v>227</v>
      </c>
      <c r="E25" s="385"/>
      <c r="F25" s="385"/>
      <c r="G25" s="385"/>
      <c r="H25" s="385"/>
      <c r="I25" s="385"/>
      <c r="J25" s="385"/>
      <c r="K25" s="385"/>
      <c r="L25" s="385"/>
      <c r="M25" s="385"/>
      <c r="N25" s="385"/>
      <c r="O25" s="385"/>
      <c r="P25" s="386"/>
    </row>
    <row r="26" spans="2:18" x14ac:dyDescent="0.25">
      <c r="B26" s="118" t="s">
        <v>317</v>
      </c>
      <c r="C26" s="201" t="s">
        <v>306</v>
      </c>
      <c r="D26" s="202" t="s">
        <v>305</v>
      </c>
      <c r="E26" s="204">
        <f>SUMPRODUCT((Ele_heat!$G$13:$G$151=$B26)*(Ele_heat!$F$13:$F$151=E$4)*($C26=Ele_heat!$K$10:$U$10)*Ele_heat!$K$13:$U$151)</f>
        <v>0</v>
      </c>
      <c r="F26" s="204">
        <f>SUMPRODUCT((Ele_heat!$G$13:$G$151=$B26)*(Ele_heat!$F$13:$F$151=F$4)*($C26=Ele_heat!$K$10:$U$10)*Ele_heat!$K$13:$U$151)</f>
        <v>0</v>
      </c>
      <c r="G26" s="204">
        <f>SUMPRODUCT((Ele_heat!$G$13:$G$151=$B26)*(Ele_heat!$F$13:$F$151=G$4)*($C26=Ele_heat!$K$10:$U$10)*Ele_heat!$K$13:$U$151)</f>
        <v>0</v>
      </c>
      <c r="H26" s="204">
        <f>SUMPRODUCT((Ele_heat!$G$13:$G$151=$B26)*(Ele_heat!$F$13:$F$151=H$4)*($C26=Ele_heat!$K$10:$U$10)*Ele_heat!$K$13:$U$151)</f>
        <v>0</v>
      </c>
      <c r="I26" s="204">
        <f>SUMPRODUCT((Ele_heat!$G$13:$G$151=$B26)*(Ele_heat!$F$13:$F$151=I$4)*($C26=Ele_heat!$K$10:$U$10)*Ele_heat!$K$13:$U$151)</f>
        <v>0</v>
      </c>
      <c r="J26" s="204">
        <f>SUMPRODUCT((Ele_heat!$G$13:$G$151=$B26)*(Ele_heat!$F$13:$F$151=J$4)*($C26=Ele_heat!$K$10:$U$10)*Ele_heat!$K$13:$U$151)</f>
        <v>0</v>
      </c>
      <c r="K26" s="204">
        <f>SUM(E26:J26)</f>
        <v>0</v>
      </c>
      <c r="L26" s="204"/>
      <c r="M26" s="203"/>
      <c r="N26" s="203"/>
      <c r="O26" s="203"/>
      <c r="P26" s="205">
        <f>SUM(K26:O26)</f>
        <v>0</v>
      </c>
      <c r="R26" s="3" t="b">
        <f>P26=P67</f>
        <v>1</v>
      </c>
    </row>
    <row r="27" spans="2:18" x14ac:dyDescent="0.25">
      <c r="B27" s="118" t="s">
        <v>317</v>
      </c>
      <c r="C27" s="201" t="s">
        <v>307</v>
      </c>
      <c r="D27" s="202" t="s">
        <v>304</v>
      </c>
      <c r="E27" s="204">
        <f>SUMPRODUCT((Ele_heat!$G$13:$G$151=$B27)*(Ele_heat!$F$13:$F$151=E$4)*($C27=Ele_heat!$K$10:$U$10)*Ele_heat!$K$13:$U$151)</f>
        <v>23.011236001730246</v>
      </c>
      <c r="F27" s="204">
        <f>SUMPRODUCT((Ele_heat!$G$13:$G$151=$B27)*(Ele_heat!$F$13:$F$151=F$4)*($C27=Ele_heat!$K$10:$U$10)*Ele_heat!$K$13:$U$151)</f>
        <v>0</v>
      </c>
      <c r="G27" s="204">
        <f>SUMPRODUCT((Ele_heat!$G$13:$G$151=$B27)*(Ele_heat!$F$13:$F$151=G$4)*($C27=Ele_heat!$K$10:$U$10)*Ele_heat!$K$13:$U$151)</f>
        <v>20.885367964571028</v>
      </c>
      <c r="H27" s="49">
        <f>SUMPRODUCT((Ele_heat!$G$13:$G$151=$B27)*(Ele_heat!$F$13:$F$151=H$4)*($C27=Ele_heat!$K$10:$U$10)*Ele_heat!$K$13:$U$151)</f>
        <v>296.58355493063362</v>
      </c>
      <c r="I27" s="204">
        <f>SUMPRODUCT((Ele_heat!$G$13:$G$151=$B27)*(Ele_heat!$F$13:$F$151=I$4)*($C27=Ele_heat!$K$10:$U$10)*Ele_heat!$K$13:$U$151)</f>
        <v>0</v>
      </c>
      <c r="J27" s="204">
        <f>SUMPRODUCT((Ele_heat!$G$13:$G$151=$B27)*(Ele_heat!$F$13:$F$151=J$4)*($C27=Ele_heat!$K$10:$U$10)*Ele_heat!$K$13:$U$151)</f>
        <v>26.688841103065052</v>
      </c>
      <c r="K27" s="204">
        <f>SUM(E27:J27)</f>
        <v>367.16899999999993</v>
      </c>
      <c r="L27" s="204"/>
      <c r="M27" s="203"/>
      <c r="N27" s="203"/>
      <c r="O27" s="203"/>
      <c r="P27" s="205">
        <f>SUM(K27:O27)</f>
        <v>367.16899999999993</v>
      </c>
      <c r="R27" s="3" t="b">
        <f>P27=P68</f>
        <v>1</v>
      </c>
    </row>
    <row r="28" spans="2:18" x14ac:dyDescent="0.25">
      <c r="C28" s="200">
        <v>4</v>
      </c>
      <c r="D28" s="383" t="s">
        <v>228</v>
      </c>
      <c r="E28" s="383"/>
      <c r="F28" s="383"/>
      <c r="G28" s="383"/>
      <c r="H28" s="383"/>
      <c r="I28" s="383"/>
      <c r="J28" s="383"/>
      <c r="K28" s="383"/>
      <c r="L28" s="383"/>
      <c r="M28" s="383"/>
      <c r="N28" s="383"/>
      <c r="O28" s="383"/>
      <c r="P28" s="384"/>
    </row>
    <row r="29" spans="2:18" x14ac:dyDescent="0.25">
      <c r="B29" s="118" t="s">
        <v>317</v>
      </c>
      <c r="C29" s="201" t="s">
        <v>308</v>
      </c>
      <c r="D29" s="202" t="s">
        <v>229</v>
      </c>
      <c r="E29" s="204">
        <f>SUMPRODUCT((Ele_heat!$G$13:$G$151=$B29)*(Ele_heat!$F$13:$F$151=E$4)*($C29=Ele_heat!$K$10:$U$10)*Ele_heat!$K$13:$U$151)</f>
        <v>0</v>
      </c>
      <c r="F29" s="204">
        <f>SUMPRODUCT((Ele_heat!$G$13:$G$151=$B29)*(Ele_heat!$F$13:$F$151=F$4)*($C29=Ele_heat!$K$10:$U$10)*Ele_heat!$K$13:$U$151)</f>
        <v>0</v>
      </c>
      <c r="G29" s="204">
        <f>SUMPRODUCT((Ele_heat!$G$13:$G$151=$B29)*(Ele_heat!$F$13:$F$151=G$4)*($C29=Ele_heat!$K$10:$U$10)*Ele_heat!$K$13:$U$151)</f>
        <v>0</v>
      </c>
      <c r="H29" s="204">
        <f>SUMPRODUCT((Ele_heat!$G$13:$G$151=$B29)*(Ele_heat!$F$13:$F$151=H$4)*($C29=Ele_heat!$K$10:$U$10)*Ele_heat!$K$13:$U$151)</f>
        <v>0</v>
      </c>
      <c r="I29" s="204">
        <f>SUMPRODUCT((Ele_heat!$G$13:$G$151=$B29)*(Ele_heat!$F$13:$F$151=I$4)*($C29=Ele_heat!$K$10:$U$10)*Ele_heat!$K$13:$U$151)</f>
        <v>0</v>
      </c>
      <c r="J29" s="204">
        <f>SUMPRODUCT((Ele_heat!$G$13:$G$151=$B29)*(Ele_heat!$F$13:$F$151=J$4)*($C29=Ele_heat!$K$10:$U$10)*Ele_heat!$K$13:$U$151)</f>
        <v>0</v>
      </c>
      <c r="K29" s="204">
        <f>SUM(E29:J29)</f>
        <v>0</v>
      </c>
      <c r="L29" s="204"/>
      <c r="M29" s="203"/>
      <c r="N29" s="203"/>
      <c r="O29" s="203"/>
      <c r="P29" s="205">
        <f t="shared" ref="P29:P30" si="4">SUM(K29:O29)</f>
        <v>0</v>
      </c>
      <c r="R29" s="3" t="b">
        <f>P29=P70</f>
        <v>1</v>
      </c>
    </row>
    <row r="30" spans="2:18" ht="12.6" thickBot="1" x14ac:dyDescent="0.3">
      <c r="B30" s="118" t="s">
        <v>317</v>
      </c>
      <c r="C30" s="201" t="s">
        <v>237</v>
      </c>
      <c r="D30" s="202" t="s">
        <v>230</v>
      </c>
      <c r="E30" s="203"/>
      <c r="F30" s="203"/>
      <c r="G30" s="203"/>
      <c r="H30" s="203"/>
      <c r="I30" s="203"/>
      <c r="J30" s="203"/>
      <c r="K30" s="203"/>
      <c r="L30" s="203"/>
      <c r="M30" s="204">
        <f>SUMPRODUCT((Ele_heat!$G$13:$G$151=$B30)*(Ele_heat!$F$13:$F$151=M$4)*($C30=Ele_heat!$K$10:$U$10)*Ele_heat!$K$13:$U$151)</f>
        <v>0</v>
      </c>
      <c r="N30" s="203"/>
      <c r="O30" s="203"/>
      <c r="P30" s="205">
        <f t="shared" si="4"/>
        <v>0</v>
      </c>
      <c r="R30" s="3" t="b">
        <f>P30=P71</f>
        <v>1</v>
      </c>
    </row>
    <row r="31" spans="2:18" ht="12.6" thickBot="1" x14ac:dyDescent="0.3">
      <c r="C31" s="207">
        <v>5</v>
      </c>
      <c r="D31" s="208" t="s">
        <v>231</v>
      </c>
      <c r="E31" s="209">
        <f>SUM(E29:E30,E26:E27,E15:E24,E10:E12)</f>
        <v>62.601144442771698</v>
      </c>
      <c r="F31" s="209">
        <f t="shared" ref="F31:P31" si="5">SUM(F29:F30,F26:F27,F15:F24,F10:F12)</f>
        <v>0</v>
      </c>
      <c r="G31" s="209">
        <f t="shared" si="5"/>
        <v>65.077026516213877</v>
      </c>
      <c r="H31" s="209">
        <f t="shared" si="5"/>
        <v>685.84799999999996</v>
      </c>
      <c r="I31" s="209">
        <f t="shared" si="5"/>
        <v>0</v>
      </c>
      <c r="J31" s="209">
        <f t="shared" si="5"/>
        <v>73.144829041014432</v>
      </c>
      <c r="K31" s="209">
        <f t="shared" si="5"/>
        <v>886.67099999999994</v>
      </c>
      <c r="L31" s="209">
        <f t="shared" si="5"/>
        <v>0</v>
      </c>
      <c r="M31" s="209">
        <f t="shared" si="5"/>
        <v>0</v>
      </c>
      <c r="N31" s="209">
        <f t="shared" si="5"/>
        <v>0</v>
      </c>
      <c r="O31" s="209">
        <f t="shared" si="5"/>
        <v>0</v>
      </c>
      <c r="P31" s="210">
        <f t="shared" si="5"/>
        <v>886.67099999999994</v>
      </c>
    </row>
    <row r="32" spans="2:18" x14ac:dyDescent="0.25">
      <c r="C32" s="211"/>
      <c r="D32" s="211"/>
      <c r="E32" s="211"/>
      <c r="F32" s="211"/>
      <c r="G32" s="211"/>
      <c r="H32" s="211"/>
      <c r="I32" s="211"/>
      <c r="J32" s="211"/>
      <c r="K32" s="211"/>
      <c r="L32" s="211"/>
      <c r="M32" s="211"/>
      <c r="N32" s="211"/>
      <c r="O32" s="211"/>
      <c r="P32" s="211"/>
    </row>
    <row r="33" spans="2:16" ht="12.6" thickBot="1" x14ac:dyDescent="0.3">
      <c r="C33" s="211"/>
      <c r="D33" s="211"/>
      <c r="E33" s="211"/>
      <c r="F33" s="211"/>
      <c r="G33" s="211"/>
      <c r="H33" s="211"/>
      <c r="I33" s="211"/>
      <c r="J33" s="211"/>
      <c r="K33" s="211"/>
      <c r="L33" s="211"/>
      <c r="M33" s="211"/>
      <c r="N33" s="211"/>
      <c r="O33" s="211"/>
      <c r="P33" s="211"/>
    </row>
    <row r="34" spans="2:16" ht="36" x14ac:dyDescent="0.25">
      <c r="C34" s="393" t="s">
        <v>198</v>
      </c>
      <c r="D34" s="394"/>
      <c r="E34" s="395" t="s">
        <v>199</v>
      </c>
      <c r="F34" s="395"/>
      <c r="G34" s="395"/>
      <c r="H34" s="395"/>
      <c r="I34" s="395"/>
      <c r="J34" s="395"/>
      <c r="K34" s="395"/>
      <c r="L34" s="212" t="s">
        <v>200</v>
      </c>
      <c r="M34" s="396" t="s">
        <v>201</v>
      </c>
      <c r="N34" s="396" t="s">
        <v>202</v>
      </c>
      <c r="O34" s="396" t="s">
        <v>203</v>
      </c>
      <c r="P34" s="389" t="s">
        <v>204</v>
      </c>
    </row>
    <row r="35" spans="2:16" x14ac:dyDescent="0.25">
      <c r="C35" s="213" t="s">
        <v>299</v>
      </c>
      <c r="D35" s="214"/>
      <c r="E35" s="391" t="s">
        <v>205</v>
      </c>
      <c r="F35" s="391"/>
      <c r="G35" s="391"/>
      <c r="H35" s="391"/>
      <c r="I35" s="391"/>
      <c r="J35" s="391"/>
      <c r="K35" s="391"/>
      <c r="L35" s="392" t="s">
        <v>206</v>
      </c>
      <c r="M35" s="392"/>
      <c r="N35" s="392"/>
      <c r="O35" s="392"/>
      <c r="P35" s="390"/>
    </row>
    <row r="36" spans="2:16" ht="60" x14ac:dyDescent="0.25">
      <c r="C36" s="213"/>
      <c r="D36" s="214"/>
      <c r="E36" s="215" t="s">
        <v>207</v>
      </c>
      <c r="F36" s="215" t="s">
        <v>208</v>
      </c>
      <c r="G36" s="215" t="s">
        <v>209</v>
      </c>
      <c r="H36" s="215" t="s">
        <v>210</v>
      </c>
      <c r="I36" s="215" t="s">
        <v>211</v>
      </c>
      <c r="J36" s="215" t="s">
        <v>212</v>
      </c>
      <c r="K36" s="216" t="s">
        <v>213</v>
      </c>
      <c r="L36" s="392"/>
      <c r="M36" s="392"/>
      <c r="N36" s="392"/>
      <c r="O36" s="392"/>
      <c r="P36" s="390"/>
    </row>
    <row r="37" spans="2:16" x14ac:dyDescent="0.25">
      <c r="C37" s="213"/>
      <c r="D37" s="217" t="s">
        <v>214</v>
      </c>
      <c r="E37" s="218" t="s">
        <v>181</v>
      </c>
      <c r="F37" s="218" t="s">
        <v>179</v>
      </c>
      <c r="G37" s="218" t="s">
        <v>176</v>
      </c>
      <c r="H37" s="218" t="s">
        <v>177</v>
      </c>
      <c r="I37" s="218" t="s">
        <v>178</v>
      </c>
      <c r="J37" s="218" t="s">
        <v>140</v>
      </c>
      <c r="K37" s="218"/>
      <c r="L37" s="219" t="s">
        <v>180</v>
      </c>
      <c r="M37" s="219" t="s">
        <v>174</v>
      </c>
      <c r="N37" s="219" t="s">
        <v>171</v>
      </c>
      <c r="O37" s="219" t="s">
        <v>173</v>
      </c>
      <c r="P37" s="220"/>
    </row>
    <row r="38" spans="2:16" x14ac:dyDescent="0.25">
      <c r="C38" s="200">
        <v>1</v>
      </c>
      <c r="D38" s="383" t="s">
        <v>215</v>
      </c>
      <c r="E38" s="383"/>
      <c r="F38" s="383"/>
      <c r="G38" s="383"/>
      <c r="H38" s="383"/>
      <c r="I38" s="383"/>
      <c r="J38" s="383"/>
      <c r="K38" s="383"/>
      <c r="L38" s="383"/>
      <c r="M38" s="383"/>
      <c r="N38" s="383"/>
      <c r="O38" s="383"/>
      <c r="P38" s="384"/>
    </row>
    <row r="39" spans="2:16" x14ac:dyDescent="0.25">
      <c r="B39" s="4" t="s">
        <v>315</v>
      </c>
      <c r="C39" s="204" t="s">
        <v>191</v>
      </c>
      <c r="D39" s="202" t="s">
        <v>216</v>
      </c>
      <c r="E39" s="49">
        <f>SUMPRODUCT((Ele_heat!$G$13:$G$151=$B39)*(Ele_heat!$F$13:$F$151=E$4)*($C39=Ele_heat!$K$10:$U$10)*Ele_heat!$K$13:$U$151)</f>
        <v>0</v>
      </c>
      <c r="F39" s="49">
        <f>SUMPRODUCT((Ele_heat!$G$13:$G$151=$B39)*(Ele_heat!$F$13:$F$151=F$4)*($C39=Ele_heat!$K$10:$U$10)*Ele_heat!$K$13:$U$151)</f>
        <v>0</v>
      </c>
      <c r="G39" s="49">
        <f>SUMPRODUCT((Ele_heat!$G$13:$G$151=$B39)*(Ele_heat!$F$13:$F$151=G$4)*($C39=Ele_heat!$K$10:$U$10)*Ele_heat!$K$13:$U$151)</f>
        <v>0</v>
      </c>
      <c r="H39" s="49">
        <f>SUMPRODUCT((Ele_heat!$G$13:$G$151=$B39)*(Ele_heat!$F$13:$F$151=H$4)*($C39=Ele_heat!$K$10:$U$10)*Ele_heat!$K$13:$U$151)</f>
        <v>0</v>
      </c>
      <c r="I39" s="49">
        <f>SUMPRODUCT((Ele_heat!$G$13:$G$151=$B39)*(Ele_heat!$F$13:$F$151=I$4)*($C39=Ele_heat!$K$10:$U$10)*Ele_heat!$K$13:$U$151)</f>
        <v>0</v>
      </c>
      <c r="J39" s="49">
        <f>SUMPRODUCT((Ele_heat!$G$13:$G$151=$B39)*(Ele_heat!$F$13:$F$151=J$4)*($C39=Ele_heat!$K$10:$U$10)*Ele_heat!$K$13:$U$151)</f>
        <v>0</v>
      </c>
      <c r="K39" s="49">
        <f>SUM(E39:J39)</f>
        <v>0</v>
      </c>
      <c r="L39" s="203"/>
      <c r="M39" s="203"/>
      <c r="N39" s="203"/>
      <c r="O39" s="203"/>
      <c r="P39" s="221">
        <f>SUM(K39:O39)</f>
        <v>0</v>
      </c>
    </row>
    <row r="40" spans="2:16" x14ac:dyDescent="0.25">
      <c r="B40" s="4" t="s">
        <v>315</v>
      </c>
      <c r="C40" s="204" t="s">
        <v>193</v>
      </c>
      <c r="D40" s="202" t="s">
        <v>217</v>
      </c>
      <c r="E40" s="49">
        <f>SUMPRODUCT((Ele_heat!$G$13:$G$151=$B40)*(Ele_heat!$F$13:$F$151=E$4)*($C40=Ele_heat!$K$10:$U$10)*Ele_heat!$K$13:$U$151)</f>
        <v>0</v>
      </c>
      <c r="F40" s="49">
        <f>SUMPRODUCT((Ele_heat!$G$13:$G$151=$B40)*(Ele_heat!$F$13:$F$151=F$4)*($C40=Ele_heat!$K$10:$U$10)*Ele_heat!$K$13:$U$151)</f>
        <v>0</v>
      </c>
      <c r="G40" s="49">
        <f>SUMPRODUCT((Ele_heat!$G$13:$G$151=$B40)*(Ele_heat!$F$13:$F$151=G$4)*($C40=Ele_heat!$K$10:$U$10)*Ele_heat!$K$13:$U$151)</f>
        <v>0</v>
      </c>
      <c r="H40" s="49">
        <f>SUMPRODUCT((Ele_heat!$G$13:$G$151=$B40)*(Ele_heat!$F$13:$F$151=H$4)*($C40=Ele_heat!$K$10:$U$10)*Ele_heat!$K$13:$U$151)</f>
        <v>0</v>
      </c>
      <c r="I40" s="49">
        <f>SUMPRODUCT((Ele_heat!$G$13:$G$151=$B40)*(Ele_heat!$F$13:$F$151=I$4)*($C40=Ele_heat!$K$10:$U$10)*Ele_heat!$K$13:$U$151)</f>
        <v>0</v>
      </c>
      <c r="J40" s="49">
        <f>SUMPRODUCT((Ele_heat!$G$13:$G$151=$B40)*(Ele_heat!$F$13:$F$151=J$4)*($C40=Ele_heat!$K$10:$U$10)*Ele_heat!$K$13:$U$151)</f>
        <v>0</v>
      </c>
      <c r="K40" s="49">
        <f t="shared" ref="K40:K41" si="6">SUM(E40:J40)</f>
        <v>0</v>
      </c>
      <c r="L40" s="203"/>
      <c r="M40" s="203"/>
      <c r="N40" s="203"/>
      <c r="O40" s="203"/>
      <c r="P40" s="221">
        <f t="shared" ref="P40:P41" si="7">SUM(K40:O40)</f>
        <v>0</v>
      </c>
    </row>
    <row r="41" spans="2:16" ht="12.6" thickBot="1" x14ac:dyDescent="0.3">
      <c r="B41" s="4" t="s">
        <v>315</v>
      </c>
      <c r="C41" s="204" t="s">
        <v>140</v>
      </c>
      <c r="D41" s="202" t="s">
        <v>218</v>
      </c>
      <c r="E41" s="49">
        <f>SUMPRODUCT((Ele_heat!$G$13:$G$151=$B41)*(Ele_heat!$F$13:$F$151=E$4)*($C41=Ele_heat!$K$10:$U$10)*Ele_heat!$K$13:$U$151)</f>
        <v>0</v>
      </c>
      <c r="F41" s="49">
        <f>SUMPRODUCT((Ele_heat!$G$13:$G$151=$B41)*(Ele_heat!$F$13:$F$151=F$4)*($C41=Ele_heat!$K$10:$U$10)*Ele_heat!$K$13:$U$151)</f>
        <v>0</v>
      </c>
      <c r="G41" s="49">
        <f>SUMPRODUCT((Ele_heat!$G$13:$G$151=$B41)*(Ele_heat!$F$13:$F$151=G$4)*($C41=Ele_heat!$K$10:$U$10)*Ele_heat!$K$13:$U$151)</f>
        <v>0</v>
      </c>
      <c r="H41" s="49">
        <f>SUMPRODUCT((Ele_heat!$G$13:$G$151=$B41)*(Ele_heat!$F$13:$F$151=H$4)*($C41=Ele_heat!$K$10:$U$10)*Ele_heat!$K$13:$U$151)</f>
        <v>0</v>
      </c>
      <c r="I41" s="49">
        <f>SUMPRODUCT((Ele_heat!$G$13:$G$151=$B41)*(Ele_heat!$F$13:$F$151=I$4)*($C41=Ele_heat!$K$10:$U$10)*Ele_heat!$K$13:$U$151)</f>
        <v>0</v>
      </c>
      <c r="J41" s="49">
        <f>SUMPRODUCT((Ele_heat!$G$13:$G$151=$B41)*(Ele_heat!$F$13:$F$151=J$4)*($C41=Ele_heat!$K$10:$U$10)*Ele_heat!$K$13:$U$151)</f>
        <v>0</v>
      </c>
      <c r="K41" s="49">
        <f t="shared" si="6"/>
        <v>0</v>
      </c>
      <c r="L41" s="203"/>
      <c r="M41" s="203"/>
      <c r="N41" s="203"/>
      <c r="O41" s="203"/>
      <c r="P41" s="221">
        <f t="shared" si="7"/>
        <v>0</v>
      </c>
    </row>
    <row r="42" spans="2:16" x14ac:dyDescent="0.25">
      <c r="C42" s="206">
        <v>2</v>
      </c>
      <c r="D42" s="385" t="s">
        <v>219</v>
      </c>
      <c r="E42" s="385"/>
      <c r="F42" s="385"/>
      <c r="G42" s="385"/>
      <c r="H42" s="385"/>
      <c r="I42" s="385"/>
      <c r="J42" s="385"/>
      <c r="K42" s="385"/>
      <c r="L42" s="385"/>
      <c r="M42" s="385"/>
      <c r="N42" s="385"/>
      <c r="O42" s="385"/>
      <c r="P42" s="386"/>
    </row>
    <row r="43" spans="2:16" x14ac:dyDescent="0.25">
      <c r="C43" s="201"/>
      <c r="D43" s="387" t="s">
        <v>220</v>
      </c>
      <c r="E43" s="387"/>
      <c r="F43" s="387"/>
      <c r="G43" s="387"/>
      <c r="H43" s="387"/>
      <c r="I43" s="387"/>
      <c r="J43" s="387"/>
      <c r="K43" s="387"/>
      <c r="L43" s="387"/>
      <c r="M43" s="387"/>
      <c r="N43" s="387"/>
      <c r="O43" s="387"/>
      <c r="P43" s="388"/>
    </row>
    <row r="44" spans="2:16" x14ac:dyDescent="0.25">
      <c r="B44" s="4" t="s">
        <v>311</v>
      </c>
      <c r="C44" s="204" t="s">
        <v>184</v>
      </c>
      <c r="D44" s="202" t="s">
        <v>184</v>
      </c>
      <c r="E44" s="211">
        <f>SUMPRODUCT((Ele_heat!$G$13:$G$151=$B44)*(Ele_heat!$F$13:$F$151=E$4)*($C44=Ele_heat!$K$10:$U$10)*Ele_heat!$K$13:$U$151)</f>
        <v>0</v>
      </c>
      <c r="F44" s="211">
        <f>SUMPRODUCT((Ele_heat!$G$13:$G$151=$B44)*(Ele_heat!$F$13:$F$151=F$4)*($C44=Ele_heat!$K$10:$U$10)*Ele_heat!$K$13:$U$151)</f>
        <v>0</v>
      </c>
      <c r="G44" s="211">
        <f>SUMPRODUCT((Ele_heat!$G$13:$G$151=$B44)*(Ele_heat!$F$13:$F$151=G$4)*($C44=Ele_heat!$K$10:$U$10)*Ele_heat!$K$13:$U$151)</f>
        <v>0.622</v>
      </c>
      <c r="H44" s="211">
        <f>SUMPRODUCT((Ele_heat!$G$13:$G$151=$B44)*(Ele_heat!$F$13:$F$151=H$4)*($C44=Ele_heat!$K$10:$U$10)*Ele_heat!$K$13:$U$151)</f>
        <v>280.92899999999997</v>
      </c>
      <c r="I44" s="211">
        <f>SUMPRODUCT((Ele_heat!$G$13:$G$151=$B44)*(Ele_heat!$F$13:$F$151=I$4)*($C44=Ele_heat!$K$10:$U$10)*Ele_heat!$K$13:$U$151)</f>
        <v>0</v>
      </c>
      <c r="J44" s="211">
        <f>SUMPRODUCT((Ele_heat!$G$13:$G$151=$B44)*(Ele_heat!$F$13:$F$151=J$4)*($C44=Ele_heat!$K$10:$U$10)*Ele_heat!$K$13:$U$151)</f>
        <v>0</v>
      </c>
      <c r="K44" s="49">
        <f t="shared" ref="K44:K64" si="8">SUM(E44:J44)</f>
        <v>281.55099999999999</v>
      </c>
      <c r="L44" s="203"/>
      <c r="M44" s="203"/>
      <c r="N44" s="203"/>
      <c r="O44" s="203"/>
      <c r="P44" s="221">
        <f t="shared" ref="P44:P53" si="9">SUM(K44:O44)</f>
        <v>281.55099999999999</v>
      </c>
    </row>
    <row r="45" spans="2:16" x14ac:dyDescent="0.25">
      <c r="B45" s="4" t="s">
        <v>311</v>
      </c>
      <c r="C45" s="204" t="s">
        <v>16</v>
      </c>
      <c r="D45" s="202" t="s">
        <v>221</v>
      </c>
      <c r="E45" s="211">
        <f>SUMPRODUCT((Ele_heat!$G$13:$G$151=$B45)*(Ele_heat!$F$13:$F$151=E$4)*($C45=Ele_heat!$K$10:$U$10)*Ele_heat!$K$13:$U$151)</f>
        <v>0</v>
      </c>
      <c r="F45" s="211">
        <f>SUMPRODUCT((Ele_heat!$G$13:$G$151=$B45)*(Ele_heat!$F$13:$F$151=F$4)*($C45=Ele_heat!$K$10:$U$10)*Ele_heat!$K$13:$U$151)</f>
        <v>0</v>
      </c>
      <c r="G45" s="211">
        <f>SUMPRODUCT((Ele_heat!$G$13:$G$151=$B45)*(Ele_heat!$F$13:$F$151=G$4)*($C45=Ele_heat!$K$10:$U$10)*Ele_heat!$K$13:$U$151)</f>
        <v>0</v>
      </c>
      <c r="H45" s="211">
        <f>SUMPRODUCT((Ele_heat!$G$13:$G$151=$B45)*(Ele_heat!$F$13:$F$151=H$4)*($C45=Ele_heat!$K$10:$U$10)*Ele_heat!$K$13:$U$151)</f>
        <v>0</v>
      </c>
      <c r="I45" s="211">
        <f>SUMPRODUCT((Ele_heat!$G$13:$G$151=$B45)*(Ele_heat!$F$13:$F$151=I$4)*($C45=Ele_heat!$K$10:$U$10)*Ele_heat!$K$13:$U$151)</f>
        <v>0</v>
      </c>
      <c r="J45" s="211">
        <f>SUMPRODUCT((Ele_heat!$G$13:$G$151=$B45)*(Ele_heat!$F$13:$F$151=J$4)*($C45=Ele_heat!$K$10:$U$10)*Ele_heat!$K$13:$U$151)</f>
        <v>0</v>
      </c>
      <c r="K45" s="49">
        <f t="shared" si="8"/>
        <v>0</v>
      </c>
      <c r="L45" s="203"/>
      <c r="M45" s="203"/>
      <c r="N45" s="203"/>
      <c r="O45" s="203"/>
      <c r="P45" s="221">
        <f t="shared" si="9"/>
        <v>0</v>
      </c>
    </row>
    <row r="46" spans="2:16" x14ac:dyDescent="0.25">
      <c r="B46" s="4" t="s">
        <v>311</v>
      </c>
      <c r="C46" s="204" t="s">
        <v>185</v>
      </c>
      <c r="D46" s="202" t="s">
        <v>222</v>
      </c>
      <c r="E46" s="211">
        <f>SUMPRODUCT((Ele_heat!$G$13:$G$151=$B46)*(Ele_heat!$F$13:$F$151=E$4)*($C46=Ele_heat!$K$10:$U$10)*Ele_heat!$K$13:$U$151)</f>
        <v>0</v>
      </c>
      <c r="F46" s="211">
        <f>SUMPRODUCT((Ele_heat!$G$13:$G$151=$B46)*(Ele_heat!$F$13:$F$151=F$4)*($C46=Ele_heat!$K$10:$U$10)*Ele_heat!$K$13:$U$151)</f>
        <v>0</v>
      </c>
      <c r="G46" s="211">
        <f>SUMPRODUCT((Ele_heat!$G$13:$G$151=$B46)*(Ele_heat!$F$13:$F$151=G$4)*($C46=Ele_heat!$K$10:$U$10)*Ele_heat!$K$13:$U$151)</f>
        <v>0</v>
      </c>
      <c r="H46" s="211">
        <f>SUMPRODUCT((Ele_heat!$G$13:$G$151=$B46)*(Ele_heat!$F$13:$F$151=H$4)*($C46=Ele_heat!$K$10:$U$10)*Ele_heat!$K$13:$U$151)</f>
        <v>0</v>
      </c>
      <c r="I46" s="211">
        <f>SUMPRODUCT((Ele_heat!$G$13:$G$151=$B46)*(Ele_heat!$F$13:$F$151=I$4)*($C46=Ele_heat!$K$10:$U$10)*Ele_heat!$K$13:$U$151)</f>
        <v>0</v>
      </c>
      <c r="J46" s="211">
        <f>SUMPRODUCT((Ele_heat!$G$13:$G$151=$B46)*(Ele_heat!$F$13:$F$151=J$4)*($C46=Ele_heat!$K$10:$U$10)*Ele_heat!$K$13:$U$151)</f>
        <v>0</v>
      </c>
      <c r="K46" s="49">
        <f t="shared" si="8"/>
        <v>0</v>
      </c>
      <c r="L46" s="203"/>
      <c r="M46" s="203"/>
      <c r="N46" s="203"/>
      <c r="O46" s="203"/>
      <c r="P46" s="221">
        <f t="shared" si="9"/>
        <v>0</v>
      </c>
    </row>
    <row r="47" spans="2:16" x14ac:dyDescent="0.25">
      <c r="B47" s="4" t="s">
        <v>311</v>
      </c>
      <c r="C47" s="204" t="s">
        <v>186</v>
      </c>
      <c r="D47" s="202" t="s">
        <v>19</v>
      </c>
      <c r="E47" s="211">
        <f>SUMPRODUCT((Ele_heat!$G$13:$G$151=$B47)*(Ele_heat!$F$13:$F$151=E$4)*($C47=Ele_heat!$K$10:$U$10)*Ele_heat!$K$13:$U$151)</f>
        <v>54.139860224117612</v>
      </c>
      <c r="F47" s="211">
        <f>SUMPRODUCT((Ele_heat!$G$13:$G$151=$B47)*(Ele_heat!$F$13:$F$151=F$4)*($C47=Ele_heat!$K$10:$U$10)*Ele_heat!$K$13:$U$151)</f>
        <v>0</v>
      </c>
      <c r="G47" s="211">
        <f>SUMPRODUCT((Ele_heat!$G$13:$G$151=$B47)*(Ele_heat!$F$13:$F$151=G$4)*($C47=Ele_heat!$K$10:$U$10)*Ele_heat!$K$13:$U$151)</f>
        <v>35.923139775882383</v>
      </c>
      <c r="H47" s="211">
        <f>SUMPRODUCT((Ele_heat!$G$13:$G$151=$B47)*(Ele_heat!$F$13:$F$151=H$4)*($C47=Ele_heat!$K$10:$U$10)*Ele_heat!$K$13:$U$151)</f>
        <v>300.15600000000001</v>
      </c>
      <c r="I47" s="211">
        <f>SUMPRODUCT((Ele_heat!$G$13:$G$151=$B47)*(Ele_heat!$F$13:$F$151=I$4)*($C47=Ele_heat!$K$10:$U$10)*Ele_heat!$K$13:$U$151)</f>
        <v>0</v>
      </c>
      <c r="J47" s="211">
        <f>SUMPRODUCT((Ele_heat!$G$13:$G$151=$B47)*(Ele_heat!$F$13:$F$151=J$4)*($C47=Ele_heat!$K$10:$U$10)*Ele_heat!$K$13:$U$151)</f>
        <v>0</v>
      </c>
      <c r="K47" s="49">
        <f t="shared" si="8"/>
        <v>390.21899999999999</v>
      </c>
      <c r="L47" s="203"/>
      <c r="M47" s="203"/>
      <c r="N47" s="203"/>
      <c r="O47" s="203"/>
      <c r="P47" s="221">
        <f t="shared" si="9"/>
        <v>390.21899999999999</v>
      </c>
    </row>
    <row r="48" spans="2:16" x14ac:dyDescent="0.25">
      <c r="B48" s="4" t="s">
        <v>311</v>
      </c>
      <c r="C48" s="204" t="s">
        <v>187</v>
      </c>
      <c r="D48" s="202" t="s">
        <v>187</v>
      </c>
      <c r="E48" s="211">
        <f>SUMPRODUCT((Ele_heat!$G$13:$G$151=$B48)*(Ele_heat!$F$13:$F$151=E$4)*($C48=Ele_heat!$K$10:$U$10)*Ele_heat!$K$13:$U$151)</f>
        <v>0</v>
      </c>
      <c r="F48" s="211">
        <f>SUMPRODUCT((Ele_heat!$G$13:$G$151=$B48)*(Ele_heat!$F$13:$F$151=F$4)*($C48=Ele_heat!$K$10:$U$10)*Ele_heat!$K$13:$U$151)</f>
        <v>0</v>
      </c>
      <c r="G48" s="211">
        <f>SUMPRODUCT((Ele_heat!$G$13:$G$151=$B48)*(Ele_heat!$F$13:$F$151=G$4)*($C48=Ele_heat!$K$10:$U$10)*Ele_heat!$K$13:$U$151)</f>
        <v>25.984999999999999</v>
      </c>
      <c r="H48" s="211">
        <f>SUMPRODUCT((Ele_heat!$G$13:$G$151=$B48)*(Ele_heat!$F$13:$F$151=H$4)*($C48=Ele_heat!$K$10:$U$10)*Ele_heat!$K$13:$U$151)</f>
        <v>20.582999999999998</v>
      </c>
      <c r="I48" s="211">
        <f>SUMPRODUCT((Ele_heat!$G$13:$G$151=$B48)*(Ele_heat!$F$13:$F$151=I$4)*($C48=Ele_heat!$K$10:$U$10)*Ele_heat!$K$13:$U$151)</f>
        <v>0</v>
      </c>
      <c r="J48" s="211">
        <f>SUMPRODUCT((Ele_heat!$G$13:$G$151=$B48)*(Ele_heat!$F$13:$F$151=J$4)*($C48=Ele_heat!$K$10:$U$10)*Ele_heat!$K$13:$U$151)</f>
        <v>0</v>
      </c>
      <c r="K48" s="49">
        <f t="shared" si="8"/>
        <v>46.567999999999998</v>
      </c>
      <c r="L48" s="203"/>
      <c r="M48" s="203"/>
      <c r="N48" s="203"/>
      <c r="O48" s="203"/>
      <c r="P48" s="221">
        <f t="shared" si="9"/>
        <v>46.567999999999998</v>
      </c>
    </row>
    <row r="49" spans="2:16" x14ac:dyDescent="0.25">
      <c r="B49" s="4" t="s">
        <v>311</v>
      </c>
      <c r="C49" s="204" t="s">
        <v>196</v>
      </c>
      <c r="D49" s="202" t="s">
        <v>223</v>
      </c>
      <c r="E49" s="211">
        <f>SUMPRODUCT((Ele_heat!$G$13:$G$151=$B49)*(Ele_heat!$F$13:$F$151=E$4)*($C49=Ele_heat!$K$10:$U$10)*Ele_heat!$K$13:$U$151)</f>
        <v>6.3612842186540828</v>
      </c>
      <c r="F49" s="211">
        <f>SUMPRODUCT((Ele_heat!$G$13:$G$151=$B49)*(Ele_heat!$F$13:$F$151=F$4)*($C49=Ele_heat!$K$10:$U$10)*Ele_heat!$K$13:$U$151)</f>
        <v>0</v>
      </c>
      <c r="G49" s="211">
        <f>SUMPRODUCT((Ele_heat!$G$13:$G$151=$B49)*(Ele_heat!$F$13:$F$151=G$4)*($C49=Ele_heat!$K$10:$U$10)*Ele_heat!$K$13:$U$151)</f>
        <v>2.5468867403314914</v>
      </c>
      <c r="H49" s="230">
        <f>SUMPRODUCT((Ele_heat!$G$13:$G$151=$B49)*(Ele_heat!$F$13:$F$151=H$4)*($C49=Ele_heat!$K$10:$U$10)*Ele_heat!$K$13:$U$151)</f>
        <v>17.018000000000001</v>
      </c>
      <c r="I49" s="211">
        <f>SUMPRODUCT((Ele_heat!$G$13:$G$151=$B49)*(Ele_heat!$F$13:$F$151=I$4)*($C49=Ele_heat!$K$10:$U$10)*Ele_heat!$K$13:$U$151)</f>
        <v>0</v>
      </c>
      <c r="J49" s="211">
        <f>SUMPRODUCT((Ele_heat!$G$13:$G$151=$B49)*(Ele_heat!$F$13:$F$151=J$4)*($C49=Ele_heat!$K$10:$U$10)*Ele_heat!$K$13:$U$151)</f>
        <v>2.314829041014427</v>
      </c>
      <c r="K49" s="49">
        <f t="shared" si="8"/>
        <v>28.241</v>
      </c>
      <c r="L49" s="203"/>
      <c r="M49" s="203"/>
      <c r="N49" s="203"/>
      <c r="O49" s="203"/>
      <c r="P49" s="221">
        <f t="shared" si="9"/>
        <v>28.241</v>
      </c>
    </row>
    <row r="50" spans="2:16" x14ac:dyDescent="0.25">
      <c r="B50" s="4" t="s">
        <v>311</v>
      </c>
      <c r="C50" s="204" t="s">
        <v>188</v>
      </c>
      <c r="D50" s="202" t="s">
        <v>188</v>
      </c>
      <c r="E50" s="211">
        <f>SUMPRODUCT((Ele_heat!$G$13:$G$151=$B50)*(Ele_heat!$F$13:$F$151=E$4)*($C50=Ele_heat!$K$10:$U$10)*Ele_heat!$K$13:$U$151)</f>
        <v>0</v>
      </c>
      <c r="F50" s="211">
        <f>SUMPRODUCT((Ele_heat!$G$13:$G$151=$B50)*(Ele_heat!$F$13:$F$151=F$4)*($C50=Ele_heat!$K$10:$U$10)*Ele_heat!$K$13:$U$151)</f>
        <v>0</v>
      </c>
      <c r="G50" s="211">
        <f>SUMPRODUCT((Ele_heat!$G$13:$G$151=$B50)*(Ele_heat!$F$13:$F$151=G$4)*($C50=Ele_heat!$K$10:$U$10)*Ele_heat!$K$13:$U$151)</f>
        <v>0</v>
      </c>
      <c r="H50" s="211">
        <f>SUMPRODUCT((Ele_heat!$G$13:$G$151=$B50)*(Ele_heat!$F$13:$F$151=H$4)*($C50=Ele_heat!$K$10:$U$10)*Ele_heat!$K$13:$U$151)</f>
        <v>0</v>
      </c>
      <c r="I50" s="211">
        <f>SUMPRODUCT((Ele_heat!$G$13:$G$151=$B50)*(Ele_heat!$F$13:$F$151=I$4)*($C50=Ele_heat!$K$10:$U$10)*Ele_heat!$K$13:$U$151)</f>
        <v>0</v>
      </c>
      <c r="J50" s="211">
        <f>SUMPRODUCT((Ele_heat!$G$13:$G$151=$B50)*(Ele_heat!$F$13:$F$151=J$4)*($C50=Ele_heat!$K$10:$U$10)*Ele_heat!$K$13:$U$151)</f>
        <v>70.83</v>
      </c>
      <c r="K50" s="49">
        <f t="shared" si="8"/>
        <v>70.83</v>
      </c>
      <c r="L50" s="203"/>
      <c r="M50" s="203"/>
      <c r="N50" s="203"/>
      <c r="O50" s="203"/>
      <c r="P50" s="221">
        <f t="shared" si="9"/>
        <v>70.83</v>
      </c>
    </row>
    <row r="51" spans="2:16" x14ac:dyDescent="0.25">
      <c r="B51" s="4" t="s">
        <v>311</v>
      </c>
      <c r="C51" s="204" t="s">
        <v>190</v>
      </c>
      <c r="D51" s="202" t="s">
        <v>63</v>
      </c>
      <c r="E51" s="211">
        <f>SUMPRODUCT((Ele_heat!$G$13:$G$151=$B51)*(Ele_heat!$F$13:$F$151=E$4)*($C51=Ele_heat!$K$10:$U$10)*Ele_heat!$K$13:$U$151)</f>
        <v>2.1</v>
      </c>
      <c r="F51" s="211">
        <f>SUMPRODUCT((Ele_heat!$G$13:$G$151=$B51)*(Ele_heat!$F$13:$F$151=F$4)*($C51=Ele_heat!$K$10:$U$10)*Ele_heat!$K$13:$U$151)</f>
        <v>0</v>
      </c>
      <c r="G51" s="211">
        <f>SUMPRODUCT((Ele_heat!$G$13:$G$151=$B51)*(Ele_heat!$F$13:$F$151=G$4)*($C51=Ele_heat!$K$10:$U$10)*Ele_heat!$K$13:$U$151)</f>
        <v>0</v>
      </c>
      <c r="H51" s="211">
        <f>SUMPRODUCT((Ele_heat!$G$13:$G$151=$B51)*(Ele_heat!$F$13:$F$151=H$4)*($C51=Ele_heat!$K$10:$U$10)*Ele_heat!$K$13:$U$151)</f>
        <v>22.003</v>
      </c>
      <c r="I51" s="211">
        <f>SUMPRODUCT((Ele_heat!$G$13:$G$151=$B51)*(Ele_heat!$F$13:$F$151=I$4)*($C51=Ele_heat!$K$10:$U$10)*Ele_heat!$K$13:$U$151)</f>
        <v>0</v>
      </c>
      <c r="J51" s="211">
        <f>SUMPRODUCT((Ele_heat!$G$13:$G$151=$B51)*(Ele_heat!$F$13:$F$151=J$4)*($C51=Ele_heat!$K$10:$U$10)*Ele_heat!$K$13:$U$151)</f>
        <v>0</v>
      </c>
      <c r="K51" s="49">
        <f t="shared" si="8"/>
        <v>24.103000000000002</v>
      </c>
      <c r="L51" s="203"/>
      <c r="M51" s="203"/>
      <c r="N51" s="203"/>
      <c r="O51" s="203"/>
      <c r="P51" s="221">
        <f t="shared" si="9"/>
        <v>24.103000000000002</v>
      </c>
    </row>
    <row r="52" spans="2:16" x14ac:dyDescent="0.25">
      <c r="B52" s="4" t="s">
        <v>311</v>
      </c>
      <c r="C52" s="204" t="s">
        <v>64</v>
      </c>
      <c r="D52" s="202" t="s">
        <v>64</v>
      </c>
      <c r="E52" s="211">
        <f>SUMPRODUCT((Ele_heat!$G$13:$G$151=$B52)*(Ele_heat!$F$13:$F$151=E$4)*($C52=Ele_heat!$K$10:$U$10)*Ele_heat!$K$13:$U$151)</f>
        <v>0</v>
      </c>
      <c r="F52" s="211">
        <f>SUMPRODUCT((Ele_heat!$G$13:$G$151=$B52)*(Ele_heat!$F$13:$F$151=F$4)*($C52=Ele_heat!$K$10:$U$10)*Ele_heat!$K$13:$U$151)</f>
        <v>0</v>
      </c>
      <c r="G52" s="211">
        <f>SUMPRODUCT((Ele_heat!$G$13:$G$151=$B52)*(Ele_heat!$F$13:$F$151=G$4)*($C52=Ele_heat!$K$10:$U$10)*Ele_heat!$K$13:$U$151)</f>
        <v>0</v>
      </c>
      <c r="H52" s="211">
        <f>SUMPRODUCT((Ele_heat!$G$13:$G$151=$B52)*(Ele_heat!$F$13:$F$151=H$4)*($C52=Ele_heat!$K$10:$U$10)*Ele_heat!$K$13:$U$151)</f>
        <v>0.52200000000000002</v>
      </c>
      <c r="I52" s="211">
        <f>SUMPRODUCT((Ele_heat!$G$13:$G$151=$B52)*(Ele_heat!$F$13:$F$151=I$4)*($C52=Ele_heat!$K$10:$U$10)*Ele_heat!$K$13:$U$151)</f>
        <v>0</v>
      </c>
      <c r="J52" s="211">
        <f>SUMPRODUCT((Ele_heat!$G$13:$G$151=$B52)*(Ele_heat!$F$13:$F$151=J$4)*($C52=Ele_heat!$K$10:$U$10)*Ele_heat!$K$13:$U$151)</f>
        <v>0</v>
      </c>
      <c r="K52" s="49">
        <f t="shared" si="8"/>
        <v>0.52200000000000002</v>
      </c>
      <c r="L52" s="203"/>
      <c r="M52" s="203"/>
      <c r="N52" s="203"/>
      <c r="O52" s="203"/>
      <c r="P52" s="221">
        <f t="shared" si="9"/>
        <v>0.52200000000000002</v>
      </c>
    </row>
    <row r="53" spans="2:16" x14ac:dyDescent="0.25">
      <c r="B53" s="4" t="s">
        <v>311</v>
      </c>
      <c r="C53" s="204" t="s">
        <v>55</v>
      </c>
      <c r="D53" s="202" t="s">
        <v>224</v>
      </c>
      <c r="E53" s="211">
        <f>SUMPRODUCT((Ele_heat!$G$13:$G$151=$B53)*(Ele_heat!$F$13:$F$151=E$4)*($C53=Ele_heat!$K$10:$U$10)*Ele_heat!$K$13:$U$151)</f>
        <v>0</v>
      </c>
      <c r="F53" s="211">
        <f>SUMPRODUCT((Ele_heat!$G$13:$G$151=$B53)*(Ele_heat!$F$13:$F$151=F$4)*($C53=Ele_heat!$K$10:$U$10)*Ele_heat!$K$13:$U$151)</f>
        <v>0</v>
      </c>
      <c r="G53" s="211">
        <f>SUMPRODUCT((Ele_heat!$G$13:$G$151=$B53)*(Ele_heat!$F$13:$F$151=G$4)*($C53=Ele_heat!$K$10:$U$10)*Ele_heat!$K$13:$U$151)</f>
        <v>0</v>
      </c>
      <c r="H53" s="211">
        <f>SUMPRODUCT((Ele_heat!$G$13:$G$151=$B53)*(Ele_heat!$F$13:$F$151=H$4)*($C53=Ele_heat!$K$10:$U$10)*Ele_heat!$K$13:$U$151)</f>
        <v>44.637</v>
      </c>
      <c r="I53" s="211">
        <f>SUMPRODUCT((Ele_heat!$G$13:$G$151=$B53)*(Ele_heat!$F$13:$F$151=I$4)*($C53=Ele_heat!$K$10:$U$10)*Ele_heat!$K$13:$U$151)</f>
        <v>0</v>
      </c>
      <c r="J53" s="211">
        <f>SUMPRODUCT((Ele_heat!$G$13:$G$151=$B53)*(Ele_heat!$F$13:$F$151=J$4)*($C53=Ele_heat!$K$10:$U$10)*Ele_heat!$K$13:$U$151)</f>
        <v>0</v>
      </c>
      <c r="K53" s="49">
        <f t="shared" si="8"/>
        <v>44.637</v>
      </c>
      <c r="L53" s="203"/>
      <c r="M53" s="203"/>
      <c r="N53" s="203"/>
      <c r="O53" s="203"/>
      <c r="P53" s="221">
        <f t="shared" si="9"/>
        <v>44.637</v>
      </c>
    </row>
    <row r="54" spans="2:16" x14ac:dyDescent="0.25">
      <c r="C54" s="201"/>
      <c r="D54" s="387" t="s">
        <v>225</v>
      </c>
      <c r="E54" s="387"/>
      <c r="F54" s="387"/>
      <c r="G54" s="387"/>
      <c r="H54" s="387"/>
      <c r="I54" s="387"/>
      <c r="J54" s="387"/>
      <c r="K54" s="387"/>
      <c r="L54" s="387"/>
      <c r="M54" s="387"/>
      <c r="N54" s="387"/>
      <c r="O54" s="387"/>
      <c r="P54" s="388"/>
    </row>
    <row r="55" spans="2:16" x14ac:dyDescent="0.25">
      <c r="B55" s="4" t="s">
        <v>312</v>
      </c>
      <c r="C55" s="224" t="s">
        <v>184</v>
      </c>
      <c r="D55" s="202" t="s">
        <v>184</v>
      </c>
      <c r="E55" s="211">
        <f>SUMPRODUCT((Ele_heat!$G$13:$G$151=$B55)*(Ele_heat!$F$13:$F$151=E$4)*($C55=Ele_heat!$K$10:$U$10)*Ele_heat!$K$13:$U$151)</f>
        <v>0</v>
      </c>
      <c r="F55" s="211">
        <f>SUMPRODUCT((Ele_heat!$G$13:$G$151=$B55)*(Ele_heat!$F$13:$F$151=F$4)*($C55=Ele_heat!$K$10:$U$10)*Ele_heat!$K$13:$U$151)</f>
        <v>0</v>
      </c>
      <c r="G55" s="211">
        <f>SUMPRODUCT((Ele_heat!$G$13:$G$151=$B55)*(Ele_heat!$F$13:$F$151=G$4)*($C55=Ele_heat!$K$10:$U$10)*Ele_heat!$K$13:$U$151)</f>
        <v>0</v>
      </c>
      <c r="H55" s="211">
        <f>SUMPRODUCT((Ele_heat!$G$13:$G$151=$B55)*(Ele_heat!$F$13:$F$151=H$4)*($C55=Ele_heat!$K$10:$U$10)*Ele_heat!$K$13:$U$151)</f>
        <v>0</v>
      </c>
      <c r="I55" s="211">
        <f>SUMPRODUCT((Ele_heat!$G$13:$G$151=$B55)*(Ele_heat!$F$13:$F$151=I$4)*($C55=Ele_heat!$K$10:$U$10)*Ele_heat!$K$13:$U$151)</f>
        <v>0</v>
      </c>
      <c r="J55" s="211">
        <f>SUMPRODUCT((Ele_heat!$G$13:$G$151=$B55)*(Ele_heat!$F$13:$F$151=J$4)*($C55=Ele_heat!$K$10:$U$10)*Ele_heat!$K$13:$U$151)</f>
        <v>0</v>
      </c>
      <c r="K55" s="49">
        <f t="shared" si="8"/>
        <v>0</v>
      </c>
      <c r="L55" s="49">
        <f>SUMPRODUCT((Ele_heat!$G$13:$G$151=$B55)*(Ele_heat!$F$13:$F$151=L$4)*($C55=Ele_heat!$K$10:$U$10)*Ele_heat!$K$13:$U$151)</f>
        <v>0</v>
      </c>
      <c r="M55" s="49">
        <f>SUMPRODUCT((Ele_heat!$G$13:$G$151=$B55)*(Ele_heat!$F$13:$F$151=M$4)*($C55=Ele_heat!$K$10:$U$10)*Ele_heat!$K$13:$U$151)</f>
        <v>0</v>
      </c>
      <c r="N55" s="49">
        <f>SUMPRODUCT((Ele_heat!$G$13:$G$151=$B55)*(Ele_heat!$F$13:$F$151=N$4)*($C55=Ele_heat!$K$10:$U$10)*Ele_heat!$K$13:$U$151)</f>
        <v>0</v>
      </c>
      <c r="O55" s="203"/>
      <c r="P55" s="221">
        <f t="shared" ref="P55:P64" si="10">SUM(K55:O55)</f>
        <v>0</v>
      </c>
    </row>
    <row r="56" spans="2:16" x14ac:dyDescent="0.25">
      <c r="B56" s="4" t="s">
        <v>312</v>
      </c>
      <c r="C56" s="224" t="s">
        <v>16</v>
      </c>
      <c r="D56" s="202" t="s">
        <v>221</v>
      </c>
      <c r="E56" s="211">
        <f>SUMPRODUCT((Ele_heat!$G$13:$G$151=$B56)*(Ele_heat!$F$13:$F$151=E$4)*($C56=Ele_heat!$K$10:$U$10)*Ele_heat!$K$13:$U$151)</f>
        <v>0</v>
      </c>
      <c r="F56" s="211">
        <f>SUMPRODUCT((Ele_heat!$G$13:$G$151=$B56)*(Ele_heat!$F$13:$F$151=F$4)*($C56=Ele_heat!$K$10:$U$10)*Ele_heat!$K$13:$U$151)</f>
        <v>0</v>
      </c>
      <c r="G56" s="211">
        <f>SUMPRODUCT((Ele_heat!$G$13:$G$151=$B56)*(Ele_heat!$F$13:$F$151=G$4)*($C56=Ele_heat!$K$10:$U$10)*Ele_heat!$K$13:$U$151)</f>
        <v>0</v>
      </c>
      <c r="H56" s="211">
        <f>SUMPRODUCT((Ele_heat!$G$13:$G$151=$B56)*(Ele_heat!$F$13:$F$151=H$4)*($C56=Ele_heat!$K$10:$U$10)*Ele_heat!$K$13:$U$151)</f>
        <v>0</v>
      </c>
      <c r="I56" s="211">
        <f>SUMPRODUCT((Ele_heat!$G$13:$G$151=$B56)*(Ele_heat!$F$13:$F$151=I$4)*($C56=Ele_heat!$K$10:$U$10)*Ele_heat!$K$13:$U$151)</f>
        <v>0</v>
      </c>
      <c r="J56" s="211">
        <f>SUMPRODUCT((Ele_heat!$G$13:$G$151=$B56)*(Ele_heat!$F$13:$F$151=J$4)*($C56=Ele_heat!$K$10:$U$10)*Ele_heat!$K$13:$U$151)</f>
        <v>0</v>
      </c>
      <c r="K56" s="49">
        <f t="shared" si="8"/>
        <v>0</v>
      </c>
      <c r="L56" s="49">
        <f>SUMPRODUCT((Ele_heat!$G$13:$G$151=$B56)*(Ele_heat!$F$13:$F$151=L$4)*($C56=Ele_heat!$K$10:$U$10)*Ele_heat!$K$13:$U$151)</f>
        <v>0</v>
      </c>
      <c r="M56" s="49">
        <f>SUMPRODUCT((Ele_heat!$G$13:$G$151=$B56)*(Ele_heat!$F$13:$F$151=M$4)*($C56=Ele_heat!$K$10:$U$10)*Ele_heat!$K$13:$U$151)</f>
        <v>0</v>
      </c>
      <c r="N56" s="49">
        <f>SUMPRODUCT((Ele_heat!$G$13:$G$151=$B56)*(Ele_heat!$F$13:$F$151=N$4)*($C56=Ele_heat!$K$10:$U$10)*Ele_heat!$K$13:$U$151)</f>
        <v>0</v>
      </c>
      <c r="O56" s="203"/>
      <c r="P56" s="221">
        <f t="shared" si="10"/>
        <v>0</v>
      </c>
    </row>
    <row r="57" spans="2:16" x14ac:dyDescent="0.25">
      <c r="B57" s="4" t="s">
        <v>312</v>
      </c>
      <c r="C57" s="224" t="s">
        <v>185</v>
      </c>
      <c r="D57" s="202" t="s">
        <v>222</v>
      </c>
      <c r="E57" s="211">
        <f>SUMPRODUCT((Ele_heat!$G$13:$G$151=$B57)*(Ele_heat!$F$13:$F$151=E$4)*($C57=Ele_heat!$K$10:$U$10)*Ele_heat!$K$13:$U$151)</f>
        <v>0</v>
      </c>
      <c r="F57" s="211">
        <f>SUMPRODUCT((Ele_heat!$G$13:$G$151=$B57)*(Ele_heat!$F$13:$F$151=F$4)*($C57=Ele_heat!$K$10:$U$10)*Ele_heat!$K$13:$U$151)</f>
        <v>0</v>
      </c>
      <c r="G57" s="211">
        <f>SUMPRODUCT((Ele_heat!$G$13:$G$151=$B57)*(Ele_heat!$F$13:$F$151=G$4)*($C57=Ele_heat!$K$10:$U$10)*Ele_heat!$K$13:$U$151)</f>
        <v>0</v>
      </c>
      <c r="H57" s="211">
        <f>SUMPRODUCT((Ele_heat!$G$13:$G$151=$B57)*(Ele_heat!$F$13:$F$151=H$4)*($C57=Ele_heat!$K$10:$U$10)*Ele_heat!$K$13:$U$151)</f>
        <v>0</v>
      </c>
      <c r="I57" s="211">
        <f>SUMPRODUCT((Ele_heat!$G$13:$G$151=$B57)*(Ele_heat!$F$13:$F$151=I$4)*($C57=Ele_heat!$K$10:$U$10)*Ele_heat!$K$13:$U$151)</f>
        <v>0</v>
      </c>
      <c r="J57" s="211">
        <f>SUMPRODUCT((Ele_heat!$G$13:$G$151=$B57)*(Ele_heat!$F$13:$F$151=J$4)*($C57=Ele_heat!$K$10:$U$10)*Ele_heat!$K$13:$U$151)</f>
        <v>0</v>
      </c>
      <c r="K57" s="49">
        <f t="shared" si="8"/>
        <v>0</v>
      </c>
      <c r="L57" s="49">
        <f>SUMPRODUCT((Ele_heat!$G$13:$G$151=$B57)*(Ele_heat!$F$13:$F$151=L$4)*($C57=Ele_heat!$K$10:$U$10)*Ele_heat!$K$13:$U$151)</f>
        <v>0</v>
      </c>
      <c r="M57" s="49">
        <f>SUMPRODUCT((Ele_heat!$G$13:$G$151=$B57)*(Ele_heat!$F$13:$F$151=M$4)*($C57=Ele_heat!$K$10:$U$10)*Ele_heat!$K$13:$U$151)</f>
        <v>0</v>
      </c>
      <c r="N57" s="49">
        <f>SUMPRODUCT((Ele_heat!$G$13:$G$151=$B57)*(Ele_heat!$F$13:$F$151=N$4)*($C57=Ele_heat!$K$10:$U$10)*Ele_heat!$K$13:$U$151)</f>
        <v>0</v>
      </c>
      <c r="O57" s="203"/>
      <c r="P57" s="221">
        <f t="shared" si="10"/>
        <v>0</v>
      </c>
    </row>
    <row r="58" spans="2:16" x14ac:dyDescent="0.25">
      <c r="B58" s="4" t="s">
        <v>312</v>
      </c>
      <c r="C58" s="224" t="s">
        <v>186</v>
      </c>
      <c r="D58" s="202" t="s">
        <v>19</v>
      </c>
      <c r="E58" s="211">
        <f>SUMPRODUCT((Ele_heat!$G$13:$G$151=$B58)*(Ele_heat!$F$13:$F$151=E$4)*($C58=Ele_heat!$K$10:$U$10)*Ele_heat!$K$13:$U$151)</f>
        <v>0</v>
      </c>
      <c r="F58" s="211">
        <f>SUMPRODUCT((Ele_heat!$G$13:$G$151=$B58)*(Ele_heat!$F$13:$F$151=F$4)*($C58=Ele_heat!$K$10:$U$10)*Ele_heat!$K$13:$U$151)</f>
        <v>0</v>
      </c>
      <c r="G58" s="211">
        <f>SUMPRODUCT((Ele_heat!$G$13:$G$151=$B58)*(Ele_heat!$F$13:$F$151=G$4)*($C58=Ele_heat!$K$10:$U$10)*Ele_heat!$K$13:$U$151)</f>
        <v>0</v>
      </c>
      <c r="H58" s="211">
        <f>SUMPRODUCT((Ele_heat!$G$13:$G$151=$B58)*(Ele_heat!$F$13:$F$151=H$4)*($C58=Ele_heat!$K$10:$U$10)*Ele_heat!$K$13:$U$151)</f>
        <v>0</v>
      </c>
      <c r="I58" s="211">
        <f>SUMPRODUCT((Ele_heat!$G$13:$G$151=$B58)*(Ele_heat!$F$13:$F$151=I$4)*($C58=Ele_heat!$K$10:$U$10)*Ele_heat!$K$13:$U$151)</f>
        <v>0</v>
      </c>
      <c r="J58" s="211">
        <f>SUMPRODUCT((Ele_heat!$G$13:$G$151=$B58)*(Ele_heat!$F$13:$F$151=J$4)*($C58=Ele_heat!$K$10:$U$10)*Ele_heat!$K$13:$U$151)</f>
        <v>0</v>
      </c>
      <c r="K58" s="49">
        <f t="shared" si="8"/>
        <v>0</v>
      </c>
      <c r="L58" s="49">
        <f>SUMPRODUCT((Ele_heat!$G$13:$G$151=$B58)*(Ele_heat!$F$13:$F$151=L$4)*($C58=Ele_heat!$K$10:$U$10)*Ele_heat!$K$13:$U$151)</f>
        <v>0</v>
      </c>
      <c r="M58" s="49">
        <f>SUMPRODUCT((Ele_heat!$G$13:$G$151=$B58)*(Ele_heat!$F$13:$F$151=M$4)*($C58=Ele_heat!$K$10:$U$10)*Ele_heat!$K$13:$U$151)</f>
        <v>0</v>
      </c>
      <c r="N58" s="49">
        <f>SUMPRODUCT((Ele_heat!$G$13:$G$151=$B58)*(Ele_heat!$F$13:$F$151=N$4)*($C58=Ele_heat!$K$10:$U$10)*Ele_heat!$K$13:$U$151)</f>
        <v>0</v>
      </c>
      <c r="O58" s="203"/>
      <c r="P58" s="221">
        <f t="shared" si="10"/>
        <v>0</v>
      </c>
    </row>
    <row r="59" spans="2:16" x14ac:dyDescent="0.25">
      <c r="B59" s="4" t="s">
        <v>312</v>
      </c>
      <c r="C59" s="224" t="s">
        <v>187</v>
      </c>
      <c r="D59" s="202" t="s">
        <v>187</v>
      </c>
      <c r="E59" s="211">
        <f>SUMPRODUCT((Ele_heat!$G$13:$G$151=$B59)*(Ele_heat!$F$13:$F$151=E$4)*($C59=Ele_heat!$K$10:$U$10)*Ele_heat!$K$13:$U$151)</f>
        <v>0</v>
      </c>
      <c r="F59" s="211">
        <f>SUMPRODUCT((Ele_heat!$G$13:$G$151=$B59)*(Ele_heat!$F$13:$F$151=F$4)*($C59=Ele_heat!$K$10:$U$10)*Ele_heat!$K$13:$U$151)</f>
        <v>0</v>
      </c>
      <c r="G59" s="211">
        <f>SUMPRODUCT((Ele_heat!$G$13:$G$151=$B59)*(Ele_heat!$F$13:$F$151=G$4)*($C59=Ele_heat!$K$10:$U$10)*Ele_heat!$K$13:$U$151)</f>
        <v>0</v>
      </c>
      <c r="H59" s="211">
        <f>SUMPRODUCT((Ele_heat!$G$13:$G$151=$B59)*(Ele_heat!$F$13:$F$151=H$4)*($C59=Ele_heat!$K$10:$U$10)*Ele_heat!$K$13:$U$151)</f>
        <v>0</v>
      </c>
      <c r="I59" s="211">
        <f>SUMPRODUCT((Ele_heat!$G$13:$G$151=$B59)*(Ele_heat!$F$13:$F$151=I$4)*($C59=Ele_heat!$K$10:$U$10)*Ele_heat!$K$13:$U$151)</f>
        <v>0</v>
      </c>
      <c r="J59" s="211">
        <f>SUMPRODUCT((Ele_heat!$G$13:$G$151=$B59)*(Ele_heat!$F$13:$F$151=J$4)*($C59=Ele_heat!$K$10:$U$10)*Ele_heat!$K$13:$U$151)</f>
        <v>0</v>
      </c>
      <c r="K59" s="49">
        <f t="shared" si="8"/>
        <v>0</v>
      </c>
      <c r="L59" s="49">
        <f>SUMPRODUCT((Ele_heat!$G$13:$G$151=$B59)*(Ele_heat!$F$13:$F$151=L$4)*($C59=Ele_heat!$K$10:$U$10)*Ele_heat!$K$13:$U$151)</f>
        <v>0</v>
      </c>
      <c r="M59" s="49">
        <f>SUMPRODUCT((Ele_heat!$G$13:$G$151=$B59)*(Ele_heat!$F$13:$F$151=M$4)*($C59=Ele_heat!$K$10:$U$10)*Ele_heat!$K$13:$U$151)</f>
        <v>0</v>
      </c>
      <c r="N59" s="49">
        <f>SUMPRODUCT((Ele_heat!$G$13:$G$151=$B59)*(Ele_heat!$F$13:$F$151=N$4)*($C59=Ele_heat!$K$10:$U$10)*Ele_heat!$K$13:$U$151)</f>
        <v>0</v>
      </c>
      <c r="O59" s="203"/>
      <c r="P59" s="221">
        <f t="shared" si="10"/>
        <v>0</v>
      </c>
    </row>
    <row r="60" spans="2:16" x14ac:dyDescent="0.25">
      <c r="B60" s="4" t="s">
        <v>312</v>
      </c>
      <c r="C60" s="224" t="s">
        <v>196</v>
      </c>
      <c r="D60" s="202" t="s">
        <v>223</v>
      </c>
      <c r="E60" s="211">
        <f>SUMPRODUCT((Ele_heat!$G$13:$G$151=$B60)*(Ele_heat!$F$13:$F$151=E$4)*($C60=Ele_heat!$K$10:$U$10)*Ele_heat!$K$13:$U$151)</f>
        <v>0</v>
      </c>
      <c r="F60" s="211">
        <f>SUMPRODUCT((Ele_heat!$G$13:$G$151=$B60)*(Ele_heat!$F$13:$F$151=F$4)*($C60=Ele_heat!$K$10:$U$10)*Ele_heat!$K$13:$U$151)</f>
        <v>0</v>
      </c>
      <c r="G60" s="211">
        <f>SUMPRODUCT((Ele_heat!$G$13:$G$151=$B60)*(Ele_heat!$F$13:$F$151=G$4)*($C60=Ele_heat!$K$10:$U$10)*Ele_heat!$K$13:$U$151)</f>
        <v>0</v>
      </c>
      <c r="H60" s="211">
        <f>SUMPRODUCT((Ele_heat!$G$13:$G$151=$B60)*(Ele_heat!$F$13:$F$151=H$4)*($C60=Ele_heat!$K$10:$U$10)*Ele_heat!$K$13:$U$151)</f>
        <v>0</v>
      </c>
      <c r="I60" s="211">
        <f>SUMPRODUCT((Ele_heat!$G$13:$G$151=$B60)*(Ele_heat!$F$13:$F$151=I$4)*($C60=Ele_heat!$K$10:$U$10)*Ele_heat!$K$13:$U$151)</f>
        <v>0</v>
      </c>
      <c r="J60" s="211">
        <f>SUMPRODUCT((Ele_heat!$G$13:$G$151=$B60)*(Ele_heat!$F$13:$F$151=J$4)*($C60=Ele_heat!$K$10:$U$10)*Ele_heat!$K$13:$U$151)</f>
        <v>0</v>
      </c>
      <c r="K60" s="49">
        <f t="shared" si="8"/>
        <v>0</v>
      </c>
      <c r="L60" s="49">
        <f>SUMPRODUCT((Ele_heat!$G$13:$G$151=$B60)*(Ele_heat!$F$13:$F$151=L$4)*($C60=Ele_heat!$K$10:$U$10)*Ele_heat!$K$13:$U$151)</f>
        <v>0</v>
      </c>
      <c r="M60" s="49">
        <f>SUMPRODUCT((Ele_heat!$G$13:$G$151=$B60)*(Ele_heat!$F$13:$F$151=M$4)*($C60=Ele_heat!$K$10:$U$10)*Ele_heat!$K$13:$U$151)</f>
        <v>0</v>
      </c>
      <c r="N60" s="49">
        <f>SUMPRODUCT((Ele_heat!$G$13:$G$151=$B60)*(Ele_heat!$F$13:$F$151=N$4)*($C60=Ele_heat!$K$10:$U$10)*Ele_heat!$K$13:$U$151)</f>
        <v>0</v>
      </c>
      <c r="O60" s="203"/>
      <c r="P60" s="221">
        <f t="shared" si="10"/>
        <v>0</v>
      </c>
    </row>
    <row r="61" spans="2:16" x14ac:dyDescent="0.25">
      <c r="B61" s="4" t="s">
        <v>312</v>
      </c>
      <c r="C61" s="224" t="s">
        <v>188</v>
      </c>
      <c r="D61" s="202" t="s">
        <v>188</v>
      </c>
      <c r="E61" s="211">
        <f>SUMPRODUCT((Ele_heat!$G$13:$G$151=$B61)*(Ele_heat!$F$13:$F$151=E$4)*($C61=Ele_heat!$K$10:$U$10)*Ele_heat!$K$13:$U$151)</f>
        <v>0</v>
      </c>
      <c r="F61" s="211">
        <f>SUMPRODUCT((Ele_heat!$G$13:$G$151=$B61)*(Ele_heat!$F$13:$F$151=F$4)*($C61=Ele_heat!$K$10:$U$10)*Ele_heat!$K$13:$U$151)</f>
        <v>0</v>
      </c>
      <c r="G61" s="211">
        <f>SUMPRODUCT((Ele_heat!$G$13:$G$151=$B61)*(Ele_heat!$F$13:$F$151=G$4)*($C61=Ele_heat!$K$10:$U$10)*Ele_heat!$K$13:$U$151)</f>
        <v>0</v>
      </c>
      <c r="H61" s="211">
        <f>SUMPRODUCT((Ele_heat!$G$13:$G$151=$B61)*(Ele_heat!$F$13:$F$151=H$4)*($C61=Ele_heat!$K$10:$U$10)*Ele_heat!$K$13:$U$151)</f>
        <v>0</v>
      </c>
      <c r="I61" s="211">
        <f>SUMPRODUCT((Ele_heat!$G$13:$G$151=$B61)*(Ele_heat!$F$13:$F$151=I$4)*($C61=Ele_heat!$K$10:$U$10)*Ele_heat!$K$13:$U$151)</f>
        <v>0</v>
      </c>
      <c r="J61" s="211">
        <f>SUMPRODUCT((Ele_heat!$G$13:$G$151=$B61)*(Ele_heat!$F$13:$F$151=J$4)*($C61=Ele_heat!$K$10:$U$10)*Ele_heat!$K$13:$U$151)</f>
        <v>0</v>
      </c>
      <c r="K61" s="49">
        <f t="shared" si="8"/>
        <v>0</v>
      </c>
      <c r="L61" s="49">
        <f>SUMPRODUCT((Ele_heat!$G$13:$G$151=$B61)*(Ele_heat!$F$13:$F$151=L$4)*($C61=Ele_heat!$K$10:$U$10)*Ele_heat!$K$13:$U$151)</f>
        <v>0</v>
      </c>
      <c r="M61" s="49">
        <f>SUMPRODUCT((Ele_heat!$G$13:$G$151=$B61)*(Ele_heat!$F$13:$F$151=M$4)*($C61=Ele_heat!$K$10:$U$10)*Ele_heat!$K$13:$U$151)</f>
        <v>0</v>
      </c>
      <c r="N61" s="49">
        <f>SUMPRODUCT((Ele_heat!$G$13:$G$151=$B61)*(Ele_heat!$F$13:$F$151=N$4)*($C61=Ele_heat!$K$10:$U$10)*Ele_heat!$K$13:$U$151)</f>
        <v>0</v>
      </c>
      <c r="O61" s="203"/>
      <c r="P61" s="221">
        <f t="shared" si="10"/>
        <v>0</v>
      </c>
    </row>
    <row r="62" spans="2:16" x14ac:dyDescent="0.25">
      <c r="B62" s="4" t="s">
        <v>312</v>
      </c>
      <c r="C62" s="224" t="s">
        <v>190</v>
      </c>
      <c r="D62" s="202" t="s">
        <v>63</v>
      </c>
      <c r="E62" s="211">
        <f>SUMPRODUCT((Ele_heat!$G$13:$G$151=$B62)*(Ele_heat!$F$13:$F$151=E$4)*($C62=Ele_heat!$K$10:$U$10)*Ele_heat!$K$13:$U$151)</f>
        <v>0</v>
      </c>
      <c r="F62" s="211">
        <f>SUMPRODUCT((Ele_heat!$G$13:$G$151=$B62)*(Ele_heat!$F$13:$F$151=F$4)*($C62=Ele_heat!$K$10:$U$10)*Ele_heat!$K$13:$U$151)</f>
        <v>0</v>
      </c>
      <c r="G62" s="211">
        <f>SUMPRODUCT((Ele_heat!$G$13:$G$151=$B62)*(Ele_heat!$F$13:$F$151=G$4)*($C62=Ele_heat!$K$10:$U$10)*Ele_heat!$K$13:$U$151)</f>
        <v>0</v>
      </c>
      <c r="H62" s="211">
        <f>SUMPRODUCT((Ele_heat!$G$13:$G$151=$B62)*(Ele_heat!$F$13:$F$151=H$4)*($C62=Ele_heat!$K$10:$U$10)*Ele_heat!$K$13:$U$151)</f>
        <v>0</v>
      </c>
      <c r="I62" s="211">
        <f>SUMPRODUCT((Ele_heat!$G$13:$G$151=$B62)*(Ele_heat!$F$13:$F$151=I$4)*($C62=Ele_heat!$K$10:$U$10)*Ele_heat!$K$13:$U$151)</f>
        <v>0</v>
      </c>
      <c r="J62" s="211">
        <f>SUMPRODUCT((Ele_heat!$G$13:$G$151=$B62)*(Ele_heat!$F$13:$F$151=J$4)*($C62=Ele_heat!$K$10:$U$10)*Ele_heat!$K$13:$U$151)</f>
        <v>0</v>
      </c>
      <c r="K62" s="49">
        <f t="shared" si="8"/>
        <v>0</v>
      </c>
      <c r="L62" s="49">
        <f>SUMPRODUCT((Ele_heat!$G$13:$G$151=$B62)*(Ele_heat!$F$13:$F$151=L$4)*($C62=Ele_heat!$K$10:$U$10)*Ele_heat!$K$13:$U$151)</f>
        <v>0</v>
      </c>
      <c r="M62" s="49">
        <f>SUMPRODUCT((Ele_heat!$G$13:$G$151=$B62)*(Ele_heat!$F$13:$F$151=M$4)*($C62=Ele_heat!$K$10:$U$10)*Ele_heat!$K$13:$U$151)</f>
        <v>0</v>
      </c>
      <c r="N62" s="49">
        <f>SUMPRODUCT((Ele_heat!$G$13:$G$151=$B62)*(Ele_heat!$F$13:$F$151=N$4)*($C62=Ele_heat!$K$10:$U$10)*Ele_heat!$K$13:$U$151)</f>
        <v>0</v>
      </c>
      <c r="O62" s="203"/>
      <c r="P62" s="221">
        <f t="shared" si="10"/>
        <v>0</v>
      </c>
    </row>
    <row r="63" spans="2:16" x14ac:dyDescent="0.25">
      <c r="B63" s="4" t="s">
        <v>312</v>
      </c>
      <c r="C63" s="224" t="s">
        <v>64</v>
      </c>
      <c r="D63" s="202" t="s">
        <v>64</v>
      </c>
      <c r="E63" s="211">
        <f>SUMPRODUCT((Ele_heat!$G$13:$G$151=$B63)*(Ele_heat!$F$13:$F$151=E$4)*($C63=Ele_heat!$K$10:$U$10)*Ele_heat!$K$13:$U$151)</f>
        <v>0</v>
      </c>
      <c r="F63" s="211">
        <f>SUMPRODUCT((Ele_heat!$G$13:$G$151=$B63)*(Ele_heat!$F$13:$F$151=F$4)*($C63=Ele_heat!$K$10:$U$10)*Ele_heat!$K$13:$U$151)</f>
        <v>0</v>
      </c>
      <c r="G63" s="211">
        <f>SUMPRODUCT((Ele_heat!$G$13:$G$151=$B63)*(Ele_heat!$F$13:$F$151=G$4)*($C63=Ele_heat!$K$10:$U$10)*Ele_heat!$K$13:$U$151)</f>
        <v>0</v>
      </c>
      <c r="H63" s="211">
        <f>SUMPRODUCT((Ele_heat!$G$13:$G$151=$B63)*(Ele_heat!$F$13:$F$151=H$4)*($C63=Ele_heat!$K$10:$U$10)*Ele_heat!$K$13:$U$151)</f>
        <v>0</v>
      </c>
      <c r="I63" s="211">
        <f>SUMPRODUCT((Ele_heat!$G$13:$G$151=$B63)*(Ele_heat!$F$13:$F$151=I$4)*($C63=Ele_heat!$K$10:$U$10)*Ele_heat!$K$13:$U$151)</f>
        <v>0</v>
      </c>
      <c r="J63" s="211">
        <f>SUMPRODUCT((Ele_heat!$G$13:$G$151=$B63)*(Ele_heat!$F$13:$F$151=J$4)*($C63=Ele_heat!$K$10:$U$10)*Ele_heat!$K$13:$U$151)</f>
        <v>0</v>
      </c>
      <c r="K63" s="49">
        <f t="shared" si="8"/>
        <v>0</v>
      </c>
      <c r="L63" s="49">
        <f>SUMPRODUCT((Ele_heat!$G$13:$G$151=$B63)*(Ele_heat!$F$13:$F$151=L$4)*($C63=Ele_heat!$K$10:$U$10)*Ele_heat!$K$13:$U$151)</f>
        <v>0</v>
      </c>
      <c r="M63" s="49">
        <f>SUMPRODUCT((Ele_heat!$G$13:$G$151=$B63)*(Ele_heat!$F$13:$F$151=M$4)*($C63=Ele_heat!$K$10:$U$10)*Ele_heat!$K$13:$U$151)</f>
        <v>0</v>
      </c>
      <c r="N63" s="49">
        <f>SUMPRODUCT((Ele_heat!$G$13:$G$151=$B63)*(Ele_heat!$F$13:$F$151=N$4)*($C63=Ele_heat!$K$10:$U$10)*Ele_heat!$K$13:$U$151)</f>
        <v>0</v>
      </c>
      <c r="O63" s="203"/>
      <c r="P63" s="221">
        <f t="shared" si="10"/>
        <v>0</v>
      </c>
    </row>
    <row r="64" spans="2:16" x14ac:dyDescent="0.25">
      <c r="B64" s="4" t="s">
        <v>312</v>
      </c>
      <c r="C64" s="234" t="s">
        <v>55</v>
      </c>
      <c r="D64" s="202" t="s">
        <v>224</v>
      </c>
      <c r="E64" s="211">
        <f>SUMPRODUCT((Ele_heat!$G$13:$G$151=$B64)*(Ele_heat!$F$13:$F$151=E$4)*($C64=Ele_heat!$K$10:$U$10)*Ele_heat!$K$13:$U$151)</f>
        <v>0</v>
      </c>
      <c r="F64" s="211">
        <f>SUMPRODUCT((Ele_heat!$G$13:$G$151=$B64)*(Ele_heat!$F$13:$F$151=F$4)*($C64=Ele_heat!$K$10:$U$10)*Ele_heat!$K$13:$U$151)</f>
        <v>0</v>
      </c>
      <c r="G64" s="211">
        <f>SUMPRODUCT((Ele_heat!$G$13:$G$151=$B64)*(Ele_heat!$F$13:$F$151=G$4)*($C64=Ele_heat!$K$10:$U$10)*Ele_heat!$K$13:$U$151)</f>
        <v>0</v>
      </c>
      <c r="H64" s="211">
        <f>SUMPRODUCT((Ele_heat!$G$13:$G$151=$B64)*(Ele_heat!$F$13:$F$151=H$4)*($C64=Ele_heat!$K$10:$U$10)*Ele_heat!$K$13:$U$151)</f>
        <v>0</v>
      </c>
      <c r="I64" s="211">
        <f>SUMPRODUCT((Ele_heat!$G$13:$G$151=$B64)*(Ele_heat!$F$13:$F$151=I$4)*($C64=Ele_heat!$K$10:$U$10)*Ele_heat!$K$13:$U$151)</f>
        <v>0</v>
      </c>
      <c r="J64" s="211">
        <f>SUMPRODUCT((Ele_heat!$G$13:$G$151=$B64)*(Ele_heat!$F$13:$F$151=J$4)*($C64=Ele_heat!$K$10:$U$10)*Ele_heat!$K$13:$U$151)</f>
        <v>0</v>
      </c>
      <c r="K64" s="49">
        <f t="shared" si="8"/>
        <v>0</v>
      </c>
      <c r="L64" s="49">
        <f>SUMPRODUCT((Ele_heat!$G$13:$G$151=$B64)*(Ele_heat!$F$13:$F$151=L$4)*($C64=Ele_heat!$K$10:$U$10)*Ele_heat!$K$13:$U$151)</f>
        <v>0</v>
      </c>
      <c r="M64" s="49">
        <f>SUMPRODUCT((Ele_heat!$G$13:$G$151=$B64)*(Ele_heat!$F$13:$F$151=M$4)*($C64=Ele_heat!$K$10:$U$10)*Ele_heat!$K$13:$U$151)</f>
        <v>0</v>
      </c>
      <c r="N64" s="49">
        <f>SUMPRODUCT((Ele_heat!$G$13:$G$151=$B64)*(Ele_heat!$F$13:$F$151=N$4)*($C64=Ele_heat!$K$10:$U$10)*Ele_heat!$K$13:$U$151)</f>
        <v>0</v>
      </c>
      <c r="O64" s="203"/>
      <c r="P64" s="221">
        <f t="shared" si="10"/>
        <v>0</v>
      </c>
    </row>
    <row r="65" spans="2:16" ht="12.6" thickBot="1" x14ac:dyDescent="0.3">
      <c r="B65" s="4" t="s">
        <v>312</v>
      </c>
      <c r="C65" s="223" t="s">
        <v>325</v>
      </c>
      <c r="D65" s="224" t="s">
        <v>226</v>
      </c>
      <c r="E65" s="49">
        <f>SUMPRODUCT((Ele_heat!$G$13:$G$151=$B65)*(Ele_heat!$F$13:$F$151=E$4)*($C65=Ele_heat!$K$10:$U$10)*Ele_heat!$K$13:$U$151)</f>
        <v>0</v>
      </c>
      <c r="F65" s="49">
        <f>SUMPRODUCT((Ele_heat!$G$13:$G$151=$B65)*(Ele_heat!$F$13:$F$151=F$4)*($C65=Ele_heat!$K$10:$U$10)*Ele_heat!$K$13:$U$151)</f>
        <v>0</v>
      </c>
      <c r="G65" s="49">
        <f>SUMPRODUCT((Ele_heat!$G$13:$G$151=$B65)*(Ele_heat!$F$13:$F$151=G$4)*($C65=Ele_heat!$K$10:$U$10)*Ele_heat!$K$13:$U$151)</f>
        <v>0</v>
      </c>
      <c r="H65" s="49">
        <f>SUMPRODUCT((Ele_heat!$G$13:$G$151=$B65)*(Ele_heat!$F$13:$F$151=H$4)*($C65=Ele_heat!$K$10:$U$10)*Ele_heat!$K$13:$U$151)</f>
        <v>0</v>
      </c>
      <c r="I65" s="49">
        <f>SUMPRODUCT((Ele_heat!$G$13:$G$151=$B65)*(Ele_heat!$F$13:$F$151=I$4)*($C65=Ele_heat!$K$10:$U$10)*Ele_heat!$K$13:$U$151)</f>
        <v>0</v>
      </c>
      <c r="J65" s="49">
        <f>SUMPRODUCT((Ele_heat!$G$13:$G$151=$B65)*(Ele_heat!$F$13:$F$151=J$4)*($C65=Ele_heat!$K$10:$U$10)*Ele_heat!$K$13:$U$151)</f>
        <v>0</v>
      </c>
      <c r="K65" s="49">
        <f t="shared" ref="K65" si="11">SUM(E65:J65)</f>
        <v>0</v>
      </c>
      <c r="L65" s="49">
        <f>SUMPRODUCT((Ele_heat!$G$13:$G$151=$B65)*(Ele_heat!$F$13:$F$151=L$4)*($C65=Ele_heat!$K$10:$U$10)*Ele_heat!$K$13:$U$151)</f>
        <v>0</v>
      </c>
      <c r="M65" s="49">
        <f>SUMPRODUCT((Ele_heat!$G$13:$G$151=$B65)*(Ele_heat!$F$13:$F$151=M$4)*($C65=Ele_heat!$K$10:$U$10)*Ele_heat!$K$13:$U$151)</f>
        <v>0</v>
      </c>
      <c r="N65" s="49">
        <f>SUMPRODUCT((Ele_heat!$G$13:$G$151=$B65)*(Ele_heat!$F$13:$F$151=N$4)*($C65=Ele_heat!$K$10:$U$10)*Ele_heat!$K$13:$U$151)</f>
        <v>0</v>
      </c>
      <c r="O65" s="49">
        <f>SUMPRODUCT((Ele_heat!$G$13:$G$151=$B65)*(Ele_heat!$F$13:$F$151=O$4)*($C65=Ele_heat!$K$10:$U$10)*Ele_heat!$K$13:$U$151)</f>
        <v>0</v>
      </c>
      <c r="P65" s="221">
        <f>SUM(K65:O65)</f>
        <v>0</v>
      </c>
    </row>
    <row r="66" spans="2:16" x14ac:dyDescent="0.25">
      <c r="C66" s="206">
        <v>3</v>
      </c>
      <c r="D66" s="385" t="s">
        <v>227</v>
      </c>
      <c r="E66" s="385"/>
      <c r="F66" s="385"/>
      <c r="G66" s="385"/>
      <c r="H66" s="385"/>
      <c r="I66" s="385"/>
      <c r="J66" s="385"/>
      <c r="K66" s="385"/>
      <c r="L66" s="385"/>
      <c r="M66" s="385"/>
      <c r="N66" s="385"/>
      <c r="O66" s="385"/>
      <c r="P66" s="386"/>
    </row>
    <row r="67" spans="2:16" x14ac:dyDescent="0.25">
      <c r="B67" s="4" t="s">
        <v>314</v>
      </c>
      <c r="C67" s="204" t="s">
        <v>306</v>
      </c>
      <c r="D67" s="202" t="s">
        <v>305</v>
      </c>
      <c r="E67" s="203"/>
      <c r="F67" s="203"/>
      <c r="G67" s="203"/>
      <c r="H67" s="203"/>
      <c r="I67" s="203"/>
      <c r="J67" s="203"/>
      <c r="K67" s="203"/>
      <c r="L67" s="203"/>
      <c r="M67" s="203"/>
      <c r="N67" s="203"/>
      <c r="O67" s="49">
        <f>K26</f>
        <v>0</v>
      </c>
      <c r="P67" s="221">
        <f>SUM(K67:O67)</f>
        <v>0</v>
      </c>
    </row>
    <row r="68" spans="2:16" x14ac:dyDescent="0.25">
      <c r="B68" s="4" t="s">
        <v>314</v>
      </c>
      <c r="C68" s="204" t="s">
        <v>307</v>
      </c>
      <c r="D68" s="202" t="s">
        <v>304</v>
      </c>
      <c r="E68" s="203"/>
      <c r="F68" s="203"/>
      <c r="G68" s="203"/>
      <c r="H68" s="203"/>
      <c r="I68" s="203"/>
      <c r="J68" s="203"/>
      <c r="K68" s="203"/>
      <c r="L68" s="203"/>
      <c r="M68" s="203"/>
      <c r="N68" s="203"/>
      <c r="O68" s="49">
        <f>K27</f>
        <v>367.16899999999993</v>
      </c>
      <c r="P68" s="221">
        <f>SUM(K68:O68)</f>
        <v>367.16899999999993</v>
      </c>
    </row>
    <row r="69" spans="2:16" x14ac:dyDescent="0.25">
      <c r="C69" s="200">
        <v>4</v>
      </c>
      <c r="D69" s="383" t="s">
        <v>228</v>
      </c>
      <c r="E69" s="383"/>
      <c r="F69" s="383"/>
      <c r="G69" s="383"/>
      <c r="H69" s="383"/>
      <c r="I69" s="383"/>
      <c r="J69" s="383"/>
      <c r="K69" s="383"/>
      <c r="L69" s="383"/>
      <c r="M69" s="383"/>
      <c r="N69" s="383"/>
      <c r="O69" s="383"/>
      <c r="P69" s="384"/>
    </row>
    <row r="70" spans="2:16" x14ac:dyDescent="0.25">
      <c r="B70" s="4" t="s">
        <v>314</v>
      </c>
      <c r="C70" s="204" t="s">
        <v>308</v>
      </c>
      <c r="D70" s="202" t="s">
        <v>229</v>
      </c>
      <c r="E70" s="203"/>
      <c r="F70" s="203"/>
      <c r="G70" s="203"/>
      <c r="H70" s="203"/>
      <c r="I70" s="203"/>
      <c r="J70" s="203"/>
      <c r="K70" s="203"/>
      <c r="L70" s="203"/>
      <c r="M70" s="49">
        <f>SUMPRODUCT((Ele_heat!$G$13:$G$151=$B70)*(Ele_heat!$F$13:$F$151=M$4)*($C70=Ele_heat!$K$10:$U$10)*Ele_heat!$K$13:$U$151)</f>
        <v>0</v>
      </c>
      <c r="N70" s="203"/>
      <c r="O70" s="203"/>
      <c r="P70" s="221">
        <f t="shared" ref="P70:P71" si="12">SUM(K70:O70)</f>
        <v>0</v>
      </c>
    </row>
    <row r="71" spans="2:16" ht="12.6" thickBot="1" x14ac:dyDescent="0.3">
      <c r="B71" s="4" t="s">
        <v>314</v>
      </c>
      <c r="C71" s="204" t="s">
        <v>237</v>
      </c>
      <c r="D71" s="202" t="s">
        <v>230</v>
      </c>
      <c r="E71" s="49">
        <f>SUMPRODUCT((Ele_heat!$G$13:$G$151=$B71)*(Ele_heat!$F$13:$F$151=E$4)*($C71=Ele_heat!$K$10:$U$10)*Ele_heat!$K$13:$U$151)</f>
        <v>0</v>
      </c>
      <c r="F71" s="49">
        <f>SUMPRODUCT((Ele_heat!$G$13:$G$151=$B71)*(Ele_heat!$F$13:$F$151=F$4)*($C71=Ele_heat!$K$10:$U$10)*Ele_heat!$K$13:$U$151)</f>
        <v>0</v>
      </c>
      <c r="G71" s="49">
        <f>SUMPRODUCT((Ele_heat!$G$13:$G$151=$B71)*(Ele_heat!$F$13:$F$151=G$4)*($C71=Ele_heat!$K$10:$U$10)*Ele_heat!$K$13:$U$151)</f>
        <v>0</v>
      </c>
      <c r="H71" s="49">
        <f>SUMPRODUCT((Ele_heat!$G$13:$G$151=$B71)*(Ele_heat!$F$13:$F$151=H$4)*($C71=Ele_heat!$K$10:$U$10)*Ele_heat!$K$13:$U$151)</f>
        <v>0</v>
      </c>
      <c r="I71" s="49">
        <f>SUMPRODUCT((Ele_heat!$G$13:$G$151=$B71)*(Ele_heat!$F$13:$F$151=I$4)*($C71=Ele_heat!$K$10:$U$10)*Ele_heat!$K$13:$U$151)</f>
        <v>0</v>
      </c>
      <c r="J71" s="49">
        <f>SUMPRODUCT((Ele_heat!$G$13:$G$151=$B71)*(Ele_heat!$F$13:$F$151=J$4)*($C71=Ele_heat!$K$10:$U$10)*Ele_heat!$K$13:$U$151)</f>
        <v>0</v>
      </c>
      <c r="K71" s="49">
        <f>SUM(E71:J71)</f>
        <v>0</v>
      </c>
      <c r="L71" s="203"/>
      <c r="M71" s="203"/>
      <c r="N71" s="203"/>
      <c r="O71" s="203"/>
      <c r="P71" s="221">
        <f t="shared" si="12"/>
        <v>0</v>
      </c>
    </row>
    <row r="72" spans="2:16" ht="12.6" thickBot="1" x14ac:dyDescent="0.3">
      <c r="C72" s="207">
        <v>5</v>
      </c>
      <c r="D72" s="208" t="s">
        <v>381</v>
      </c>
      <c r="E72" s="209">
        <f>SUM(E70:E71,E67:E68,E44:E53,E55:E65,E39:E41)</f>
        <v>62.601144442771698</v>
      </c>
      <c r="F72" s="209">
        <f t="shared" ref="F72:P72" si="13">SUM(F70:F71,F67:F68,F44:F53,F55:F65,F39:F41)</f>
        <v>0</v>
      </c>
      <c r="G72" s="209">
        <f t="shared" si="13"/>
        <v>65.077026516213877</v>
      </c>
      <c r="H72" s="209">
        <f t="shared" si="13"/>
        <v>685.84800000000018</v>
      </c>
      <c r="I72" s="209">
        <f t="shared" si="13"/>
        <v>0</v>
      </c>
      <c r="J72" s="209">
        <f t="shared" si="13"/>
        <v>73.144829041014418</v>
      </c>
      <c r="K72" s="209">
        <f t="shared" si="13"/>
        <v>886.67100000000005</v>
      </c>
      <c r="L72" s="209">
        <f t="shared" si="13"/>
        <v>0</v>
      </c>
      <c r="M72" s="209">
        <f t="shared" si="13"/>
        <v>0</v>
      </c>
      <c r="N72" s="209">
        <f t="shared" si="13"/>
        <v>0</v>
      </c>
      <c r="O72" s="209">
        <f>SUM(O70:O71,O68:O68,O44:O53,O55:O65,O39:O41)</f>
        <v>367.16899999999993</v>
      </c>
      <c r="P72" s="210">
        <f t="shared" si="13"/>
        <v>1253.8399999999997</v>
      </c>
    </row>
  </sheetData>
  <mergeCells count="27">
    <mergeCell ref="D54:P54"/>
    <mergeCell ref="D66:P66"/>
    <mergeCell ref="D69:P69"/>
    <mergeCell ref="P34:P36"/>
    <mergeCell ref="E35:K35"/>
    <mergeCell ref="L35:L36"/>
    <mergeCell ref="D38:P38"/>
    <mergeCell ref="D42:P42"/>
    <mergeCell ref="D43:P43"/>
    <mergeCell ref="C34:D34"/>
    <mergeCell ref="E34:K34"/>
    <mergeCell ref="M34:M36"/>
    <mergeCell ref="N34:N36"/>
    <mergeCell ref="O34:O36"/>
    <mergeCell ref="D9:P9"/>
    <mergeCell ref="D13:P13"/>
    <mergeCell ref="D14:P14"/>
    <mergeCell ref="D25:P25"/>
    <mergeCell ref="D28:P28"/>
    <mergeCell ref="P5:P7"/>
    <mergeCell ref="E6:K6"/>
    <mergeCell ref="L6:L7"/>
    <mergeCell ref="C5:D5"/>
    <mergeCell ref="E5:L5"/>
    <mergeCell ref="M5:M7"/>
    <mergeCell ref="N5:N7"/>
    <mergeCell ref="O5:O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4" tint="0.59999389629810485"/>
  </sheetPr>
  <dimension ref="B1:CI129"/>
  <sheetViews>
    <sheetView showGridLines="0" zoomScaleNormal="100" workbookViewId="0">
      <pane xSplit="9" ySplit="11" topLeftCell="J102" activePane="bottomRight" state="frozen"/>
      <selection activeCell="B16" sqref="B16:C16"/>
      <selection pane="topRight" activeCell="B16" sqref="B16:C16"/>
      <selection pane="bottomLeft" activeCell="B16" sqref="B16:C16"/>
      <selection pane="bottomRight" activeCell="CH116" sqref="CH116"/>
    </sheetView>
  </sheetViews>
  <sheetFormatPr defaultColWidth="8.88671875" defaultRowHeight="12" outlineLevelCol="1" x14ac:dyDescent="0.25"/>
  <cols>
    <col min="1" max="1" width="1.109375" style="78" customWidth="1"/>
    <col min="2" max="2" width="12.44140625" style="78" customWidth="1"/>
    <col min="3" max="3" width="0.6640625" style="78" customWidth="1"/>
    <col min="4" max="4" width="9.6640625" style="257" customWidth="1"/>
    <col min="5" max="5" width="15.6640625" style="256" customWidth="1"/>
    <col min="6" max="6" width="11" style="84" customWidth="1"/>
    <col min="7" max="7" width="9" style="78" hidden="1" customWidth="1"/>
    <col min="8" max="8" width="6.33203125" style="84" hidden="1" customWidth="1"/>
    <col min="9" max="9" width="0.6640625" style="84" customWidth="1"/>
    <col min="10" max="10" width="0.88671875" style="84" customWidth="1"/>
    <col min="11" max="11" width="10.109375" style="84" customWidth="1"/>
    <col min="12" max="21" width="11.33203125" style="84" customWidth="1"/>
    <col min="22" max="22" width="8.44140625" style="84" customWidth="1"/>
    <col min="23" max="23" width="17.33203125" style="84" hidden="1" customWidth="1" outlineLevel="1"/>
    <col min="24" max="24" width="8.33203125" style="78" hidden="1" customWidth="1" outlineLevel="1"/>
    <col min="25" max="71" width="8.88671875" style="78" hidden="1" customWidth="1" outlineLevel="1"/>
    <col min="72" max="72" width="10.88671875" style="78" hidden="1" customWidth="1" outlineLevel="1"/>
    <col min="73" max="73" width="8.88671875" style="78" hidden="1" customWidth="1" outlineLevel="1"/>
    <col min="74" max="74" width="14" style="78" hidden="1" customWidth="1" outlineLevel="1"/>
    <col min="75" max="75" width="12.44140625" style="78" hidden="1" customWidth="1" outlineLevel="1"/>
    <col min="76" max="85" width="8.88671875" style="78" hidden="1" customWidth="1" outlineLevel="1"/>
    <col min="86" max="86" width="8.88671875" style="78" collapsed="1"/>
    <col min="87" max="16384" width="8.88671875" style="78"/>
  </cols>
  <sheetData>
    <row r="1" spans="2:85" ht="10.199999999999999" customHeight="1" x14ac:dyDescent="0.25"/>
    <row r="2" spans="2:85" ht="13.8" x14ac:dyDescent="0.3">
      <c r="B2" s="439" t="s">
        <v>365</v>
      </c>
      <c r="C2" s="439"/>
      <c r="D2" s="439"/>
      <c r="E2" s="439"/>
    </row>
    <row r="3" spans="2:85" ht="9" customHeight="1" x14ac:dyDescent="0.25"/>
    <row r="4" spans="2:85" hidden="1" x14ac:dyDescent="0.25">
      <c r="B4" s="254" t="str">
        <f>IF(Original_data!A1="UNIT: TJ"," (in TJ)",IF(Original_data!A1="UNIT: ktoe"," (in ktoe)",""))</f>
        <v xml:space="preserve"> (in TJ)</v>
      </c>
      <c r="D4" s="255" t="str">
        <f>IF(Original_data!A1="UNIT: TJ"," (in PJ)",IF(Original_data!A1="UNIT: Mtoe","",""))</f>
        <v xml:space="preserve"> (in PJ)</v>
      </c>
      <c r="F4" s="110"/>
    </row>
    <row r="5" spans="2:85" x14ac:dyDescent="0.25">
      <c r="B5" s="440" t="str">
        <f>IF(Original_data!$B$1=0,"",Original_data!$B$1)</f>
        <v>COUNTRY: Netherlands</v>
      </c>
      <c r="C5" s="440"/>
      <c r="D5" s="440"/>
      <c r="E5" s="440"/>
      <c r="F5" s="110"/>
      <c r="H5" s="78"/>
    </row>
    <row r="6" spans="2:85" x14ac:dyDescent="0.25">
      <c r="B6" s="440" t="str">
        <f>IF(Original_data!$C$1=0,"",Original_data!$C$1)</f>
        <v>TIME: 2014</v>
      </c>
      <c r="C6" s="440"/>
      <c r="D6" s="440"/>
      <c r="E6" s="440"/>
      <c r="F6" s="110"/>
      <c r="H6" s="78"/>
    </row>
    <row r="7" spans="2:85" x14ac:dyDescent="0.25">
      <c r="B7" s="170" t="str">
        <f>IF(OR(Original_data!$B$2&lt;&gt;"Anthracite",Original_data!$BL$2&lt;&gt;"Heat",Original_data!$A$3&lt;&gt;"Production",Original_data!$A$93&lt;&gt;"Heat output"),"The data from the energy balances was not copied correctly!",IF(Original_data!$A$1="UNIT: TJ","",IF(Original_data!$A$1=0,"","Please copy the IEA balance in terajoules!")))</f>
        <v/>
      </c>
      <c r="C7" s="256"/>
      <c r="G7" s="84"/>
      <c r="H7" s="78"/>
      <c r="N7" s="78"/>
      <c r="O7" s="78"/>
      <c r="P7" s="78"/>
      <c r="X7" s="407" t="str">
        <f>"Detailed data from the energy balance "&amp;B4</f>
        <v>Detailed data from the energy balance  (in TJ)</v>
      </c>
      <c r="Y7" s="407"/>
      <c r="Z7" s="407"/>
      <c r="AA7" s="407"/>
      <c r="AB7" s="407"/>
      <c r="AC7" s="407"/>
      <c r="AD7" s="407"/>
      <c r="AE7" s="407"/>
      <c r="AF7" s="407"/>
      <c r="AG7" s="407"/>
      <c r="AH7" s="407"/>
      <c r="AI7" s="407"/>
      <c r="AJ7" s="407"/>
      <c r="AK7" s="407"/>
      <c r="AL7" s="407"/>
      <c r="AM7" s="407"/>
      <c r="AN7" s="407"/>
      <c r="AO7" s="407"/>
      <c r="AP7" s="407"/>
      <c r="AQ7" s="407"/>
      <c r="AR7" s="407"/>
      <c r="AS7" s="407"/>
      <c r="AT7" s="407"/>
      <c r="AU7" s="407"/>
      <c r="AV7" s="407"/>
      <c r="AW7" s="407"/>
      <c r="AX7" s="407"/>
      <c r="AY7" s="407"/>
      <c r="AZ7" s="407"/>
      <c r="BA7" s="407"/>
      <c r="BB7" s="407"/>
      <c r="BC7" s="407"/>
      <c r="BD7" s="407"/>
      <c r="BE7" s="407"/>
      <c r="BF7" s="407"/>
      <c r="BG7" s="407"/>
      <c r="BH7" s="407"/>
      <c r="BI7" s="407"/>
      <c r="BJ7" s="407"/>
      <c r="BK7" s="407"/>
      <c r="BL7" s="407"/>
      <c r="BM7" s="407"/>
      <c r="BN7" s="407"/>
      <c r="BO7" s="407"/>
      <c r="BP7" s="407"/>
      <c r="BQ7" s="407"/>
      <c r="BR7" s="407"/>
      <c r="BS7" s="407"/>
      <c r="BT7" s="407"/>
      <c r="BU7" s="407"/>
      <c r="BV7" s="407"/>
      <c r="BW7" s="407"/>
      <c r="BX7" s="407"/>
      <c r="BY7" s="407"/>
      <c r="BZ7" s="407"/>
      <c r="CA7" s="407"/>
      <c r="CB7" s="407"/>
      <c r="CC7" s="407"/>
      <c r="CD7" s="407"/>
      <c r="CE7" s="407"/>
      <c r="CF7" s="407"/>
      <c r="CG7" s="407"/>
    </row>
    <row r="8" spans="2:85" ht="16.2" customHeight="1" x14ac:dyDescent="0.25">
      <c r="L8" s="444" t="s">
        <v>286</v>
      </c>
      <c r="M8" s="445"/>
      <c r="N8" s="445"/>
      <c r="O8" s="445"/>
      <c r="P8" s="445"/>
      <c r="Q8" s="445"/>
      <c r="R8" s="445"/>
      <c r="S8" s="445"/>
      <c r="T8" s="445"/>
      <c r="U8" s="446"/>
      <c r="W8" s="137" t="s">
        <v>286</v>
      </c>
      <c r="X8" s="82" t="s">
        <v>184</v>
      </c>
      <c r="Y8" s="82" t="s">
        <v>184</v>
      </c>
      <c r="Z8" s="82" t="s">
        <v>184</v>
      </c>
      <c r="AA8" s="82" t="s">
        <v>184</v>
      </c>
      <c r="AB8" s="82" t="s">
        <v>184</v>
      </c>
      <c r="AC8" s="82" t="s">
        <v>184</v>
      </c>
      <c r="AD8" s="82" t="s">
        <v>184</v>
      </c>
      <c r="AE8" s="82" t="s">
        <v>184</v>
      </c>
      <c r="AF8" s="82" t="s">
        <v>184</v>
      </c>
      <c r="AG8" s="82" t="s">
        <v>184</v>
      </c>
      <c r="AH8" s="82" t="s">
        <v>184</v>
      </c>
      <c r="AI8" s="82" t="s">
        <v>184</v>
      </c>
      <c r="AJ8" s="82" t="s">
        <v>184</v>
      </c>
      <c r="AK8" s="82" t="s">
        <v>184</v>
      </c>
      <c r="AL8" s="82" t="s">
        <v>16</v>
      </c>
      <c r="AM8" s="82" t="s">
        <v>16</v>
      </c>
      <c r="AN8" s="82" t="s">
        <v>185</v>
      </c>
      <c r="AO8" s="82" t="s">
        <v>186</v>
      </c>
      <c r="AP8" s="82" t="s">
        <v>187</v>
      </c>
      <c r="AQ8" s="82" t="s">
        <v>187</v>
      </c>
      <c r="AR8" s="82" t="s">
        <v>187</v>
      </c>
      <c r="AS8" s="82" t="s">
        <v>187</v>
      </c>
      <c r="AT8" s="82" t="s">
        <v>187</v>
      </c>
      <c r="AU8" s="82" t="s">
        <v>187</v>
      </c>
      <c r="AV8" s="82" t="s">
        <v>187</v>
      </c>
      <c r="AW8" s="82" t="s">
        <v>187</v>
      </c>
      <c r="AX8" s="82" t="s">
        <v>187</v>
      </c>
      <c r="AY8" s="82" t="s">
        <v>187</v>
      </c>
      <c r="AZ8" s="82" t="s">
        <v>187</v>
      </c>
      <c r="BA8" s="82" t="s">
        <v>187</v>
      </c>
      <c r="BB8" s="82" t="s">
        <v>187</v>
      </c>
      <c r="BC8" s="82" t="s">
        <v>187</v>
      </c>
      <c r="BD8" s="82" t="s">
        <v>187</v>
      </c>
      <c r="BE8" s="82" t="s">
        <v>187</v>
      </c>
      <c r="BF8" s="82" t="s">
        <v>187</v>
      </c>
      <c r="BG8" s="82" t="s">
        <v>187</v>
      </c>
      <c r="BH8" s="82" t="s">
        <v>187</v>
      </c>
      <c r="BI8" s="82" t="s">
        <v>187</v>
      </c>
      <c r="BJ8" s="82" t="s">
        <v>187</v>
      </c>
      <c r="BK8" s="82" t="s">
        <v>187</v>
      </c>
      <c r="BL8" s="82" t="s">
        <v>188</v>
      </c>
      <c r="BM8" s="82" t="s">
        <v>188</v>
      </c>
      <c r="BN8" s="82" t="s">
        <v>188</v>
      </c>
      <c r="BO8" s="82" t="s">
        <v>196</v>
      </c>
      <c r="BP8" s="82" t="s">
        <v>196</v>
      </c>
      <c r="BQ8" s="82" t="s">
        <v>196</v>
      </c>
      <c r="BR8" s="82" t="s">
        <v>196</v>
      </c>
      <c r="BS8" s="82" t="s">
        <v>196</v>
      </c>
      <c r="BT8" s="82" t="s">
        <v>196</v>
      </c>
      <c r="BU8" s="82" t="s">
        <v>196</v>
      </c>
      <c r="BV8" s="83" t="s">
        <v>189</v>
      </c>
      <c r="BW8" s="82" t="s">
        <v>64</v>
      </c>
      <c r="BX8" s="82" t="s">
        <v>55</v>
      </c>
      <c r="BY8" s="82" t="s">
        <v>190</v>
      </c>
      <c r="BZ8" s="82" t="s">
        <v>64</v>
      </c>
      <c r="CA8" s="82" t="s">
        <v>190</v>
      </c>
      <c r="CB8" s="82" t="s">
        <v>64</v>
      </c>
      <c r="CC8" s="82" t="s">
        <v>190</v>
      </c>
      <c r="CD8" s="82" t="s">
        <v>190</v>
      </c>
      <c r="CE8" s="82" t="s">
        <v>64</v>
      </c>
      <c r="CF8" s="82" t="s">
        <v>190</v>
      </c>
      <c r="CG8" s="82" t="s">
        <v>64</v>
      </c>
    </row>
    <row r="9" spans="2:85" ht="28.95" customHeight="1" x14ac:dyDescent="0.25">
      <c r="B9" s="417" t="s">
        <v>319</v>
      </c>
      <c r="C9" s="417"/>
      <c r="D9" s="417"/>
      <c r="E9" s="417"/>
      <c r="F9" s="187" t="s">
        <v>313</v>
      </c>
      <c r="G9" s="187" t="s">
        <v>321</v>
      </c>
      <c r="H9" s="187" t="s">
        <v>272</v>
      </c>
      <c r="K9" s="185" t="s">
        <v>65</v>
      </c>
      <c r="L9" s="81" t="s">
        <v>184</v>
      </c>
      <c r="M9" s="81" t="s">
        <v>221</v>
      </c>
      <c r="N9" s="81" t="s">
        <v>222</v>
      </c>
      <c r="O9" s="81" t="s">
        <v>19</v>
      </c>
      <c r="P9" s="81" t="s">
        <v>187</v>
      </c>
      <c r="Q9" s="81" t="s">
        <v>223</v>
      </c>
      <c r="R9" s="81" t="s">
        <v>188</v>
      </c>
      <c r="S9" s="81" t="s">
        <v>63</v>
      </c>
      <c r="T9" s="81" t="s">
        <v>64</v>
      </c>
      <c r="U9" s="81" t="s">
        <v>224</v>
      </c>
      <c r="W9" s="137" t="s">
        <v>197</v>
      </c>
      <c r="X9" s="138" t="str">
        <f>Original_data!B2</f>
        <v>Anthracite</v>
      </c>
      <c r="Y9" s="138" t="str">
        <f>Original_data!C2</f>
        <v>Coking coal</v>
      </c>
      <c r="Z9" s="138" t="str">
        <f>Original_data!D2</f>
        <v>Other bituminous coal</v>
      </c>
      <c r="AA9" s="138" t="str">
        <f>Original_data!E2</f>
        <v>Sub-bituminous coal</v>
      </c>
      <c r="AB9" s="138" t="str">
        <f>Original_data!F2</f>
        <v>Lignite</v>
      </c>
      <c r="AC9" s="138" t="str">
        <f>Original_data!G2</f>
        <v>Patent fuel</v>
      </c>
      <c r="AD9" s="138" t="str">
        <f>Original_data!H2</f>
        <v>Coke oven coke</v>
      </c>
      <c r="AE9" s="138" t="str">
        <f>Original_data!I2</f>
        <v>Gas coke</v>
      </c>
      <c r="AF9" s="138" t="str">
        <f>Original_data!J2</f>
        <v>Coal tar</v>
      </c>
      <c r="AG9" s="138" t="str">
        <f>Original_data!K2</f>
        <v>BKB</v>
      </c>
      <c r="AH9" s="138" t="str">
        <f>Original_data!L2</f>
        <v>Gas works gas</v>
      </c>
      <c r="AI9" s="138" t="str">
        <f>Original_data!M2</f>
        <v>Coke oven gas</v>
      </c>
      <c r="AJ9" s="138" t="str">
        <f>Original_data!N2</f>
        <v>Blast furnace gas</v>
      </c>
      <c r="AK9" s="138" t="str">
        <f>Original_data!O2</f>
        <v>Other recovered gases</v>
      </c>
      <c r="AL9" s="138" t="str">
        <f>Original_data!P2</f>
        <v>Peat</v>
      </c>
      <c r="AM9" s="138" t="str">
        <f>Original_data!Q2</f>
        <v>Peat products</v>
      </c>
      <c r="AN9" s="138" t="str">
        <f>Original_data!R2</f>
        <v>Oil shale and oil sands</v>
      </c>
      <c r="AO9" s="138" t="str">
        <f>Original_data!S2</f>
        <v>Natural gas</v>
      </c>
      <c r="AP9" s="138" t="str">
        <f>Original_data!U2</f>
        <v>Crude oil</v>
      </c>
      <c r="AQ9" s="138" t="str">
        <f>Original_data!V2</f>
        <v>Natural gas liquids</v>
      </c>
      <c r="AR9" s="138" t="str">
        <f>Original_data!W2</f>
        <v>Refinery feedstocks</v>
      </c>
      <c r="AS9" s="138" t="str">
        <f>Original_data!X2</f>
        <v>Additives/blending components</v>
      </c>
      <c r="AT9" s="138" t="str">
        <f>Original_data!Y2</f>
        <v>Other hydrocarbons</v>
      </c>
      <c r="AU9" s="138" t="str">
        <f>Original_data!Z2</f>
        <v>Refinery gas</v>
      </c>
      <c r="AV9" s="138" t="str">
        <f>Original_data!AA2</f>
        <v>Ethane</v>
      </c>
      <c r="AW9" s="138" t="str">
        <f>Original_data!AB2</f>
        <v>Liquefied petroleum gases (LPG)</v>
      </c>
      <c r="AX9" s="138" t="str">
        <f>Original_data!AC2</f>
        <v>Motor gasoline excl. biofuels</v>
      </c>
      <c r="AY9" s="138" t="str">
        <f>Original_data!AD2</f>
        <v>Aviation gasoline</v>
      </c>
      <c r="AZ9" s="138" t="str">
        <f>Original_data!AE2</f>
        <v>Gasoline type jet fuel</v>
      </c>
      <c r="BA9" s="138" t="str">
        <f>Original_data!AF2</f>
        <v>Kerosene type jet fuel excl. biofuels</v>
      </c>
      <c r="BB9" s="138" t="str">
        <f>Original_data!AG2</f>
        <v>Other kerosene</v>
      </c>
      <c r="BC9" s="138" t="str">
        <f>Original_data!AH2</f>
        <v>Gas/diesel oil excl. biofuels</v>
      </c>
      <c r="BD9" s="138" t="str">
        <f>Original_data!AI2</f>
        <v>Fuel oil</v>
      </c>
      <c r="BE9" s="138" t="str">
        <f>Original_data!AJ2</f>
        <v>Naphtha</v>
      </c>
      <c r="BF9" s="138" t="str">
        <f>Original_data!AK2</f>
        <v>White spirit &amp; SBP</v>
      </c>
      <c r="BG9" s="138" t="str">
        <f>Original_data!AL2</f>
        <v>Lubricants</v>
      </c>
      <c r="BH9" s="138" t="str">
        <f>Original_data!AM2</f>
        <v>Bitumen</v>
      </c>
      <c r="BI9" s="138" t="str">
        <f>Original_data!AN2</f>
        <v>Paraffin waxes</v>
      </c>
      <c r="BJ9" s="138" t="str">
        <f>Original_data!AO2</f>
        <v>Petroleum coke</v>
      </c>
      <c r="BK9" s="138" t="str">
        <f>Original_data!AP2</f>
        <v>Other oil products</v>
      </c>
      <c r="BL9" s="138" t="str">
        <f>Original_data!AQ2</f>
        <v>Industrial waste</v>
      </c>
      <c r="BM9" s="138" t="str">
        <f>Original_data!AR2</f>
        <v>Municipal waste (renewable)</v>
      </c>
      <c r="BN9" s="138" t="str">
        <f>Original_data!AS2</f>
        <v>Municipal waste (non-renewable)</v>
      </c>
      <c r="BO9" s="138" t="str">
        <f>Original_data!AT2</f>
        <v>Primary solid biofuels</v>
      </c>
      <c r="BP9" s="138" t="str">
        <f>Original_data!AU2</f>
        <v>Biogases</v>
      </c>
      <c r="BQ9" s="138" t="str">
        <f>Original_data!AV2</f>
        <v>Biogasoline</v>
      </c>
      <c r="BR9" s="138" t="str">
        <f>Original_data!AW2</f>
        <v>Biodiesels</v>
      </c>
      <c r="BS9" s="138" t="str">
        <f>Original_data!AX2</f>
        <v>Other liquid biofuels</v>
      </c>
      <c r="BT9" s="138" t="str">
        <f>Original_data!AY2</f>
        <v>Non-specified primary biofuels and waste</v>
      </c>
      <c r="BU9" s="138" t="str">
        <f>Original_data!AZ2</f>
        <v>Charcoal</v>
      </c>
      <c r="BV9" s="138" t="str">
        <f>Original_data!BA2</f>
        <v>Elec/heat output from non-specified manufactured gases</v>
      </c>
      <c r="BW9" s="138" t="str">
        <f>Original_data!BB2</f>
        <v>Heat output from non-specified combustible fuels</v>
      </c>
      <c r="BX9" s="138" t="str">
        <f>Original_data!BC2</f>
        <v>Nuclear</v>
      </c>
      <c r="BY9" s="138" t="str">
        <f>Original_data!BD2</f>
        <v>Hydro</v>
      </c>
      <c r="BZ9" s="138" t="str">
        <f>Original_data!BE2</f>
        <v>Geothermal</v>
      </c>
      <c r="CA9" s="138" t="str">
        <f>Original_data!BF2</f>
        <v>Solar photovoltaics</v>
      </c>
      <c r="CB9" s="138" t="str">
        <f>Original_data!BG2</f>
        <v>Solar thermal</v>
      </c>
      <c r="CC9" s="138" t="str">
        <f>Original_data!BH2</f>
        <v>Tide, wave and ocean</v>
      </c>
      <c r="CD9" s="138" t="str">
        <f>Original_data!BI2</f>
        <v>Wind</v>
      </c>
      <c r="CE9" s="138" t="str">
        <f>Original_data!BJ2</f>
        <v>Other sources</v>
      </c>
      <c r="CF9" s="138" t="str">
        <f>Original_data!BK2</f>
        <v>Electricity</v>
      </c>
      <c r="CG9" s="138" t="str">
        <f>Original_data!BL2</f>
        <v>Heat</v>
      </c>
    </row>
    <row r="10" spans="2:85" ht="14.4" hidden="1" customHeight="1" x14ac:dyDescent="0.25">
      <c r="K10" s="84" t="str">
        <f>Matrix!F24</f>
        <v>Res_losses</v>
      </c>
      <c r="L10" s="84" t="s">
        <v>184</v>
      </c>
      <c r="M10" s="84" t="s">
        <v>16</v>
      </c>
      <c r="N10" s="84" t="s">
        <v>185</v>
      </c>
      <c r="O10" s="84" t="s">
        <v>186</v>
      </c>
      <c r="P10" s="84" t="s">
        <v>187</v>
      </c>
      <c r="Q10" s="84" t="s">
        <v>196</v>
      </c>
      <c r="R10" s="84" t="s">
        <v>188</v>
      </c>
      <c r="S10" s="84" t="s">
        <v>190</v>
      </c>
      <c r="T10" s="84" t="s">
        <v>64</v>
      </c>
      <c r="U10" s="84" t="s">
        <v>55</v>
      </c>
    </row>
    <row r="11" spans="2:85" ht="5.4" customHeight="1" x14ac:dyDescent="0.25">
      <c r="V11" s="258"/>
      <c r="W11" s="258"/>
    </row>
    <row r="12" spans="2:85" ht="4.95" customHeight="1" x14ac:dyDescent="0.25">
      <c r="V12" s="258"/>
      <c r="W12" s="258"/>
    </row>
    <row r="13" spans="2:85" ht="16.95" customHeight="1" x14ac:dyDescent="0.25">
      <c r="B13" s="416" t="str">
        <f>Original_data!A19</f>
        <v>Heat pumps (transf.)</v>
      </c>
      <c r="D13" s="372" t="str">
        <f>"Value in energy balance"&amp;$B$4</f>
        <v>Value in energy balance (in TJ)</v>
      </c>
      <c r="E13" s="408"/>
      <c r="F13" s="373"/>
      <c r="G13" s="93"/>
      <c r="H13" s="259" t="s">
        <v>318</v>
      </c>
      <c r="K13" s="225">
        <f>SUM(X13:CG13)</f>
        <v>0</v>
      </c>
      <c r="L13" s="260"/>
      <c r="M13" s="260"/>
      <c r="N13" s="260"/>
      <c r="O13" s="260"/>
      <c r="P13" s="260"/>
      <c r="Q13" s="260"/>
      <c r="R13" s="260"/>
      <c r="S13" s="260"/>
      <c r="T13" s="260"/>
      <c r="U13" s="260"/>
      <c r="V13" s="260"/>
      <c r="W13" s="260"/>
      <c r="X13" s="85">
        <f>Original_data!B19</f>
        <v>0</v>
      </c>
      <c r="Y13" s="85">
        <f>Original_data!C19</f>
        <v>0</v>
      </c>
      <c r="Z13" s="85">
        <f>Original_data!D19</f>
        <v>0</v>
      </c>
      <c r="AA13" s="85">
        <f>Original_data!E19</f>
        <v>0</v>
      </c>
      <c r="AB13" s="85">
        <f>Original_data!F19</f>
        <v>0</v>
      </c>
      <c r="AC13" s="85">
        <f>Original_data!G19</f>
        <v>0</v>
      </c>
      <c r="AD13" s="85">
        <f>Original_data!H19</f>
        <v>0</v>
      </c>
      <c r="AE13" s="85">
        <f>Original_data!I19</f>
        <v>0</v>
      </c>
      <c r="AF13" s="85">
        <f>Original_data!J19</f>
        <v>0</v>
      </c>
      <c r="AG13" s="85">
        <f>Original_data!K19</f>
        <v>0</v>
      </c>
      <c r="AH13" s="85">
        <f>Original_data!L19</f>
        <v>0</v>
      </c>
      <c r="AI13" s="85">
        <f>Original_data!M19</f>
        <v>0</v>
      </c>
      <c r="AJ13" s="85">
        <f>Original_data!N19</f>
        <v>0</v>
      </c>
      <c r="AK13" s="85">
        <f>Original_data!O19</f>
        <v>0</v>
      </c>
      <c r="AL13" s="85">
        <f>Original_data!P19</f>
        <v>0</v>
      </c>
      <c r="AM13" s="85">
        <f>Original_data!Q19</f>
        <v>0</v>
      </c>
      <c r="AN13" s="85">
        <f>Original_data!R19</f>
        <v>0</v>
      </c>
      <c r="AO13" s="85">
        <f>Original_data!S19</f>
        <v>0</v>
      </c>
      <c r="AP13" s="85">
        <f>Original_data!U19</f>
        <v>0</v>
      </c>
      <c r="AQ13" s="85">
        <f>Original_data!V19</f>
        <v>0</v>
      </c>
      <c r="AR13" s="85">
        <f>Original_data!W19</f>
        <v>0</v>
      </c>
      <c r="AS13" s="85">
        <f>Original_data!X19</f>
        <v>0</v>
      </c>
      <c r="AT13" s="85">
        <f>Original_data!Y19</f>
        <v>0</v>
      </c>
      <c r="AU13" s="85">
        <f>Original_data!Z19</f>
        <v>0</v>
      </c>
      <c r="AV13" s="85">
        <f>Original_data!AA19</f>
        <v>0</v>
      </c>
      <c r="AW13" s="85">
        <f>Original_data!AB19</f>
        <v>0</v>
      </c>
      <c r="AX13" s="85">
        <f>Original_data!AC19</f>
        <v>0</v>
      </c>
      <c r="AY13" s="85">
        <f>Original_data!AD19</f>
        <v>0</v>
      </c>
      <c r="AZ13" s="85">
        <f>Original_data!AE19</f>
        <v>0</v>
      </c>
      <c r="BA13" s="85">
        <f>Original_data!AF19</f>
        <v>0</v>
      </c>
      <c r="BB13" s="85">
        <f>Original_data!AG19</f>
        <v>0</v>
      </c>
      <c r="BC13" s="85">
        <f>Original_data!AH19</f>
        <v>0</v>
      </c>
      <c r="BD13" s="85">
        <f>Original_data!AI19</f>
        <v>0</v>
      </c>
      <c r="BE13" s="85">
        <f>Original_data!AJ19</f>
        <v>0</v>
      </c>
      <c r="BF13" s="85">
        <f>Original_data!AK19</f>
        <v>0</v>
      </c>
      <c r="BG13" s="85">
        <f>Original_data!AL19</f>
        <v>0</v>
      </c>
      <c r="BH13" s="85">
        <f>Original_data!AM19</f>
        <v>0</v>
      </c>
      <c r="BI13" s="85">
        <f>Original_data!AN19</f>
        <v>0</v>
      </c>
      <c r="BJ13" s="85">
        <f>Original_data!AO19</f>
        <v>0</v>
      </c>
      <c r="BK13" s="85">
        <f>Original_data!AP19</f>
        <v>0</v>
      </c>
      <c r="BL13" s="85">
        <f>Original_data!AQ19</f>
        <v>0</v>
      </c>
      <c r="BM13" s="85">
        <f>Original_data!AR19</f>
        <v>0</v>
      </c>
      <c r="BN13" s="85">
        <f>Original_data!AS19</f>
        <v>0</v>
      </c>
      <c r="BO13" s="85">
        <f>Original_data!AT19</f>
        <v>0</v>
      </c>
      <c r="BP13" s="85">
        <f>Original_data!AU19</f>
        <v>0</v>
      </c>
      <c r="BQ13" s="85">
        <f>Original_data!AV19</f>
        <v>0</v>
      </c>
      <c r="BR13" s="85">
        <f>Original_data!AW19</f>
        <v>0</v>
      </c>
      <c r="BS13" s="85">
        <f>Original_data!AX19</f>
        <v>0</v>
      </c>
      <c r="BT13" s="85">
        <f>Original_data!AY19</f>
        <v>0</v>
      </c>
      <c r="BU13" s="85">
        <f>Original_data!AZ19</f>
        <v>0</v>
      </c>
      <c r="BV13" s="85">
        <f>Original_data!BA19</f>
        <v>0</v>
      </c>
      <c r="BW13" s="85">
        <f>Original_data!BB19</f>
        <v>0</v>
      </c>
      <c r="BX13" s="85">
        <f>Original_data!BC19</f>
        <v>0</v>
      </c>
      <c r="BY13" s="85">
        <f>Original_data!BD19</f>
        <v>0</v>
      </c>
      <c r="BZ13" s="85">
        <f>Original_data!BE19</f>
        <v>0</v>
      </c>
      <c r="CA13" s="85">
        <f>Original_data!BF19</f>
        <v>0</v>
      </c>
      <c r="CB13" s="85">
        <f>Original_data!BG19</f>
        <v>0</v>
      </c>
      <c r="CC13" s="85">
        <f>Original_data!BH19</f>
        <v>0</v>
      </c>
      <c r="CD13" s="85">
        <f>Original_data!BI19</f>
        <v>0</v>
      </c>
      <c r="CE13" s="85">
        <f>Original_data!BJ19</f>
        <v>0</v>
      </c>
      <c r="CF13" s="85">
        <f>Original_data!BK19</f>
        <v>0</v>
      </c>
      <c r="CG13" s="85">
        <f>Original_data!BL19</f>
        <v>0</v>
      </c>
    </row>
    <row r="14" spans="2:85" ht="3.6" customHeight="1" x14ac:dyDescent="0.25">
      <c r="B14" s="416"/>
      <c r="K14" s="260"/>
      <c r="L14" s="260"/>
      <c r="M14" s="260"/>
      <c r="N14" s="260"/>
      <c r="O14" s="260"/>
      <c r="P14" s="260"/>
      <c r="Q14" s="260"/>
      <c r="R14" s="260"/>
      <c r="S14" s="260"/>
      <c r="T14" s="260"/>
      <c r="U14" s="260"/>
      <c r="V14" s="260"/>
      <c r="W14" s="26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row>
    <row r="15" spans="2:85" ht="16.95" customHeight="1" x14ac:dyDescent="0.25">
      <c r="B15" s="416"/>
      <c r="D15" s="366" t="str">
        <f>"Value in PSUT"&amp;$D$4</f>
        <v>Value in PSUT (in PJ)</v>
      </c>
      <c r="E15" s="183" t="s">
        <v>326</v>
      </c>
      <c r="F15" s="150" t="str">
        <f>Matrix!E24</f>
        <v>D</v>
      </c>
      <c r="G15" s="261" t="s">
        <v>311</v>
      </c>
      <c r="H15" s="259" t="s">
        <v>302</v>
      </c>
      <c r="K15" s="198">
        <f>SUM(L15:U15)</f>
        <v>0</v>
      </c>
      <c r="L15" s="198">
        <f>SUMIFS($X15:$CG15,$X$8:$CG$8,L$10)</f>
        <v>0</v>
      </c>
      <c r="M15" s="198">
        <f t="shared" ref="M15:U16" si="0">SUMIFS($X15:$CG15,$X$8:$CG$8,M$10)</f>
        <v>0</v>
      </c>
      <c r="N15" s="198">
        <f t="shared" si="0"/>
        <v>0</v>
      </c>
      <c r="O15" s="198">
        <f t="shared" si="0"/>
        <v>0</v>
      </c>
      <c r="P15" s="198">
        <f t="shared" si="0"/>
        <v>0</v>
      </c>
      <c r="Q15" s="198">
        <f t="shared" si="0"/>
        <v>0</v>
      </c>
      <c r="R15" s="198">
        <f t="shared" si="0"/>
        <v>0</v>
      </c>
      <c r="S15" s="198">
        <f t="shared" si="0"/>
        <v>0</v>
      </c>
      <c r="T15" s="198">
        <f t="shared" si="0"/>
        <v>0</v>
      </c>
      <c r="U15" s="198">
        <f t="shared" si="0"/>
        <v>0</v>
      </c>
      <c r="V15" s="260"/>
      <c r="W15" s="260"/>
      <c r="X15" s="198">
        <f>IF(X13&lt;0,X13*$H15,0)</f>
        <v>0</v>
      </c>
      <c r="Y15" s="198">
        <f t="shared" ref="Y15:CG15" si="1">IF(Y13&lt;0,Y13*$H15,0)</f>
        <v>0</v>
      </c>
      <c r="Z15" s="198">
        <f t="shared" si="1"/>
        <v>0</v>
      </c>
      <c r="AA15" s="198">
        <f t="shared" si="1"/>
        <v>0</v>
      </c>
      <c r="AB15" s="198">
        <f t="shared" si="1"/>
        <v>0</v>
      </c>
      <c r="AC15" s="198">
        <f t="shared" si="1"/>
        <v>0</v>
      </c>
      <c r="AD15" s="198">
        <f t="shared" si="1"/>
        <v>0</v>
      </c>
      <c r="AE15" s="198">
        <f t="shared" si="1"/>
        <v>0</v>
      </c>
      <c r="AF15" s="198">
        <f t="shared" si="1"/>
        <v>0</v>
      </c>
      <c r="AG15" s="198">
        <f t="shared" si="1"/>
        <v>0</v>
      </c>
      <c r="AH15" s="198">
        <f t="shared" si="1"/>
        <v>0</v>
      </c>
      <c r="AI15" s="198">
        <f t="shared" si="1"/>
        <v>0</v>
      </c>
      <c r="AJ15" s="198">
        <f t="shared" si="1"/>
        <v>0</v>
      </c>
      <c r="AK15" s="198">
        <f t="shared" si="1"/>
        <v>0</v>
      </c>
      <c r="AL15" s="198">
        <f t="shared" si="1"/>
        <v>0</v>
      </c>
      <c r="AM15" s="198">
        <f t="shared" si="1"/>
        <v>0</v>
      </c>
      <c r="AN15" s="198">
        <f t="shared" si="1"/>
        <v>0</v>
      </c>
      <c r="AO15" s="198">
        <f t="shared" si="1"/>
        <v>0</v>
      </c>
      <c r="AP15" s="198">
        <f t="shared" si="1"/>
        <v>0</v>
      </c>
      <c r="AQ15" s="198">
        <f t="shared" si="1"/>
        <v>0</v>
      </c>
      <c r="AR15" s="198">
        <f t="shared" si="1"/>
        <v>0</v>
      </c>
      <c r="AS15" s="198">
        <f t="shared" si="1"/>
        <v>0</v>
      </c>
      <c r="AT15" s="198">
        <f t="shared" si="1"/>
        <v>0</v>
      </c>
      <c r="AU15" s="198">
        <f t="shared" si="1"/>
        <v>0</v>
      </c>
      <c r="AV15" s="198">
        <f t="shared" si="1"/>
        <v>0</v>
      </c>
      <c r="AW15" s="198">
        <f t="shared" si="1"/>
        <v>0</v>
      </c>
      <c r="AX15" s="198">
        <f t="shared" si="1"/>
        <v>0</v>
      </c>
      <c r="AY15" s="198">
        <f t="shared" si="1"/>
        <v>0</v>
      </c>
      <c r="AZ15" s="198">
        <f t="shared" si="1"/>
        <v>0</v>
      </c>
      <c r="BA15" s="198">
        <f t="shared" si="1"/>
        <v>0</v>
      </c>
      <c r="BB15" s="198">
        <f t="shared" si="1"/>
        <v>0</v>
      </c>
      <c r="BC15" s="198">
        <f t="shared" si="1"/>
        <v>0</v>
      </c>
      <c r="BD15" s="198">
        <f t="shared" si="1"/>
        <v>0</v>
      </c>
      <c r="BE15" s="198">
        <f t="shared" si="1"/>
        <v>0</v>
      </c>
      <c r="BF15" s="198">
        <f t="shared" si="1"/>
        <v>0</v>
      </c>
      <c r="BG15" s="198">
        <f t="shared" si="1"/>
        <v>0</v>
      </c>
      <c r="BH15" s="198">
        <f t="shared" si="1"/>
        <v>0</v>
      </c>
      <c r="BI15" s="198">
        <f t="shared" si="1"/>
        <v>0</v>
      </c>
      <c r="BJ15" s="198">
        <f t="shared" si="1"/>
        <v>0</v>
      </c>
      <c r="BK15" s="198">
        <f t="shared" si="1"/>
        <v>0</v>
      </c>
      <c r="BL15" s="198">
        <f t="shared" si="1"/>
        <v>0</v>
      </c>
      <c r="BM15" s="198">
        <f t="shared" si="1"/>
        <v>0</v>
      </c>
      <c r="BN15" s="198">
        <f t="shared" si="1"/>
        <v>0</v>
      </c>
      <c r="BO15" s="198">
        <f t="shared" si="1"/>
        <v>0</v>
      </c>
      <c r="BP15" s="198">
        <f t="shared" si="1"/>
        <v>0</v>
      </c>
      <c r="BQ15" s="198">
        <f t="shared" si="1"/>
        <v>0</v>
      </c>
      <c r="BR15" s="198">
        <f t="shared" si="1"/>
        <v>0</v>
      </c>
      <c r="BS15" s="198">
        <f t="shared" si="1"/>
        <v>0</v>
      </c>
      <c r="BT15" s="198">
        <f t="shared" si="1"/>
        <v>0</v>
      </c>
      <c r="BU15" s="198">
        <f t="shared" si="1"/>
        <v>0</v>
      </c>
      <c r="BV15" s="198">
        <f t="shared" si="1"/>
        <v>0</v>
      </c>
      <c r="BW15" s="198">
        <f t="shared" si="1"/>
        <v>0</v>
      </c>
      <c r="BX15" s="198">
        <f t="shared" si="1"/>
        <v>0</v>
      </c>
      <c r="BY15" s="198">
        <f t="shared" si="1"/>
        <v>0</v>
      </c>
      <c r="BZ15" s="198">
        <f t="shared" si="1"/>
        <v>0</v>
      </c>
      <c r="CA15" s="198">
        <f t="shared" si="1"/>
        <v>0</v>
      </c>
      <c r="CB15" s="198">
        <f t="shared" si="1"/>
        <v>0</v>
      </c>
      <c r="CC15" s="198">
        <f t="shared" si="1"/>
        <v>0</v>
      </c>
      <c r="CD15" s="198">
        <f t="shared" si="1"/>
        <v>0</v>
      </c>
      <c r="CE15" s="198">
        <f t="shared" si="1"/>
        <v>0</v>
      </c>
      <c r="CF15" s="198">
        <f t="shared" si="1"/>
        <v>0</v>
      </c>
      <c r="CG15" s="198">
        <f t="shared" si="1"/>
        <v>0</v>
      </c>
    </row>
    <row r="16" spans="2:85" ht="16.95" customHeight="1" x14ac:dyDescent="0.25">
      <c r="B16" s="416"/>
      <c r="D16" s="366"/>
      <c r="E16" s="183" t="s">
        <v>327</v>
      </c>
      <c r="F16" s="150" t="str">
        <f>Matrix!E24</f>
        <v>D</v>
      </c>
      <c r="G16" s="261" t="s">
        <v>298</v>
      </c>
      <c r="H16" s="259" t="s">
        <v>303</v>
      </c>
      <c r="K16" s="198">
        <f>SUM(L16:U16)</f>
        <v>0</v>
      </c>
      <c r="L16" s="198">
        <f t="shared" ref="L16" si="2">SUMIFS($X16:$CG16,$X$8:$CG$8,L$10)</f>
        <v>0</v>
      </c>
      <c r="M16" s="198">
        <f t="shared" si="0"/>
        <v>0</v>
      </c>
      <c r="N16" s="198">
        <f t="shared" si="0"/>
        <v>0</v>
      </c>
      <c r="O16" s="198">
        <f t="shared" si="0"/>
        <v>0</v>
      </c>
      <c r="P16" s="198">
        <f t="shared" si="0"/>
        <v>0</v>
      </c>
      <c r="Q16" s="198">
        <f t="shared" si="0"/>
        <v>0</v>
      </c>
      <c r="R16" s="198">
        <f t="shared" si="0"/>
        <v>0</v>
      </c>
      <c r="S16" s="198">
        <f t="shared" si="0"/>
        <v>0</v>
      </c>
      <c r="T16" s="198">
        <f t="shared" si="0"/>
        <v>0</v>
      </c>
      <c r="U16" s="198">
        <f t="shared" si="0"/>
        <v>0</v>
      </c>
      <c r="V16" s="260"/>
      <c r="W16" s="260"/>
      <c r="X16" s="198">
        <f>IF(X13&gt;0,X13*$H16,0)</f>
        <v>0</v>
      </c>
      <c r="Y16" s="198">
        <f t="shared" ref="Y16:CG16" si="3">IF(Y13&gt;0,Y13*$H16,0)</f>
        <v>0</v>
      </c>
      <c r="Z16" s="198">
        <f t="shared" si="3"/>
        <v>0</v>
      </c>
      <c r="AA16" s="198">
        <f t="shared" si="3"/>
        <v>0</v>
      </c>
      <c r="AB16" s="198">
        <f t="shared" si="3"/>
        <v>0</v>
      </c>
      <c r="AC16" s="198">
        <f t="shared" si="3"/>
        <v>0</v>
      </c>
      <c r="AD16" s="198">
        <f t="shared" si="3"/>
        <v>0</v>
      </c>
      <c r="AE16" s="198">
        <f t="shared" si="3"/>
        <v>0</v>
      </c>
      <c r="AF16" s="198">
        <f t="shared" si="3"/>
        <v>0</v>
      </c>
      <c r="AG16" s="198">
        <f t="shared" si="3"/>
        <v>0</v>
      </c>
      <c r="AH16" s="198">
        <f t="shared" si="3"/>
        <v>0</v>
      </c>
      <c r="AI16" s="198">
        <f t="shared" si="3"/>
        <v>0</v>
      </c>
      <c r="AJ16" s="198">
        <f t="shared" si="3"/>
        <v>0</v>
      </c>
      <c r="AK16" s="198">
        <f t="shared" si="3"/>
        <v>0</v>
      </c>
      <c r="AL16" s="198">
        <f t="shared" si="3"/>
        <v>0</v>
      </c>
      <c r="AM16" s="198">
        <f t="shared" si="3"/>
        <v>0</v>
      </c>
      <c r="AN16" s="198">
        <f t="shared" si="3"/>
        <v>0</v>
      </c>
      <c r="AO16" s="198">
        <f t="shared" si="3"/>
        <v>0</v>
      </c>
      <c r="AP16" s="198">
        <f t="shared" si="3"/>
        <v>0</v>
      </c>
      <c r="AQ16" s="198">
        <f t="shared" si="3"/>
        <v>0</v>
      </c>
      <c r="AR16" s="198">
        <f t="shared" si="3"/>
        <v>0</v>
      </c>
      <c r="AS16" s="198">
        <f t="shared" si="3"/>
        <v>0</v>
      </c>
      <c r="AT16" s="198">
        <f t="shared" si="3"/>
        <v>0</v>
      </c>
      <c r="AU16" s="198">
        <f t="shared" si="3"/>
        <v>0</v>
      </c>
      <c r="AV16" s="198">
        <f t="shared" si="3"/>
        <v>0</v>
      </c>
      <c r="AW16" s="198">
        <f t="shared" si="3"/>
        <v>0</v>
      </c>
      <c r="AX16" s="198">
        <f t="shared" si="3"/>
        <v>0</v>
      </c>
      <c r="AY16" s="198">
        <f t="shared" si="3"/>
        <v>0</v>
      </c>
      <c r="AZ16" s="198">
        <f t="shared" si="3"/>
        <v>0</v>
      </c>
      <c r="BA16" s="198">
        <f t="shared" si="3"/>
        <v>0</v>
      </c>
      <c r="BB16" s="198">
        <f t="shared" si="3"/>
        <v>0</v>
      </c>
      <c r="BC16" s="198">
        <f t="shared" si="3"/>
        <v>0</v>
      </c>
      <c r="BD16" s="198">
        <f t="shared" si="3"/>
        <v>0</v>
      </c>
      <c r="BE16" s="198">
        <f t="shared" si="3"/>
        <v>0</v>
      </c>
      <c r="BF16" s="198">
        <f t="shared" si="3"/>
        <v>0</v>
      </c>
      <c r="BG16" s="198">
        <f t="shared" si="3"/>
        <v>0</v>
      </c>
      <c r="BH16" s="198">
        <f t="shared" si="3"/>
        <v>0</v>
      </c>
      <c r="BI16" s="198">
        <f t="shared" si="3"/>
        <v>0</v>
      </c>
      <c r="BJ16" s="198">
        <f t="shared" si="3"/>
        <v>0</v>
      </c>
      <c r="BK16" s="198">
        <f t="shared" si="3"/>
        <v>0</v>
      </c>
      <c r="BL16" s="198">
        <f t="shared" si="3"/>
        <v>0</v>
      </c>
      <c r="BM16" s="198">
        <f t="shared" si="3"/>
        <v>0</v>
      </c>
      <c r="BN16" s="198">
        <f t="shared" si="3"/>
        <v>0</v>
      </c>
      <c r="BO16" s="198">
        <f t="shared" si="3"/>
        <v>0</v>
      </c>
      <c r="BP16" s="198">
        <f t="shared" si="3"/>
        <v>0</v>
      </c>
      <c r="BQ16" s="198">
        <f t="shared" si="3"/>
        <v>0</v>
      </c>
      <c r="BR16" s="198">
        <f t="shared" si="3"/>
        <v>0</v>
      </c>
      <c r="BS16" s="198">
        <f t="shared" si="3"/>
        <v>0</v>
      </c>
      <c r="BT16" s="198">
        <f t="shared" si="3"/>
        <v>0</v>
      </c>
      <c r="BU16" s="198">
        <f t="shared" si="3"/>
        <v>0</v>
      </c>
      <c r="BV16" s="198">
        <f t="shared" si="3"/>
        <v>0</v>
      </c>
      <c r="BW16" s="198">
        <f t="shared" si="3"/>
        <v>0</v>
      </c>
      <c r="BX16" s="198">
        <f t="shared" si="3"/>
        <v>0</v>
      </c>
      <c r="BY16" s="198">
        <f t="shared" si="3"/>
        <v>0</v>
      </c>
      <c r="BZ16" s="198">
        <f t="shared" si="3"/>
        <v>0</v>
      </c>
      <c r="CA16" s="198">
        <f t="shared" si="3"/>
        <v>0</v>
      </c>
      <c r="CB16" s="198">
        <f t="shared" si="3"/>
        <v>0</v>
      </c>
      <c r="CC16" s="198">
        <f t="shared" si="3"/>
        <v>0</v>
      </c>
      <c r="CD16" s="198">
        <f t="shared" si="3"/>
        <v>0</v>
      </c>
      <c r="CE16" s="198">
        <f t="shared" si="3"/>
        <v>0</v>
      </c>
      <c r="CF16" s="198">
        <f t="shared" si="3"/>
        <v>0</v>
      </c>
      <c r="CG16" s="198">
        <f t="shared" si="3"/>
        <v>0</v>
      </c>
    </row>
    <row r="17" spans="2:85" ht="16.95" customHeight="1" x14ac:dyDescent="0.25">
      <c r="B17" s="416"/>
      <c r="D17" s="366"/>
      <c r="E17" s="183" t="s">
        <v>330</v>
      </c>
      <c r="F17" s="150" t="str">
        <f>Matrix!E24</f>
        <v>D</v>
      </c>
      <c r="G17" s="261" t="s">
        <v>317</v>
      </c>
      <c r="H17" s="262"/>
      <c r="K17" s="198">
        <f>K15-K16</f>
        <v>0</v>
      </c>
      <c r="L17" s="260"/>
      <c r="M17" s="260"/>
      <c r="N17" s="260"/>
      <c r="O17" s="260"/>
      <c r="P17" s="260"/>
      <c r="Q17" s="260"/>
      <c r="R17" s="260"/>
      <c r="S17" s="260"/>
      <c r="T17" s="260"/>
      <c r="U17" s="260"/>
      <c r="V17" s="260"/>
      <c r="W17" s="26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87"/>
      <c r="BW17" s="87"/>
      <c r="BX17" s="180"/>
      <c r="BY17" s="180"/>
      <c r="BZ17" s="180"/>
      <c r="CA17" s="180"/>
      <c r="CB17" s="180"/>
      <c r="CC17" s="180"/>
      <c r="CD17" s="180"/>
      <c r="CE17" s="180"/>
      <c r="CF17" s="180"/>
      <c r="CG17" s="180"/>
    </row>
    <row r="18" spans="2:85" ht="16.95" customHeight="1" x14ac:dyDescent="0.25">
      <c r="B18" s="416"/>
      <c r="D18" s="366"/>
      <c r="E18" s="183" t="s">
        <v>331</v>
      </c>
      <c r="F18" s="150" t="str">
        <f>Matrix!D24</f>
        <v>Env</v>
      </c>
      <c r="G18" s="261" t="s">
        <v>314</v>
      </c>
      <c r="H18" s="262"/>
      <c r="K18" s="198">
        <f>K17</f>
        <v>0</v>
      </c>
      <c r="L18" s="260"/>
      <c r="M18" s="260"/>
      <c r="N18" s="260"/>
      <c r="O18" s="260"/>
      <c r="P18" s="260"/>
      <c r="Q18" s="260"/>
      <c r="R18" s="260"/>
      <c r="S18" s="260"/>
      <c r="T18" s="260"/>
      <c r="U18" s="260"/>
      <c r="V18" s="260"/>
      <c r="W18" s="26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87"/>
      <c r="BW18" s="87"/>
      <c r="BX18" s="180"/>
      <c r="BY18" s="180"/>
      <c r="BZ18" s="180"/>
      <c r="CA18" s="180"/>
      <c r="CB18" s="180"/>
      <c r="CC18" s="180"/>
      <c r="CD18" s="180"/>
      <c r="CE18" s="180"/>
      <c r="CF18" s="180"/>
      <c r="CG18" s="180"/>
    </row>
    <row r="19" spans="2:85" ht="13.2" customHeight="1" x14ac:dyDescent="0.25">
      <c r="K19" s="260"/>
      <c r="L19" s="260"/>
      <c r="M19" s="260"/>
      <c r="N19" s="260"/>
      <c r="O19" s="260"/>
      <c r="P19" s="260"/>
      <c r="Q19" s="260"/>
      <c r="R19" s="260"/>
      <c r="S19" s="260"/>
      <c r="T19" s="260"/>
      <c r="U19" s="260"/>
      <c r="V19" s="260"/>
      <c r="W19" s="26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row>
    <row r="20" spans="2:85" ht="16.95" customHeight="1" x14ac:dyDescent="0.25">
      <c r="B20" s="416" t="str">
        <f>Original_data!A20</f>
        <v>Electric boilers (transf.)</v>
      </c>
      <c r="D20" s="372" t="str">
        <f>"Value in energy balance"&amp;$B$4</f>
        <v>Value in energy balance (in TJ)</v>
      </c>
      <c r="E20" s="408"/>
      <c r="F20" s="373"/>
      <c r="G20" s="93"/>
      <c r="H20" s="259" t="s">
        <v>318</v>
      </c>
      <c r="K20" s="225">
        <f>SUM(X20:CG20)</f>
        <v>0</v>
      </c>
      <c r="L20" s="260"/>
      <c r="M20" s="260"/>
      <c r="N20" s="260"/>
      <c r="O20" s="260"/>
      <c r="P20" s="260"/>
      <c r="Q20" s="260"/>
      <c r="R20" s="260"/>
      <c r="S20" s="260"/>
      <c r="T20" s="260"/>
      <c r="U20" s="260"/>
      <c r="V20" s="260"/>
      <c r="W20" s="260"/>
      <c r="X20" s="85">
        <f>Original_data!B20</f>
        <v>0</v>
      </c>
      <c r="Y20" s="85">
        <f>Original_data!C20</f>
        <v>0</v>
      </c>
      <c r="Z20" s="85">
        <f>Original_data!D20</f>
        <v>0</v>
      </c>
      <c r="AA20" s="85">
        <f>Original_data!E20</f>
        <v>0</v>
      </c>
      <c r="AB20" s="85">
        <f>Original_data!F20</f>
        <v>0</v>
      </c>
      <c r="AC20" s="85">
        <f>Original_data!G20</f>
        <v>0</v>
      </c>
      <c r="AD20" s="85">
        <f>Original_data!H20</f>
        <v>0</v>
      </c>
      <c r="AE20" s="85">
        <f>Original_data!I20</f>
        <v>0</v>
      </c>
      <c r="AF20" s="85">
        <f>Original_data!J20</f>
        <v>0</v>
      </c>
      <c r="AG20" s="85">
        <f>Original_data!K20</f>
        <v>0</v>
      </c>
      <c r="AH20" s="85">
        <f>Original_data!L20</f>
        <v>0</v>
      </c>
      <c r="AI20" s="85">
        <f>Original_data!M20</f>
        <v>0</v>
      </c>
      <c r="AJ20" s="85">
        <f>Original_data!N20</f>
        <v>0</v>
      </c>
      <c r="AK20" s="85">
        <f>Original_data!O20</f>
        <v>0</v>
      </c>
      <c r="AL20" s="85">
        <f>Original_data!P20</f>
        <v>0</v>
      </c>
      <c r="AM20" s="85">
        <f>Original_data!Q20</f>
        <v>0</v>
      </c>
      <c r="AN20" s="85">
        <f>Original_data!R20</f>
        <v>0</v>
      </c>
      <c r="AO20" s="85">
        <f>Original_data!S20</f>
        <v>0</v>
      </c>
      <c r="AP20" s="85">
        <f>Original_data!U20</f>
        <v>0</v>
      </c>
      <c r="AQ20" s="85">
        <f>Original_data!V20</f>
        <v>0</v>
      </c>
      <c r="AR20" s="85">
        <f>Original_data!W20</f>
        <v>0</v>
      </c>
      <c r="AS20" s="85">
        <f>Original_data!X20</f>
        <v>0</v>
      </c>
      <c r="AT20" s="85">
        <f>Original_data!Y20</f>
        <v>0</v>
      </c>
      <c r="AU20" s="85">
        <f>Original_data!Z20</f>
        <v>0</v>
      </c>
      <c r="AV20" s="85">
        <f>Original_data!AA20</f>
        <v>0</v>
      </c>
      <c r="AW20" s="85">
        <f>Original_data!AB20</f>
        <v>0</v>
      </c>
      <c r="AX20" s="85">
        <f>Original_data!AC20</f>
        <v>0</v>
      </c>
      <c r="AY20" s="85">
        <f>Original_data!AD20</f>
        <v>0</v>
      </c>
      <c r="AZ20" s="85">
        <f>Original_data!AE20</f>
        <v>0</v>
      </c>
      <c r="BA20" s="85">
        <f>Original_data!AF20</f>
        <v>0</v>
      </c>
      <c r="BB20" s="85">
        <f>Original_data!AG20</f>
        <v>0</v>
      </c>
      <c r="BC20" s="85">
        <f>Original_data!AH20</f>
        <v>0</v>
      </c>
      <c r="BD20" s="85">
        <f>Original_data!AI20</f>
        <v>0</v>
      </c>
      <c r="BE20" s="85">
        <f>Original_data!AJ20</f>
        <v>0</v>
      </c>
      <c r="BF20" s="85">
        <f>Original_data!AK20</f>
        <v>0</v>
      </c>
      <c r="BG20" s="85">
        <f>Original_data!AL20</f>
        <v>0</v>
      </c>
      <c r="BH20" s="85">
        <f>Original_data!AM20</f>
        <v>0</v>
      </c>
      <c r="BI20" s="85">
        <f>Original_data!AN20</f>
        <v>0</v>
      </c>
      <c r="BJ20" s="85">
        <f>Original_data!AO20</f>
        <v>0</v>
      </c>
      <c r="BK20" s="85">
        <f>Original_data!AP20</f>
        <v>0</v>
      </c>
      <c r="BL20" s="85">
        <f>Original_data!AQ20</f>
        <v>0</v>
      </c>
      <c r="BM20" s="85">
        <f>Original_data!AR20</f>
        <v>0</v>
      </c>
      <c r="BN20" s="85">
        <f>Original_data!AS20</f>
        <v>0</v>
      </c>
      <c r="BO20" s="85">
        <f>Original_data!AT20</f>
        <v>0</v>
      </c>
      <c r="BP20" s="85">
        <f>Original_data!AU20</f>
        <v>0</v>
      </c>
      <c r="BQ20" s="85">
        <f>Original_data!AV20</f>
        <v>0</v>
      </c>
      <c r="BR20" s="85">
        <f>Original_data!AW20</f>
        <v>0</v>
      </c>
      <c r="BS20" s="85">
        <f>Original_data!AX20</f>
        <v>0</v>
      </c>
      <c r="BT20" s="85">
        <f>Original_data!AY20</f>
        <v>0</v>
      </c>
      <c r="BU20" s="85">
        <f>Original_data!AZ20</f>
        <v>0</v>
      </c>
      <c r="BV20" s="85">
        <f>Original_data!BA20</f>
        <v>0</v>
      </c>
      <c r="BW20" s="85">
        <f>Original_data!BB20</f>
        <v>0</v>
      </c>
      <c r="BX20" s="85">
        <f>Original_data!BC20</f>
        <v>0</v>
      </c>
      <c r="BY20" s="85">
        <f>Original_data!BD20</f>
        <v>0</v>
      </c>
      <c r="BZ20" s="85">
        <f>Original_data!BE20</f>
        <v>0</v>
      </c>
      <c r="CA20" s="85">
        <f>Original_data!BF20</f>
        <v>0</v>
      </c>
      <c r="CB20" s="85">
        <f>Original_data!BG20</f>
        <v>0</v>
      </c>
      <c r="CC20" s="85">
        <f>Original_data!BH20</f>
        <v>0</v>
      </c>
      <c r="CD20" s="85">
        <f>Original_data!BI20</f>
        <v>0</v>
      </c>
      <c r="CE20" s="85">
        <f>Original_data!BJ20</f>
        <v>0</v>
      </c>
      <c r="CF20" s="85">
        <f>Original_data!BK20</f>
        <v>0</v>
      </c>
      <c r="CG20" s="85">
        <f>Original_data!BL20</f>
        <v>0</v>
      </c>
    </row>
    <row r="21" spans="2:85" ht="3.6" customHeight="1" x14ac:dyDescent="0.25">
      <c r="B21" s="416"/>
      <c r="K21" s="260"/>
      <c r="L21" s="260"/>
      <c r="M21" s="260"/>
      <c r="N21" s="260"/>
      <c r="O21" s="260"/>
      <c r="P21" s="260"/>
      <c r="Q21" s="260"/>
      <c r="R21" s="260"/>
      <c r="S21" s="260"/>
      <c r="T21" s="260"/>
      <c r="U21" s="260"/>
      <c r="V21" s="260"/>
      <c r="W21" s="26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row>
    <row r="22" spans="2:85" ht="16.95" customHeight="1" x14ac:dyDescent="0.25">
      <c r="B22" s="416"/>
      <c r="D22" s="366" t="str">
        <f>"Value in PSUT"&amp;$D$4</f>
        <v>Value in PSUT (in PJ)</v>
      </c>
      <c r="E22" s="183" t="s">
        <v>326</v>
      </c>
      <c r="F22" s="150" t="str">
        <f>Matrix!E25</f>
        <v>D</v>
      </c>
      <c r="G22" s="261" t="s">
        <v>311</v>
      </c>
      <c r="H22" s="259" t="s">
        <v>302</v>
      </c>
      <c r="K22" s="198">
        <f>SUM(L22:U22)</f>
        <v>0</v>
      </c>
      <c r="L22" s="198">
        <f>SUMIFS($X22:$CG22,$X$8:$CG$8,L$10)</f>
        <v>0</v>
      </c>
      <c r="M22" s="198">
        <f t="shared" ref="M22:U23" si="4">SUMIFS($X22:$CG22,$X$8:$CG$8,M$10)</f>
        <v>0</v>
      </c>
      <c r="N22" s="198">
        <f t="shared" si="4"/>
        <v>0</v>
      </c>
      <c r="O22" s="198">
        <f t="shared" si="4"/>
        <v>0</v>
      </c>
      <c r="P22" s="198">
        <f t="shared" si="4"/>
        <v>0</v>
      </c>
      <c r="Q22" s="198">
        <f t="shared" si="4"/>
        <v>0</v>
      </c>
      <c r="R22" s="198">
        <f t="shared" si="4"/>
        <v>0</v>
      </c>
      <c r="S22" s="198">
        <f t="shared" si="4"/>
        <v>0</v>
      </c>
      <c r="T22" s="198">
        <f t="shared" si="4"/>
        <v>0</v>
      </c>
      <c r="U22" s="198">
        <f t="shared" si="4"/>
        <v>0</v>
      </c>
      <c r="V22" s="260"/>
      <c r="W22" s="260"/>
      <c r="X22" s="198">
        <f>IF(X20&lt;0,X20*$H22,0)</f>
        <v>0</v>
      </c>
      <c r="Y22" s="198">
        <f t="shared" ref="Y22:CG22" si="5">IF(Y20&lt;0,Y20*$H22,0)</f>
        <v>0</v>
      </c>
      <c r="Z22" s="198">
        <f t="shared" si="5"/>
        <v>0</v>
      </c>
      <c r="AA22" s="198">
        <f t="shared" si="5"/>
        <v>0</v>
      </c>
      <c r="AB22" s="198">
        <f t="shared" si="5"/>
        <v>0</v>
      </c>
      <c r="AC22" s="198">
        <f t="shared" si="5"/>
        <v>0</v>
      </c>
      <c r="AD22" s="198">
        <f t="shared" si="5"/>
        <v>0</v>
      </c>
      <c r="AE22" s="198">
        <f t="shared" si="5"/>
        <v>0</v>
      </c>
      <c r="AF22" s="198">
        <f t="shared" si="5"/>
        <v>0</v>
      </c>
      <c r="AG22" s="198">
        <f t="shared" si="5"/>
        <v>0</v>
      </c>
      <c r="AH22" s="198">
        <f t="shared" si="5"/>
        <v>0</v>
      </c>
      <c r="AI22" s="198">
        <f t="shared" si="5"/>
        <v>0</v>
      </c>
      <c r="AJ22" s="198">
        <f t="shared" si="5"/>
        <v>0</v>
      </c>
      <c r="AK22" s="198">
        <f t="shared" si="5"/>
        <v>0</v>
      </c>
      <c r="AL22" s="198">
        <f t="shared" si="5"/>
        <v>0</v>
      </c>
      <c r="AM22" s="198">
        <f t="shared" si="5"/>
        <v>0</v>
      </c>
      <c r="AN22" s="198">
        <f t="shared" si="5"/>
        <v>0</v>
      </c>
      <c r="AO22" s="198">
        <f t="shared" si="5"/>
        <v>0</v>
      </c>
      <c r="AP22" s="198">
        <f t="shared" si="5"/>
        <v>0</v>
      </c>
      <c r="AQ22" s="198">
        <f t="shared" si="5"/>
        <v>0</v>
      </c>
      <c r="AR22" s="198">
        <f t="shared" si="5"/>
        <v>0</v>
      </c>
      <c r="AS22" s="198">
        <f t="shared" si="5"/>
        <v>0</v>
      </c>
      <c r="AT22" s="198">
        <f t="shared" si="5"/>
        <v>0</v>
      </c>
      <c r="AU22" s="198">
        <f t="shared" si="5"/>
        <v>0</v>
      </c>
      <c r="AV22" s="198">
        <f t="shared" si="5"/>
        <v>0</v>
      </c>
      <c r="AW22" s="198">
        <f t="shared" si="5"/>
        <v>0</v>
      </c>
      <c r="AX22" s="198">
        <f t="shared" si="5"/>
        <v>0</v>
      </c>
      <c r="AY22" s="198">
        <f t="shared" si="5"/>
        <v>0</v>
      </c>
      <c r="AZ22" s="198">
        <f t="shared" si="5"/>
        <v>0</v>
      </c>
      <c r="BA22" s="198">
        <f t="shared" si="5"/>
        <v>0</v>
      </c>
      <c r="BB22" s="198">
        <f t="shared" si="5"/>
        <v>0</v>
      </c>
      <c r="BC22" s="198">
        <f t="shared" si="5"/>
        <v>0</v>
      </c>
      <c r="BD22" s="198">
        <f t="shared" si="5"/>
        <v>0</v>
      </c>
      <c r="BE22" s="198">
        <f t="shared" si="5"/>
        <v>0</v>
      </c>
      <c r="BF22" s="198">
        <f t="shared" si="5"/>
        <v>0</v>
      </c>
      <c r="BG22" s="198">
        <f t="shared" si="5"/>
        <v>0</v>
      </c>
      <c r="BH22" s="198">
        <f t="shared" si="5"/>
        <v>0</v>
      </c>
      <c r="BI22" s="198">
        <f t="shared" si="5"/>
        <v>0</v>
      </c>
      <c r="BJ22" s="198">
        <f t="shared" si="5"/>
        <v>0</v>
      </c>
      <c r="BK22" s="198">
        <f t="shared" si="5"/>
        <v>0</v>
      </c>
      <c r="BL22" s="198">
        <f t="shared" si="5"/>
        <v>0</v>
      </c>
      <c r="BM22" s="198">
        <f t="shared" si="5"/>
        <v>0</v>
      </c>
      <c r="BN22" s="198">
        <f t="shared" si="5"/>
        <v>0</v>
      </c>
      <c r="BO22" s="198">
        <f t="shared" si="5"/>
        <v>0</v>
      </c>
      <c r="BP22" s="198">
        <f t="shared" si="5"/>
        <v>0</v>
      </c>
      <c r="BQ22" s="198">
        <f t="shared" si="5"/>
        <v>0</v>
      </c>
      <c r="BR22" s="198">
        <f t="shared" si="5"/>
        <v>0</v>
      </c>
      <c r="BS22" s="198">
        <f t="shared" si="5"/>
        <v>0</v>
      </c>
      <c r="BT22" s="198">
        <f t="shared" si="5"/>
        <v>0</v>
      </c>
      <c r="BU22" s="198">
        <f t="shared" si="5"/>
        <v>0</v>
      </c>
      <c r="BV22" s="198">
        <f t="shared" si="5"/>
        <v>0</v>
      </c>
      <c r="BW22" s="198">
        <f t="shared" si="5"/>
        <v>0</v>
      </c>
      <c r="BX22" s="198">
        <f t="shared" si="5"/>
        <v>0</v>
      </c>
      <c r="BY22" s="198">
        <f t="shared" si="5"/>
        <v>0</v>
      </c>
      <c r="BZ22" s="198">
        <f t="shared" si="5"/>
        <v>0</v>
      </c>
      <c r="CA22" s="198">
        <f t="shared" si="5"/>
        <v>0</v>
      </c>
      <c r="CB22" s="198">
        <f t="shared" si="5"/>
        <v>0</v>
      </c>
      <c r="CC22" s="198">
        <f t="shared" si="5"/>
        <v>0</v>
      </c>
      <c r="CD22" s="198">
        <f t="shared" si="5"/>
        <v>0</v>
      </c>
      <c r="CE22" s="198">
        <f t="shared" si="5"/>
        <v>0</v>
      </c>
      <c r="CF22" s="198">
        <f t="shared" si="5"/>
        <v>0</v>
      </c>
      <c r="CG22" s="198">
        <f t="shared" si="5"/>
        <v>0</v>
      </c>
    </row>
    <row r="23" spans="2:85" ht="16.95" customHeight="1" x14ac:dyDescent="0.25">
      <c r="B23" s="416"/>
      <c r="D23" s="366"/>
      <c r="E23" s="183" t="s">
        <v>327</v>
      </c>
      <c r="F23" s="150" t="str">
        <f>Matrix!E25</f>
        <v>D</v>
      </c>
      <c r="G23" s="261" t="s">
        <v>298</v>
      </c>
      <c r="H23" s="259" t="s">
        <v>303</v>
      </c>
      <c r="K23" s="198">
        <f>SUM(L23:U23)</f>
        <v>0</v>
      </c>
      <c r="L23" s="198">
        <f t="shared" ref="L23" si="6">SUMIFS($X23:$CG23,$X$8:$CG$8,L$10)</f>
        <v>0</v>
      </c>
      <c r="M23" s="198">
        <f t="shared" si="4"/>
        <v>0</v>
      </c>
      <c r="N23" s="198">
        <f t="shared" si="4"/>
        <v>0</v>
      </c>
      <c r="O23" s="198">
        <f t="shared" si="4"/>
        <v>0</v>
      </c>
      <c r="P23" s="198">
        <f t="shared" si="4"/>
        <v>0</v>
      </c>
      <c r="Q23" s="198">
        <f t="shared" si="4"/>
        <v>0</v>
      </c>
      <c r="R23" s="198">
        <f t="shared" si="4"/>
        <v>0</v>
      </c>
      <c r="S23" s="198">
        <f t="shared" si="4"/>
        <v>0</v>
      </c>
      <c r="T23" s="198">
        <f t="shared" si="4"/>
        <v>0</v>
      </c>
      <c r="U23" s="198">
        <f t="shared" si="4"/>
        <v>0</v>
      </c>
      <c r="V23" s="260"/>
      <c r="W23" s="260"/>
      <c r="X23" s="198">
        <f>IF(X20&gt;0,X20*$H23,0)</f>
        <v>0</v>
      </c>
      <c r="Y23" s="198">
        <f t="shared" ref="Y23:CG23" si="7">IF(Y20&gt;0,Y20*$H23,0)</f>
        <v>0</v>
      </c>
      <c r="Z23" s="198">
        <f t="shared" si="7"/>
        <v>0</v>
      </c>
      <c r="AA23" s="198">
        <f t="shared" si="7"/>
        <v>0</v>
      </c>
      <c r="AB23" s="198">
        <f t="shared" si="7"/>
        <v>0</v>
      </c>
      <c r="AC23" s="198">
        <f t="shared" si="7"/>
        <v>0</v>
      </c>
      <c r="AD23" s="198">
        <f t="shared" si="7"/>
        <v>0</v>
      </c>
      <c r="AE23" s="198">
        <f t="shared" si="7"/>
        <v>0</v>
      </c>
      <c r="AF23" s="198">
        <f t="shared" si="7"/>
        <v>0</v>
      </c>
      <c r="AG23" s="198">
        <f t="shared" si="7"/>
        <v>0</v>
      </c>
      <c r="AH23" s="198">
        <f t="shared" si="7"/>
        <v>0</v>
      </c>
      <c r="AI23" s="198">
        <f t="shared" si="7"/>
        <v>0</v>
      </c>
      <c r="AJ23" s="198">
        <f t="shared" si="7"/>
        <v>0</v>
      </c>
      <c r="AK23" s="198">
        <f t="shared" si="7"/>
        <v>0</v>
      </c>
      <c r="AL23" s="198">
        <f t="shared" si="7"/>
        <v>0</v>
      </c>
      <c r="AM23" s="198">
        <f t="shared" si="7"/>
        <v>0</v>
      </c>
      <c r="AN23" s="198">
        <f t="shared" si="7"/>
        <v>0</v>
      </c>
      <c r="AO23" s="198">
        <f t="shared" si="7"/>
        <v>0</v>
      </c>
      <c r="AP23" s="198">
        <f t="shared" si="7"/>
        <v>0</v>
      </c>
      <c r="AQ23" s="198">
        <f t="shared" si="7"/>
        <v>0</v>
      </c>
      <c r="AR23" s="198">
        <f t="shared" si="7"/>
        <v>0</v>
      </c>
      <c r="AS23" s="198">
        <f t="shared" si="7"/>
        <v>0</v>
      </c>
      <c r="AT23" s="198">
        <f t="shared" si="7"/>
        <v>0</v>
      </c>
      <c r="AU23" s="198">
        <f t="shared" si="7"/>
        <v>0</v>
      </c>
      <c r="AV23" s="198">
        <f t="shared" si="7"/>
        <v>0</v>
      </c>
      <c r="AW23" s="198">
        <f t="shared" si="7"/>
        <v>0</v>
      </c>
      <c r="AX23" s="198">
        <f t="shared" si="7"/>
        <v>0</v>
      </c>
      <c r="AY23" s="198">
        <f t="shared" si="7"/>
        <v>0</v>
      </c>
      <c r="AZ23" s="198">
        <f t="shared" si="7"/>
        <v>0</v>
      </c>
      <c r="BA23" s="198">
        <f t="shared" si="7"/>
        <v>0</v>
      </c>
      <c r="BB23" s="198">
        <f t="shared" si="7"/>
        <v>0</v>
      </c>
      <c r="BC23" s="198">
        <f t="shared" si="7"/>
        <v>0</v>
      </c>
      <c r="BD23" s="198">
        <f t="shared" si="7"/>
        <v>0</v>
      </c>
      <c r="BE23" s="198">
        <f t="shared" si="7"/>
        <v>0</v>
      </c>
      <c r="BF23" s="198">
        <f t="shared" si="7"/>
        <v>0</v>
      </c>
      <c r="BG23" s="198">
        <f t="shared" si="7"/>
        <v>0</v>
      </c>
      <c r="BH23" s="198">
        <f t="shared" si="7"/>
        <v>0</v>
      </c>
      <c r="BI23" s="198">
        <f t="shared" si="7"/>
        <v>0</v>
      </c>
      <c r="BJ23" s="198">
        <f t="shared" si="7"/>
        <v>0</v>
      </c>
      <c r="BK23" s="198">
        <f t="shared" si="7"/>
        <v>0</v>
      </c>
      <c r="BL23" s="198">
        <f t="shared" si="7"/>
        <v>0</v>
      </c>
      <c r="BM23" s="198">
        <f t="shared" si="7"/>
        <v>0</v>
      </c>
      <c r="BN23" s="198">
        <f t="shared" si="7"/>
        <v>0</v>
      </c>
      <c r="BO23" s="198">
        <f t="shared" si="7"/>
        <v>0</v>
      </c>
      <c r="BP23" s="198">
        <f t="shared" si="7"/>
        <v>0</v>
      </c>
      <c r="BQ23" s="198">
        <f t="shared" si="7"/>
        <v>0</v>
      </c>
      <c r="BR23" s="198">
        <f t="shared" si="7"/>
        <v>0</v>
      </c>
      <c r="BS23" s="198">
        <f t="shared" si="7"/>
        <v>0</v>
      </c>
      <c r="BT23" s="198">
        <f t="shared" si="7"/>
        <v>0</v>
      </c>
      <c r="BU23" s="198">
        <f t="shared" si="7"/>
        <v>0</v>
      </c>
      <c r="BV23" s="198">
        <f t="shared" si="7"/>
        <v>0</v>
      </c>
      <c r="BW23" s="198">
        <f t="shared" si="7"/>
        <v>0</v>
      </c>
      <c r="BX23" s="198">
        <f t="shared" si="7"/>
        <v>0</v>
      </c>
      <c r="BY23" s="198">
        <f t="shared" si="7"/>
        <v>0</v>
      </c>
      <c r="BZ23" s="198">
        <f t="shared" si="7"/>
        <v>0</v>
      </c>
      <c r="CA23" s="198">
        <f t="shared" si="7"/>
        <v>0</v>
      </c>
      <c r="CB23" s="198">
        <f t="shared" si="7"/>
        <v>0</v>
      </c>
      <c r="CC23" s="198">
        <f t="shared" si="7"/>
        <v>0</v>
      </c>
      <c r="CD23" s="198">
        <f t="shared" si="7"/>
        <v>0</v>
      </c>
      <c r="CE23" s="198">
        <f t="shared" si="7"/>
        <v>0</v>
      </c>
      <c r="CF23" s="198">
        <f t="shared" si="7"/>
        <v>0</v>
      </c>
      <c r="CG23" s="198">
        <f t="shared" si="7"/>
        <v>0</v>
      </c>
    </row>
    <row r="24" spans="2:85" ht="16.95" customHeight="1" x14ac:dyDescent="0.25">
      <c r="B24" s="416"/>
      <c r="D24" s="366"/>
      <c r="E24" s="183" t="s">
        <v>309</v>
      </c>
      <c r="F24" s="150" t="str">
        <f>Matrix!E25</f>
        <v>D</v>
      </c>
      <c r="G24" s="261" t="s">
        <v>317</v>
      </c>
      <c r="H24" s="262"/>
      <c r="K24" s="198">
        <f>K22-K23</f>
        <v>0</v>
      </c>
      <c r="L24" s="263"/>
      <c r="M24" s="263"/>
      <c r="N24" s="263"/>
      <c r="O24" s="263"/>
      <c r="P24" s="263"/>
      <c r="Q24" s="263"/>
      <c r="R24" s="263"/>
      <c r="S24" s="263"/>
      <c r="T24" s="263"/>
      <c r="U24" s="263"/>
      <c r="V24" s="260"/>
      <c r="W24" s="26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87"/>
      <c r="BW24" s="87"/>
      <c r="BX24" s="180"/>
      <c r="BY24" s="180"/>
      <c r="BZ24" s="180"/>
      <c r="CA24" s="180"/>
      <c r="CB24" s="180"/>
      <c r="CC24" s="180"/>
      <c r="CD24" s="180"/>
      <c r="CE24" s="180"/>
      <c r="CF24" s="180"/>
      <c r="CG24" s="180"/>
    </row>
    <row r="25" spans="2:85" ht="16.95" customHeight="1" x14ac:dyDescent="0.25">
      <c r="B25" s="416"/>
      <c r="D25" s="366"/>
      <c r="E25" s="183" t="s">
        <v>310</v>
      </c>
      <c r="F25" s="150" t="str">
        <f>Matrix!D25</f>
        <v>Env</v>
      </c>
      <c r="G25" s="261" t="s">
        <v>314</v>
      </c>
      <c r="H25" s="262"/>
      <c r="K25" s="198">
        <f>K24</f>
        <v>0</v>
      </c>
      <c r="L25" s="263"/>
      <c r="M25" s="263"/>
      <c r="N25" s="263"/>
      <c r="O25" s="263"/>
      <c r="P25" s="263"/>
      <c r="Q25" s="263"/>
      <c r="R25" s="263"/>
      <c r="S25" s="263"/>
      <c r="T25" s="263"/>
      <c r="U25" s="263"/>
      <c r="V25" s="260"/>
      <c r="W25" s="26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87"/>
      <c r="BW25" s="87"/>
      <c r="BX25" s="180"/>
      <c r="BY25" s="180"/>
      <c r="BZ25" s="180"/>
      <c r="CA25" s="180"/>
      <c r="CB25" s="180"/>
      <c r="CC25" s="180"/>
      <c r="CD25" s="180"/>
      <c r="CE25" s="180"/>
      <c r="CF25" s="180"/>
      <c r="CG25" s="180"/>
    </row>
    <row r="26" spans="2:85" ht="13.2" customHeight="1" x14ac:dyDescent="0.25">
      <c r="K26" s="260"/>
      <c r="L26" s="260"/>
      <c r="M26" s="260"/>
      <c r="N26" s="260"/>
      <c r="O26" s="260"/>
      <c r="P26" s="260"/>
      <c r="Q26" s="260"/>
      <c r="R26" s="260"/>
      <c r="S26" s="260"/>
      <c r="T26" s="260"/>
      <c r="U26" s="260"/>
      <c r="V26" s="260"/>
      <c r="W26" s="26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row>
    <row r="27" spans="2:85" ht="16.95" customHeight="1" x14ac:dyDescent="0.25">
      <c r="B27" s="416" t="str">
        <f>Original_data!A21</f>
        <v>Chemical heat for electricity production (transf.)</v>
      </c>
      <c r="D27" s="372" t="str">
        <f>"Value in energy balance"&amp;$B$4</f>
        <v>Value in energy balance (in TJ)</v>
      </c>
      <c r="E27" s="408"/>
      <c r="F27" s="373"/>
      <c r="G27" s="93"/>
      <c r="H27" s="259" t="s">
        <v>318</v>
      </c>
      <c r="K27" s="225">
        <f>SUM(X27:CG27)</f>
        <v>0</v>
      </c>
      <c r="L27" s="260"/>
      <c r="M27" s="260"/>
      <c r="N27" s="260"/>
      <c r="O27" s="260"/>
      <c r="P27" s="260"/>
      <c r="Q27" s="260"/>
      <c r="R27" s="260"/>
      <c r="S27" s="260"/>
      <c r="T27" s="260"/>
      <c r="U27" s="260"/>
      <c r="V27" s="260"/>
      <c r="W27" s="260"/>
      <c r="X27" s="85">
        <f>Original_data!B21</f>
        <v>0</v>
      </c>
      <c r="Y27" s="85">
        <f>Original_data!C21</f>
        <v>0</v>
      </c>
      <c r="Z27" s="85">
        <f>Original_data!D21</f>
        <v>0</v>
      </c>
      <c r="AA27" s="85">
        <f>Original_data!E21</f>
        <v>0</v>
      </c>
      <c r="AB27" s="85">
        <f>Original_data!F21</f>
        <v>0</v>
      </c>
      <c r="AC27" s="85">
        <f>Original_data!G21</f>
        <v>0</v>
      </c>
      <c r="AD27" s="85">
        <f>Original_data!H21</f>
        <v>0</v>
      </c>
      <c r="AE27" s="85">
        <f>Original_data!I21</f>
        <v>0</v>
      </c>
      <c r="AF27" s="85">
        <f>Original_data!J21</f>
        <v>0</v>
      </c>
      <c r="AG27" s="85">
        <f>Original_data!K21</f>
        <v>0</v>
      </c>
      <c r="AH27" s="85">
        <f>Original_data!L21</f>
        <v>0</v>
      </c>
      <c r="AI27" s="85">
        <f>Original_data!M21</f>
        <v>0</v>
      </c>
      <c r="AJ27" s="85">
        <f>Original_data!N21</f>
        <v>0</v>
      </c>
      <c r="AK27" s="85">
        <f>Original_data!O21</f>
        <v>0</v>
      </c>
      <c r="AL27" s="85">
        <f>Original_data!P21</f>
        <v>0</v>
      </c>
      <c r="AM27" s="85">
        <f>Original_data!Q21</f>
        <v>0</v>
      </c>
      <c r="AN27" s="85">
        <f>Original_data!R21</f>
        <v>0</v>
      </c>
      <c r="AO27" s="85">
        <f>Original_data!S21</f>
        <v>0</v>
      </c>
      <c r="AP27" s="85">
        <f>Original_data!U21</f>
        <v>0</v>
      </c>
      <c r="AQ27" s="85">
        <f>Original_data!V21</f>
        <v>0</v>
      </c>
      <c r="AR27" s="85">
        <f>Original_data!W21</f>
        <v>0</v>
      </c>
      <c r="AS27" s="85">
        <f>Original_data!X21</f>
        <v>0</v>
      </c>
      <c r="AT27" s="85">
        <f>Original_data!Y21</f>
        <v>0</v>
      </c>
      <c r="AU27" s="85">
        <f>Original_data!Z21</f>
        <v>0</v>
      </c>
      <c r="AV27" s="85">
        <f>Original_data!AA21</f>
        <v>0</v>
      </c>
      <c r="AW27" s="85">
        <f>Original_data!AB21</f>
        <v>0</v>
      </c>
      <c r="AX27" s="85">
        <f>Original_data!AC21</f>
        <v>0</v>
      </c>
      <c r="AY27" s="85">
        <f>Original_data!AD21</f>
        <v>0</v>
      </c>
      <c r="AZ27" s="85">
        <f>Original_data!AE21</f>
        <v>0</v>
      </c>
      <c r="BA27" s="85">
        <f>Original_data!AF21</f>
        <v>0</v>
      </c>
      <c r="BB27" s="85">
        <f>Original_data!AG21</f>
        <v>0</v>
      </c>
      <c r="BC27" s="85">
        <f>Original_data!AH21</f>
        <v>0</v>
      </c>
      <c r="BD27" s="85">
        <f>Original_data!AI21</f>
        <v>0</v>
      </c>
      <c r="BE27" s="85">
        <f>Original_data!AJ21</f>
        <v>0</v>
      </c>
      <c r="BF27" s="85">
        <f>Original_data!AK21</f>
        <v>0</v>
      </c>
      <c r="BG27" s="85">
        <f>Original_data!AL21</f>
        <v>0</v>
      </c>
      <c r="BH27" s="85">
        <f>Original_data!AM21</f>
        <v>0</v>
      </c>
      <c r="BI27" s="85">
        <f>Original_data!AN21</f>
        <v>0</v>
      </c>
      <c r="BJ27" s="85">
        <f>Original_data!AO21</f>
        <v>0</v>
      </c>
      <c r="BK27" s="85">
        <f>Original_data!AP21</f>
        <v>0</v>
      </c>
      <c r="BL27" s="85">
        <f>Original_data!AQ21</f>
        <v>0</v>
      </c>
      <c r="BM27" s="85">
        <f>Original_data!AR21</f>
        <v>0</v>
      </c>
      <c r="BN27" s="85">
        <f>Original_data!AS21</f>
        <v>0</v>
      </c>
      <c r="BO27" s="85">
        <f>Original_data!AT21</f>
        <v>0</v>
      </c>
      <c r="BP27" s="85">
        <f>Original_data!AU21</f>
        <v>0</v>
      </c>
      <c r="BQ27" s="85">
        <f>Original_data!AV21</f>
        <v>0</v>
      </c>
      <c r="BR27" s="85">
        <f>Original_data!AW21</f>
        <v>0</v>
      </c>
      <c r="BS27" s="85">
        <f>Original_data!AX21</f>
        <v>0</v>
      </c>
      <c r="BT27" s="85">
        <f>Original_data!AY21</f>
        <v>0</v>
      </c>
      <c r="BU27" s="85">
        <f>Original_data!AZ21</f>
        <v>0</v>
      </c>
      <c r="BV27" s="85">
        <f>Original_data!BA21</f>
        <v>0</v>
      </c>
      <c r="BW27" s="85">
        <f>Original_data!BB21</f>
        <v>0</v>
      </c>
      <c r="BX27" s="85">
        <f>Original_data!BC21</f>
        <v>0</v>
      </c>
      <c r="BY27" s="85">
        <f>Original_data!BD21</f>
        <v>0</v>
      </c>
      <c r="BZ27" s="85">
        <f>Original_data!BE21</f>
        <v>0</v>
      </c>
      <c r="CA27" s="85">
        <f>Original_data!BF21</f>
        <v>0</v>
      </c>
      <c r="CB27" s="85">
        <f>Original_data!BG21</f>
        <v>0</v>
      </c>
      <c r="CC27" s="85">
        <f>Original_data!BH21</f>
        <v>0</v>
      </c>
      <c r="CD27" s="85">
        <f>Original_data!BI21</f>
        <v>0</v>
      </c>
      <c r="CE27" s="85">
        <f>Original_data!BJ21</f>
        <v>0</v>
      </c>
      <c r="CF27" s="85">
        <f>Original_data!BK21</f>
        <v>0</v>
      </c>
      <c r="CG27" s="85">
        <f>Original_data!BL21</f>
        <v>0</v>
      </c>
    </row>
    <row r="28" spans="2:85" ht="6.6" customHeight="1" x14ac:dyDescent="0.25">
      <c r="B28" s="416"/>
      <c r="K28" s="260"/>
      <c r="L28" s="260"/>
      <c r="M28" s="260"/>
      <c r="N28" s="260"/>
      <c r="O28" s="260"/>
      <c r="P28" s="260"/>
      <c r="Q28" s="260"/>
      <c r="R28" s="260"/>
      <c r="S28" s="260"/>
      <c r="T28" s="260"/>
      <c r="U28" s="260"/>
      <c r="V28" s="260"/>
      <c r="W28" s="26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row>
    <row r="29" spans="2:85" ht="16.95" customHeight="1" x14ac:dyDescent="0.25">
      <c r="B29" s="416"/>
      <c r="D29" s="366" t="str">
        <f>"Value in PSUT"&amp;$D$4</f>
        <v>Value in PSUT (in PJ)</v>
      </c>
      <c r="E29" s="183" t="s">
        <v>326</v>
      </c>
      <c r="F29" s="150" t="str">
        <f>Matrix!E26</f>
        <v>D</v>
      </c>
      <c r="G29" s="261" t="s">
        <v>311</v>
      </c>
      <c r="H29" s="259" t="s">
        <v>302</v>
      </c>
      <c r="K29" s="198">
        <f>SUM(L29:U29)</f>
        <v>0</v>
      </c>
      <c r="L29" s="198">
        <f>SUMIFS($X29:$CG29,$X$8:$CG$8,L$10)</f>
        <v>0</v>
      </c>
      <c r="M29" s="198">
        <f t="shared" ref="M29:U30" si="8">SUMIFS($X29:$CG29,$X$8:$CG$8,M$10)</f>
        <v>0</v>
      </c>
      <c r="N29" s="198">
        <f t="shared" si="8"/>
        <v>0</v>
      </c>
      <c r="O29" s="198">
        <f t="shared" si="8"/>
        <v>0</v>
      </c>
      <c r="P29" s="198">
        <f t="shared" si="8"/>
        <v>0</v>
      </c>
      <c r="Q29" s="198">
        <f t="shared" si="8"/>
        <v>0</v>
      </c>
      <c r="R29" s="198">
        <f t="shared" si="8"/>
        <v>0</v>
      </c>
      <c r="S29" s="198">
        <f t="shared" si="8"/>
        <v>0</v>
      </c>
      <c r="T29" s="198">
        <f t="shared" si="8"/>
        <v>0</v>
      </c>
      <c r="U29" s="198">
        <f t="shared" si="8"/>
        <v>0</v>
      </c>
      <c r="V29" s="260"/>
      <c r="W29" s="260"/>
      <c r="X29" s="198">
        <f>IF(X27&lt;0,X27*$H29,0)</f>
        <v>0</v>
      </c>
      <c r="Y29" s="198">
        <f t="shared" ref="Y29:CG29" si="9">IF(Y27&lt;0,Y27*$H29,0)</f>
        <v>0</v>
      </c>
      <c r="Z29" s="198">
        <f t="shared" si="9"/>
        <v>0</v>
      </c>
      <c r="AA29" s="198">
        <f t="shared" si="9"/>
        <v>0</v>
      </c>
      <c r="AB29" s="198">
        <f t="shared" si="9"/>
        <v>0</v>
      </c>
      <c r="AC29" s="198">
        <f t="shared" si="9"/>
        <v>0</v>
      </c>
      <c r="AD29" s="198">
        <f t="shared" si="9"/>
        <v>0</v>
      </c>
      <c r="AE29" s="198">
        <f t="shared" si="9"/>
        <v>0</v>
      </c>
      <c r="AF29" s="198">
        <f t="shared" si="9"/>
        <v>0</v>
      </c>
      <c r="AG29" s="198">
        <f t="shared" si="9"/>
        <v>0</v>
      </c>
      <c r="AH29" s="198">
        <f t="shared" si="9"/>
        <v>0</v>
      </c>
      <c r="AI29" s="198">
        <f t="shared" si="9"/>
        <v>0</v>
      </c>
      <c r="AJ29" s="198">
        <f t="shared" si="9"/>
        <v>0</v>
      </c>
      <c r="AK29" s="198">
        <f t="shared" si="9"/>
        <v>0</v>
      </c>
      <c r="AL29" s="198">
        <f t="shared" si="9"/>
        <v>0</v>
      </c>
      <c r="AM29" s="198">
        <f t="shared" si="9"/>
        <v>0</v>
      </c>
      <c r="AN29" s="198">
        <f t="shared" si="9"/>
        <v>0</v>
      </c>
      <c r="AO29" s="198">
        <f t="shared" si="9"/>
        <v>0</v>
      </c>
      <c r="AP29" s="198">
        <f t="shared" si="9"/>
        <v>0</v>
      </c>
      <c r="AQ29" s="198">
        <f t="shared" si="9"/>
        <v>0</v>
      </c>
      <c r="AR29" s="198">
        <f t="shared" si="9"/>
        <v>0</v>
      </c>
      <c r="AS29" s="198">
        <f t="shared" si="9"/>
        <v>0</v>
      </c>
      <c r="AT29" s="198">
        <f t="shared" si="9"/>
        <v>0</v>
      </c>
      <c r="AU29" s="198">
        <f t="shared" si="9"/>
        <v>0</v>
      </c>
      <c r="AV29" s="198">
        <f t="shared" si="9"/>
        <v>0</v>
      </c>
      <c r="AW29" s="198">
        <f t="shared" si="9"/>
        <v>0</v>
      </c>
      <c r="AX29" s="198">
        <f t="shared" si="9"/>
        <v>0</v>
      </c>
      <c r="AY29" s="198">
        <f t="shared" si="9"/>
        <v>0</v>
      </c>
      <c r="AZ29" s="198">
        <f t="shared" si="9"/>
        <v>0</v>
      </c>
      <c r="BA29" s="198">
        <f t="shared" si="9"/>
        <v>0</v>
      </c>
      <c r="BB29" s="198">
        <f t="shared" si="9"/>
        <v>0</v>
      </c>
      <c r="BC29" s="198">
        <f t="shared" si="9"/>
        <v>0</v>
      </c>
      <c r="BD29" s="198">
        <f t="shared" si="9"/>
        <v>0</v>
      </c>
      <c r="BE29" s="198">
        <f t="shared" si="9"/>
        <v>0</v>
      </c>
      <c r="BF29" s="198">
        <f t="shared" si="9"/>
        <v>0</v>
      </c>
      <c r="BG29" s="198">
        <f t="shared" si="9"/>
        <v>0</v>
      </c>
      <c r="BH29" s="198">
        <f t="shared" si="9"/>
        <v>0</v>
      </c>
      <c r="BI29" s="198">
        <f t="shared" si="9"/>
        <v>0</v>
      </c>
      <c r="BJ29" s="198">
        <f t="shared" si="9"/>
        <v>0</v>
      </c>
      <c r="BK29" s="198">
        <f t="shared" si="9"/>
        <v>0</v>
      </c>
      <c r="BL29" s="198">
        <f t="shared" si="9"/>
        <v>0</v>
      </c>
      <c r="BM29" s="198">
        <f t="shared" si="9"/>
        <v>0</v>
      </c>
      <c r="BN29" s="198">
        <f t="shared" si="9"/>
        <v>0</v>
      </c>
      <c r="BO29" s="198">
        <f t="shared" si="9"/>
        <v>0</v>
      </c>
      <c r="BP29" s="198">
        <f t="shared" si="9"/>
        <v>0</v>
      </c>
      <c r="BQ29" s="198">
        <f t="shared" si="9"/>
        <v>0</v>
      </c>
      <c r="BR29" s="198">
        <f t="shared" si="9"/>
        <v>0</v>
      </c>
      <c r="BS29" s="198">
        <f t="shared" si="9"/>
        <v>0</v>
      </c>
      <c r="BT29" s="198">
        <f t="shared" si="9"/>
        <v>0</v>
      </c>
      <c r="BU29" s="198">
        <f t="shared" si="9"/>
        <v>0</v>
      </c>
      <c r="BV29" s="198">
        <f t="shared" si="9"/>
        <v>0</v>
      </c>
      <c r="BW29" s="198">
        <f t="shared" si="9"/>
        <v>0</v>
      </c>
      <c r="BX29" s="198">
        <f t="shared" si="9"/>
        <v>0</v>
      </c>
      <c r="BY29" s="198">
        <f t="shared" si="9"/>
        <v>0</v>
      </c>
      <c r="BZ29" s="198">
        <f t="shared" si="9"/>
        <v>0</v>
      </c>
      <c r="CA29" s="198">
        <f t="shared" si="9"/>
        <v>0</v>
      </c>
      <c r="CB29" s="198">
        <f t="shared" si="9"/>
        <v>0</v>
      </c>
      <c r="CC29" s="198">
        <f t="shared" si="9"/>
        <v>0</v>
      </c>
      <c r="CD29" s="198">
        <f t="shared" si="9"/>
        <v>0</v>
      </c>
      <c r="CE29" s="198">
        <f t="shared" si="9"/>
        <v>0</v>
      </c>
      <c r="CF29" s="198">
        <f t="shared" si="9"/>
        <v>0</v>
      </c>
      <c r="CG29" s="198">
        <f t="shared" si="9"/>
        <v>0</v>
      </c>
    </row>
    <row r="30" spans="2:85" ht="16.95" customHeight="1" x14ac:dyDescent="0.25">
      <c r="B30" s="416"/>
      <c r="D30" s="366"/>
      <c r="E30" s="183" t="s">
        <v>327</v>
      </c>
      <c r="F30" s="150" t="str">
        <f>Matrix!E26</f>
        <v>D</v>
      </c>
      <c r="G30" s="261" t="s">
        <v>298</v>
      </c>
      <c r="H30" s="259" t="s">
        <v>303</v>
      </c>
      <c r="K30" s="198">
        <f>SUM(L30:U30)</f>
        <v>0</v>
      </c>
      <c r="L30" s="198">
        <f t="shared" ref="L30" si="10">SUMIFS($X30:$CG30,$X$8:$CG$8,L$10)</f>
        <v>0</v>
      </c>
      <c r="M30" s="198">
        <f t="shared" si="8"/>
        <v>0</v>
      </c>
      <c r="N30" s="198">
        <f t="shared" si="8"/>
        <v>0</v>
      </c>
      <c r="O30" s="198">
        <f t="shared" si="8"/>
        <v>0</v>
      </c>
      <c r="P30" s="198">
        <f t="shared" si="8"/>
        <v>0</v>
      </c>
      <c r="Q30" s="198">
        <f t="shared" si="8"/>
        <v>0</v>
      </c>
      <c r="R30" s="198">
        <f t="shared" si="8"/>
        <v>0</v>
      </c>
      <c r="S30" s="198">
        <f t="shared" si="8"/>
        <v>0</v>
      </c>
      <c r="T30" s="198">
        <f t="shared" si="8"/>
        <v>0</v>
      </c>
      <c r="U30" s="198">
        <f t="shared" si="8"/>
        <v>0</v>
      </c>
      <c r="V30" s="260"/>
      <c r="W30" s="260"/>
      <c r="X30" s="198">
        <f>IF(X27&gt;0,X27*$H30,0)</f>
        <v>0</v>
      </c>
      <c r="Y30" s="198">
        <f t="shared" ref="Y30:CG30" si="11">IF(Y27&gt;0,Y27*$H30,0)</f>
        <v>0</v>
      </c>
      <c r="Z30" s="198">
        <f t="shared" si="11"/>
        <v>0</v>
      </c>
      <c r="AA30" s="198">
        <f t="shared" si="11"/>
        <v>0</v>
      </c>
      <c r="AB30" s="198">
        <f t="shared" si="11"/>
        <v>0</v>
      </c>
      <c r="AC30" s="198">
        <f t="shared" si="11"/>
        <v>0</v>
      </c>
      <c r="AD30" s="198">
        <f t="shared" si="11"/>
        <v>0</v>
      </c>
      <c r="AE30" s="198">
        <f t="shared" si="11"/>
        <v>0</v>
      </c>
      <c r="AF30" s="198">
        <f t="shared" si="11"/>
        <v>0</v>
      </c>
      <c r="AG30" s="198">
        <f t="shared" si="11"/>
        <v>0</v>
      </c>
      <c r="AH30" s="198">
        <f t="shared" si="11"/>
        <v>0</v>
      </c>
      <c r="AI30" s="198">
        <f t="shared" si="11"/>
        <v>0</v>
      </c>
      <c r="AJ30" s="198">
        <f t="shared" si="11"/>
        <v>0</v>
      </c>
      <c r="AK30" s="198">
        <f t="shared" si="11"/>
        <v>0</v>
      </c>
      <c r="AL30" s="198">
        <f t="shared" si="11"/>
        <v>0</v>
      </c>
      <c r="AM30" s="198">
        <f t="shared" si="11"/>
        <v>0</v>
      </c>
      <c r="AN30" s="198">
        <f t="shared" si="11"/>
        <v>0</v>
      </c>
      <c r="AO30" s="198">
        <f t="shared" si="11"/>
        <v>0</v>
      </c>
      <c r="AP30" s="198">
        <f t="shared" si="11"/>
        <v>0</v>
      </c>
      <c r="AQ30" s="198">
        <f t="shared" si="11"/>
        <v>0</v>
      </c>
      <c r="AR30" s="198">
        <f t="shared" si="11"/>
        <v>0</v>
      </c>
      <c r="AS30" s="198">
        <f t="shared" si="11"/>
        <v>0</v>
      </c>
      <c r="AT30" s="198">
        <f t="shared" si="11"/>
        <v>0</v>
      </c>
      <c r="AU30" s="198">
        <f t="shared" si="11"/>
        <v>0</v>
      </c>
      <c r="AV30" s="198">
        <f t="shared" si="11"/>
        <v>0</v>
      </c>
      <c r="AW30" s="198">
        <f t="shared" si="11"/>
        <v>0</v>
      </c>
      <c r="AX30" s="198">
        <f t="shared" si="11"/>
        <v>0</v>
      </c>
      <c r="AY30" s="198">
        <f t="shared" si="11"/>
        <v>0</v>
      </c>
      <c r="AZ30" s="198">
        <f t="shared" si="11"/>
        <v>0</v>
      </c>
      <c r="BA30" s="198">
        <f t="shared" si="11"/>
        <v>0</v>
      </c>
      <c r="BB30" s="198">
        <f t="shared" si="11"/>
        <v>0</v>
      </c>
      <c r="BC30" s="198">
        <f t="shared" si="11"/>
        <v>0</v>
      </c>
      <c r="BD30" s="198">
        <f t="shared" si="11"/>
        <v>0</v>
      </c>
      <c r="BE30" s="198">
        <f t="shared" si="11"/>
        <v>0</v>
      </c>
      <c r="BF30" s="198">
        <f t="shared" si="11"/>
        <v>0</v>
      </c>
      <c r="BG30" s="198">
        <f t="shared" si="11"/>
        <v>0</v>
      </c>
      <c r="BH30" s="198">
        <f t="shared" si="11"/>
        <v>0</v>
      </c>
      <c r="BI30" s="198">
        <f t="shared" si="11"/>
        <v>0</v>
      </c>
      <c r="BJ30" s="198">
        <f t="shared" si="11"/>
        <v>0</v>
      </c>
      <c r="BK30" s="198">
        <f t="shared" si="11"/>
        <v>0</v>
      </c>
      <c r="BL30" s="198">
        <f t="shared" si="11"/>
        <v>0</v>
      </c>
      <c r="BM30" s="198">
        <f t="shared" si="11"/>
        <v>0</v>
      </c>
      <c r="BN30" s="198">
        <f t="shared" si="11"/>
        <v>0</v>
      </c>
      <c r="BO30" s="198">
        <f t="shared" si="11"/>
        <v>0</v>
      </c>
      <c r="BP30" s="198">
        <f t="shared" si="11"/>
        <v>0</v>
      </c>
      <c r="BQ30" s="198">
        <f t="shared" si="11"/>
        <v>0</v>
      </c>
      <c r="BR30" s="198">
        <f t="shared" si="11"/>
        <v>0</v>
      </c>
      <c r="BS30" s="198">
        <f t="shared" si="11"/>
        <v>0</v>
      </c>
      <c r="BT30" s="198">
        <f t="shared" si="11"/>
        <v>0</v>
      </c>
      <c r="BU30" s="198">
        <f t="shared" si="11"/>
        <v>0</v>
      </c>
      <c r="BV30" s="198">
        <f t="shared" si="11"/>
        <v>0</v>
      </c>
      <c r="BW30" s="198">
        <f t="shared" si="11"/>
        <v>0</v>
      </c>
      <c r="BX30" s="198">
        <f t="shared" si="11"/>
        <v>0</v>
      </c>
      <c r="BY30" s="198">
        <f t="shared" si="11"/>
        <v>0</v>
      </c>
      <c r="BZ30" s="198">
        <f t="shared" si="11"/>
        <v>0</v>
      </c>
      <c r="CA30" s="198">
        <f t="shared" si="11"/>
        <v>0</v>
      </c>
      <c r="CB30" s="198">
        <f t="shared" si="11"/>
        <v>0</v>
      </c>
      <c r="CC30" s="198">
        <f t="shared" si="11"/>
        <v>0</v>
      </c>
      <c r="CD30" s="198">
        <f t="shared" si="11"/>
        <v>0</v>
      </c>
      <c r="CE30" s="198">
        <f t="shared" si="11"/>
        <v>0</v>
      </c>
      <c r="CF30" s="198">
        <f t="shared" si="11"/>
        <v>0</v>
      </c>
      <c r="CG30" s="198">
        <f t="shared" si="11"/>
        <v>0</v>
      </c>
    </row>
    <row r="31" spans="2:85" ht="16.95" customHeight="1" x14ac:dyDescent="0.25">
      <c r="B31" s="416"/>
      <c r="D31" s="366"/>
      <c r="E31" s="183" t="s">
        <v>309</v>
      </c>
      <c r="F31" s="150" t="str">
        <f>Matrix!E26</f>
        <v>D</v>
      </c>
      <c r="G31" s="261" t="s">
        <v>317</v>
      </c>
      <c r="H31" s="262"/>
      <c r="K31" s="198">
        <f>K29-K30</f>
        <v>0</v>
      </c>
      <c r="L31" s="260"/>
      <c r="M31" s="260"/>
      <c r="N31" s="260"/>
      <c r="O31" s="260"/>
      <c r="P31" s="260"/>
      <c r="Q31" s="260"/>
      <c r="R31" s="260"/>
      <c r="S31" s="260"/>
      <c r="T31" s="260"/>
      <c r="U31" s="260"/>
      <c r="V31" s="260"/>
      <c r="W31" s="26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87"/>
      <c r="BW31" s="87"/>
      <c r="BX31" s="180"/>
      <c r="BY31" s="180"/>
      <c r="BZ31" s="180"/>
      <c r="CA31" s="180"/>
      <c r="CB31" s="180"/>
      <c r="CC31" s="180"/>
      <c r="CD31" s="180"/>
      <c r="CE31" s="180"/>
      <c r="CF31" s="180"/>
      <c r="CG31" s="180"/>
    </row>
    <row r="32" spans="2:85" ht="16.95" customHeight="1" x14ac:dyDescent="0.25">
      <c r="B32" s="416"/>
      <c r="D32" s="366"/>
      <c r="E32" s="183" t="s">
        <v>310</v>
      </c>
      <c r="F32" s="150" t="str">
        <f>Matrix!D26</f>
        <v>Env</v>
      </c>
      <c r="G32" s="261" t="s">
        <v>314</v>
      </c>
      <c r="H32" s="262"/>
      <c r="K32" s="198">
        <f>K31</f>
        <v>0</v>
      </c>
      <c r="L32" s="260"/>
      <c r="M32" s="260"/>
      <c r="N32" s="260"/>
      <c r="O32" s="260"/>
      <c r="P32" s="260"/>
      <c r="Q32" s="260"/>
      <c r="R32" s="260"/>
      <c r="S32" s="260"/>
      <c r="T32" s="260"/>
      <c r="U32" s="260"/>
      <c r="V32" s="260"/>
      <c r="W32" s="26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87"/>
      <c r="BW32" s="87"/>
      <c r="BX32" s="180"/>
      <c r="BY32" s="180"/>
      <c r="BZ32" s="180"/>
      <c r="CA32" s="180"/>
      <c r="CB32" s="180"/>
      <c r="CC32" s="180"/>
      <c r="CD32" s="180"/>
      <c r="CE32" s="180"/>
      <c r="CF32" s="180"/>
      <c r="CG32" s="180"/>
    </row>
    <row r="33" spans="2:85" ht="13.2" customHeight="1" x14ac:dyDescent="0.25">
      <c r="K33" s="260"/>
      <c r="L33" s="260"/>
      <c r="M33" s="260"/>
      <c r="N33" s="260"/>
      <c r="O33" s="260"/>
      <c r="P33" s="260"/>
      <c r="Q33" s="260"/>
      <c r="R33" s="260"/>
      <c r="S33" s="260"/>
      <c r="T33" s="260"/>
      <c r="U33" s="260"/>
      <c r="V33" s="260"/>
      <c r="W33" s="26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c r="CC33" s="180"/>
      <c r="CD33" s="180"/>
      <c r="CE33" s="180"/>
      <c r="CF33" s="180"/>
      <c r="CG33" s="180"/>
    </row>
    <row r="34" spans="2:85" ht="16.95" customHeight="1" x14ac:dyDescent="0.25">
      <c r="B34" s="416" t="str">
        <f>Original_data!A22</f>
        <v>Blast furnaces (transf.)</v>
      </c>
      <c r="D34" s="372" t="str">
        <f>"Value in energy balance"&amp;$B$4</f>
        <v>Value in energy balance (in TJ)</v>
      </c>
      <c r="E34" s="408"/>
      <c r="F34" s="373"/>
      <c r="G34" s="93"/>
      <c r="H34" s="259" t="s">
        <v>318</v>
      </c>
      <c r="K34" s="225">
        <f>SUM(X34:CG34)</f>
        <v>-54275</v>
      </c>
      <c r="L34" s="260"/>
      <c r="M34" s="260"/>
      <c r="N34" s="260"/>
      <c r="O34" s="260"/>
      <c r="P34" s="260"/>
      <c r="Q34" s="260"/>
      <c r="R34" s="260"/>
      <c r="S34" s="260"/>
      <c r="T34" s="260"/>
      <c r="U34" s="260"/>
      <c r="V34" s="260"/>
      <c r="W34" s="260"/>
      <c r="X34" s="85">
        <f>Original_data!B22</f>
        <v>0</v>
      </c>
      <c r="Y34" s="85">
        <f>Original_data!C22</f>
        <v>-37874</v>
      </c>
      <c r="Z34" s="85">
        <f>Original_data!D22</f>
        <v>0</v>
      </c>
      <c r="AA34" s="85">
        <f>Original_data!E22</f>
        <v>0</v>
      </c>
      <c r="AB34" s="85">
        <f>Original_data!F22</f>
        <v>0</v>
      </c>
      <c r="AC34" s="85">
        <f>Original_data!G22</f>
        <v>0</v>
      </c>
      <c r="AD34" s="85">
        <f>Original_data!H22</f>
        <v>-52582</v>
      </c>
      <c r="AE34" s="85">
        <f>Original_data!I22</f>
        <v>0</v>
      </c>
      <c r="AF34" s="85">
        <f>Original_data!J22</f>
        <v>0</v>
      </c>
      <c r="AG34" s="85">
        <f>Original_data!K22</f>
        <v>0</v>
      </c>
      <c r="AH34" s="85">
        <f>Original_data!L22</f>
        <v>0</v>
      </c>
      <c r="AI34" s="85">
        <f>Original_data!M22</f>
        <v>0</v>
      </c>
      <c r="AJ34" s="85">
        <f>Original_data!N22</f>
        <v>36181</v>
      </c>
      <c r="AK34" s="85">
        <f>Original_data!O22</f>
        <v>0</v>
      </c>
      <c r="AL34" s="85">
        <f>Original_data!P22</f>
        <v>0</v>
      </c>
      <c r="AM34" s="85">
        <f>Original_data!Q22</f>
        <v>0</v>
      </c>
      <c r="AN34" s="85">
        <f>Original_data!R22</f>
        <v>0</v>
      </c>
      <c r="AO34" s="85">
        <f>Original_data!S22</f>
        <v>0</v>
      </c>
      <c r="AP34" s="85">
        <f>Original_data!U22</f>
        <v>0</v>
      </c>
      <c r="AQ34" s="85">
        <f>Original_data!V22</f>
        <v>0</v>
      </c>
      <c r="AR34" s="85">
        <f>Original_data!W22</f>
        <v>0</v>
      </c>
      <c r="AS34" s="85">
        <f>Original_data!X22</f>
        <v>0</v>
      </c>
      <c r="AT34" s="85">
        <f>Original_data!Y22</f>
        <v>0</v>
      </c>
      <c r="AU34" s="85">
        <f>Original_data!Z22</f>
        <v>0</v>
      </c>
      <c r="AV34" s="85">
        <f>Original_data!AA22</f>
        <v>0</v>
      </c>
      <c r="AW34" s="85">
        <f>Original_data!AB22</f>
        <v>0</v>
      </c>
      <c r="AX34" s="85">
        <f>Original_data!AC22</f>
        <v>0</v>
      </c>
      <c r="AY34" s="85">
        <f>Original_data!AD22</f>
        <v>0</v>
      </c>
      <c r="AZ34" s="85">
        <f>Original_data!AE22</f>
        <v>0</v>
      </c>
      <c r="BA34" s="85">
        <f>Original_data!AF22</f>
        <v>0</v>
      </c>
      <c r="BB34" s="85">
        <f>Original_data!AG22</f>
        <v>0</v>
      </c>
      <c r="BC34" s="85">
        <f>Original_data!AH22</f>
        <v>0</v>
      </c>
      <c r="BD34" s="85">
        <f>Original_data!AI22</f>
        <v>0</v>
      </c>
      <c r="BE34" s="85">
        <f>Original_data!AJ22</f>
        <v>0</v>
      </c>
      <c r="BF34" s="85">
        <f>Original_data!AK22</f>
        <v>0</v>
      </c>
      <c r="BG34" s="85">
        <f>Original_data!AL22</f>
        <v>0</v>
      </c>
      <c r="BH34" s="85">
        <f>Original_data!AM22</f>
        <v>0</v>
      </c>
      <c r="BI34" s="85">
        <f>Original_data!AN22</f>
        <v>0</v>
      </c>
      <c r="BJ34" s="85">
        <f>Original_data!AO22</f>
        <v>0</v>
      </c>
      <c r="BK34" s="85">
        <f>Original_data!AP22</f>
        <v>0</v>
      </c>
      <c r="BL34" s="85">
        <f>Original_data!AQ22</f>
        <v>0</v>
      </c>
      <c r="BM34" s="85">
        <f>Original_data!AR22</f>
        <v>0</v>
      </c>
      <c r="BN34" s="85">
        <f>Original_data!AS22</f>
        <v>0</v>
      </c>
      <c r="BO34" s="85">
        <f>Original_data!AT22</f>
        <v>0</v>
      </c>
      <c r="BP34" s="85">
        <f>Original_data!AU22</f>
        <v>0</v>
      </c>
      <c r="BQ34" s="85">
        <f>Original_data!AV22</f>
        <v>0</v>
      </c>
      <c r="BR34" s="85">
        <f>Original_data!AW22</f>
        <v>0</v>
      </c>
      <c r="BS34" s="85">
        <f>Original_data!AX22</f>
        <v>0</v>
      </c>
      <c r="BT34" s="85">
        <f>Original_data!AY22</f>
        <v>0</v>
      </c>
      <c r="BU34" s="85">
        <f>Original_data!AZ22</f>
        <v>0</v>
      </c>
      <c r="BV34" s="85">
        <f>Original_data!BA22</f>
        <v>0</v>
      </c>
      <c r="BW34" s="85">
        <f>Original_data!BB22</f>
        <v>0</v>
      </c>
      <c r="BX34" s="85">
        <f>Original_data!BC22</f>
        <v>0</v>
      </c>
      <c r="BY34" s="85">
        <f>Original_data!BD22</f>
        <v>0</v>
      </c>
      <c r="BZ34" s="85">
        <f>Original_data!BE22</f>
        <v>0</v>
      </c>
      <c r="CA34" s="85">
        <f>Original_data!BF22</f>
        <v>0</v>
      </c>
      <c r="CB34" s="85">
        <f>Original_data!BG22</f>
        <v>0</v>
      </c>
      <c r="CC34" s="85">
        <f>Original_data!BH22</f>
        <v>0</v>
      </c>
      <c r="CD34" s="85">
        <f>Original_data!BI22</f>
        <v>0</v>
      </c>
      <c r="CE34" s="85">
        <f>Original_data!BJ22</f>
        <v>0</v>
      </c>
      <c r="CF34" s="85">
        <f>Original_data!BK22</f>
        <v>0</v>
      </c>
      <c r="CG34" s="85">
        <f>Original_data!BL22</f>
        <v>0</v>
      </c>
    </row>
    <row r="35" spans="2:85" ht="6.6" customHeight="1" x14ac:dyDescent="0.25">
      <c r="B35" s="416"/>
      <c r="K35" s="260"/>
      <c r="L35" s="260"/>
      <c r="M35" s="260"/>
      <c r="N35" s="260"/>
      <c r="O35" s="260"/>
      <c r="P35" s="260"/>
      <c r="Q35" s="260"/>
      <c r="R35" s="260"/>
      <c r="S35" s="260"/>
      <c r="T35" s="260"/>
      <c r="U35" s="260"/>
      <c r="V35" s="260"/>
      <c r="W35" s="26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c r="CA35" s="180"/>
      <c r="CB35" s="180"/>
      <c r="CC35" s="180"/>
      <c r="CD35" s="180"/>
      <c r="CE35" s="180"/>
      <c r="CF35" s="180"/>
      <c r="CG35" s="180"/>
    </row>
    <row r="36" spans="2:85" ht="16.95" customHeight="1" x14ac:dyDescent="0.25">
      <c r="B36" s="416"/>
      <c r="D36" s="366" t="str">
        <f>"Value in PSUT"&amp;$D$4</f>
        <v>Value in PSUT (in PJ)</v>
      </c>
      <c r="E36" s="183" t="s">
        <v>326</v>
      </c>
      <c r="F36" s="150" t="str">
        <f>Matrix!E27</f>
        <v>C</v>
      </c>
      <c r="G36" s="261" t="s">
        <v>311</v>
      </c>
      <c r="H36" s="259" t="s">
        <v>302</v>
      </c>
      <c r="K36" s="198">
        <f>SUM(L36:U36)</f>
        <v>90.456000000000003</v>
      </c>
      <c r="L36" s="198">
        <f>SUMIFS($X36:$CG36,$X$8:$CG$8,L$10)</f>
        <v>90.456000000000003</v>
      </c>
      <c r="M36" s="198">
        <f t="shared" ref="M36:U37" si="12">SUMIFS($X36:$CG36,$X$8:$CG$8,M$10)</f>
        <v>0</v>
      </c>
      <c r="N36" s="198">
        <f t="shared" si="12"/>
        <v>0</v>
      </c>
      <c r="O36" s="198">
        <f t="shared" si="12"/>
        <v>0</v>
      </c>
      <c r="P36" s="198">
        <f t="shared" si="12"/>
        <v>0</v>
      </c>
      <c r="Q36" s="198">
        <f t="shared" si="12"/>
        <v>0</v>
      </c>
      <c r="R36" s="198">
        <f t="shared" si="12"/>
        <v>0</v>
      </c>
      <c r="S36" s="198">
        <f t="shared" si="12"/>
        <v>0</v>
      </c>
      <c r="T36" s="198">
        <f t="shared" si="12"/>
        <v>0</v>
      </c>
      <c r="U36" s="198">
        <f t="shared" si="12"/>
        <v>0</v>
      </c>
      <c r="V36" s="260"/>
      <c r="W36" s="260"/>
      <c r="X36" s="198">
        <f>IF(X34&lt;0,X34*$H36,0)</f>
        <v>0</v>
      </c>
      <c r="Y36" s="198">
        <f t="shared" ref="Y36:CG36" si="13">IF(Y34&lt;0,Y34*$H36,0)</f>
        <v>37.874000000000002</v>
      </c>
      <c r="Z36" s="198">
        <f t="shared" si="13"/>
        <v>0</v>
      </c>
      <c r="AA36" s="198">
        <f t="shared" si="13"/>
        <v>0</v>
      </c>
      <c r="AB36" s="198">
        <f t="shared" si="13"/>
        <v>0</v>
      </c>
      <c r="AC36" s="198">
        <f t="shared" si="13"/>
        <v>0</v>
      </c>
      <c r="AD36" s="198">
        <f t="shared" si="13"/>
        <v>52.582000000000001</v>
      </c>
      <c r="AE36" s="198">
        <f t="shared" si="13"/>
        <v>0</v>
      </c>
      <c r="AF36" s="198">
        <f t="shared" si="13"/>
        <v>0</v>
      </c>
      <c r="AG36" s="198">
        <f t="shared" si="13"/>
        <v>0</v>
      </c>
      <c r="AH36" s="198">
        <f t="shared" si="13"/>
        <v>0</v>
      </c>
      <c r="AI36" s="198">
        <f t="shared" si="13"/>
        <v>0</v>
      </c>
      <c r="AJ36" s="198">
        <f t="shared" si="13"/>
        <v>0</v>
      </c>
      <c r="AK36" s="198">
        <f t="shared" si="13"/>
        <v>0</v>
      </c>
      <c r="AL36" s="198">
        <f t="shared" si="13"/>
        <v>0</v>
      </c>
      <c r="AM36" s="198">
        <f t="shared" si="13"/>
        <v>0</v>
      </c>
      <c r="AN36" s="198">
        <f t="shared" si="13"/>
        <v>0</v>
      </c>
      <c r="AO36" s="198">
        <f t="shared" si="13"/>
        <v>0</v>
      </c>
      <c r="AP36" s="198">
        <f t="shared" si="13"/>
        <v>0</v>
      </c>
      <c r="AQ36" s="198">
        <f t="shared" si="13"/>
        <v>0</v>
      </c>
      <c r="AR36" s="198">
        <f t="shared" si="13"/>
        <v>0</v>
      </c>
      <c r="AS36" s="198">
        <f t="shared" si="13"/>
        <v>0</v>
      </c>
      <c r="AT36" s="198">
        <f t="shared" si="13"/>
        <v>0</v>
      </c>
      <c r="AU36" s="198">
        <f t="shared" si="13"/>
        <v>0</v>
      </c>
      <c r="AV36" s="198">
        <f t="shared" si="13"/>
        <v>0</v>
      </c>
      <c r="AW36" s="198">
        <f t="shared" si="13"/>
        <v>0</v>
      </c>
      <c r="AX36" s="198">
        <f t="shared" si="13"/>
        <v>0</v>
      </c>
      <c r="AY36" s="198">
        <f t="shared" si="13"/>
        <v>0</v>
      </c>
      <c r="AZ36" s="198">
        <f t="shared" si="13"/>
        <v>0</v>
      </c>
      <c r="BA36" s="198">
        <f t="shared" si="13"/>
        <v>0</v>
      </c>
      <c r="BB36" s="198">
        <f t="shared" si="13"/>
        <v>0</v>
      </c>
      <c r="BC36" s="198">
        <f t="shared" si="13"/>
        <v>0</v>
      </c>
      <c r="BD36" s="198">
        <f t="shared" si="13"/>
        <v>0</v>
      </c>
      <c r="BE36" s="198">
        <f t="shared" si="13"/>
        <v>0</v>
      </c>
      <c r="BF36" s="198">
        <f t="shared" si="13"/>
        <v>0</v>
      </c>
      <c r="BG36" s="198">
        <f t="shared" si="13"/>
        <v>0</v>
      </c>
      <c r="BH36" s="198">
        <f t="shared" si="13"/>
        <v>0</v>
      </c>
      <c r="BI36" s="198">
        <f t="shared" si="13"/>
        <v>0</v>
      </c>
      <c r="BJ36" s="198">
        <f t="shared" si="13"/>
        <v>0</v>
      </c>
      <c r="BK36" s="198">
        <f t="shared" si="13"/>
        <v>0</v>
      </c>
      <c r="BL36" s="198">
        <f t="shared" si="13"/>
        <v>0</v>
      </c>
      <c r="BM36" s="198">
        <f t="shared" si="13"/>
        <v>0</v>
      </c>
      <c r="BN36" s="198">
        <f t="shared" si="13"/>
        <v>0</v>
      </c>
      <c r="BO36" s="198">
        <f t="shared" si="13"/>
        <v>0</v>
      </c>
      <c r="BP36" s="198">
        <f t="shared" si="13"/>
        <v>0</v>
      </c>
      <c r="BQ36" s="198">
        <f t="shared" si="13"/>
        <v>0</v>
      </c>
      <c r="BR36" s="198">
        <f t="shared" si="13"/>
        <v>0</v>
      </c>
      <c r="BS36" s="198">
        <f t="shared" si="13"/>
        <v>0</v>
      </c>
      <c r="BT36" s="198">
        <f t="shared" si="13"/>
        <v>0</v>
      </c>
      <c r="BU36" s="198">
        <f t="shared" si="13"/>
        <v>0</v>
      </c>
      <c r="BV36" s="198">
        <f t="shared" si="13"/>
        <v>0</v>
      </c>
      <c r="BW36" s="198">
        <f t="shared" si="13"/>
        <v>0</v>
      </c>
      <c r="BX36" s="198">
        <f t="shared" si="13"/>
        <v>0</v>
      </c>
      <c r="BY36" s="198">
        <f t="shared" si="13"/>
        <v>0</v>
      </c>
      <c r="BZ36" s="198">
        <f t="shared" si="13"/>
        <v>0</v>
      </c>
      <c r="CA36" s="198">
        <f t="shared" si="13"/>
        <v>0</v>
      </c>
      <c r="CB36" s="198">
        <f t="shared" si="13"/>
        <v>0</v>
      </c>
      <c r="CC36" s="198">
        <f t="shared" si="13"/>
        <v>0</v>
      </c>
      <c r="CD36" s="198">
        <f t="shared" si="13"/>
        <v>0</v>
      </c>
      <c r="CE36" s="198">
        <f t="shared" si="13"/>
        <v>0</v>
      </c>
      <c r="CF36" s="198">
        <f t="shared" si="13"/>
        <v>0</v>
      </c>
      <c r="CG36" s="198">
        <f t="shared" si="13"/>
        <v>0</v>
      </c>
    </row>
    <row r="37" spans="2:85" ht="16.95" customHeight="1" x14ac:dyDescent="0.25">
      <c r="B37" s="416"/>
      <c r="D37" s="366"/>
      <c r="E37" s="183" t="s">
        <v>327</v>
      </c>
      <c r="F37" s="150" t="str">
        <f>Matrix!E27</f>
        <v>C</v>
      </c>
      <c r="G37" s="261" t="s">
        <v>298</v>
      </c>
      <c r="H37" s="259" t="s">
        <v>303</v>
      </c>
      <c r="K37" s="198">
        <f>SUM(L37:U37)</f>
        <v>36.180999999999997</v>
      </c>
      <c r="L37" s="198">
        <f t="shared" ref="L37" si="14">SUMIFS($X37:$CG37,$X$8:$CG$8,L$10)</f>
        <v>36.180999999999997</v>
      </c>
      <c r="M37" s="198">
        <f t="shared" si="12"/>
        <v>0</v>
      </c>
      <c r="N37" s="198">
        <f t="shared" si="12"/>
        <v>0</v>
      </c>
      <c r="O37" s="198">
        <f t="shared" si="12"/>
        <v>0</v>
      </c>
      <c r="P37" s="198">
        <f t="shared" si="12"/>
        <v>0</v>
      </c>
      <c r="Q37" s="198">
        <f t="shared" si="12"/>
        <v>0</v>
      </c>
      <c r="R37" s="198">
        <f t="shared" si="12"/>
        <v>0</v>
      </c>
      <c r="S37" s="198">
        <f t="shared" si="12"/>
        <v>0</v>
      </c>
      <c r="T37" s="198">
        <f t="shared" si="12"/>
        <v>0</v>
      </c>
      <c r="U37" s="198">
        <f t="shared" si="12"/>
        <v>0</v>
      </c>
      <c r="V37" s="260"/>
      <c r="W37" s="260"/>
      <c r="X37" s="198">
        <f>IF(X34&gt;0,X34*$H37,0)</f>
        <v>0</v>
      </c>
      <c r="Y37" s="198">
        <f t="shared" ref="Y37:CG37" si="15">IF(Y34&gt;0,Y34*$H37,0)</f>
        <v>0</v>
      </c>
      <c r="Z37" s="198">
        <f t="shared" si="15"/>
        <v>0</v>
      </c>
      <c r="AA37" s="198">
        <f t="shared" si="15"/>
        <v>0</v>
      </c>
      <c r="AB37" s="198">
        <f t="shared" si="15"/>
        <v>0</v>
      </c>
      <c r="AC37" s="198">
        <f t="shared" si="15"/>
        <v>0</v>
      </c>
      <c r="AD37" s="198">
        <f t="shared" si="15"/>
        <v>0</v>
      </c>
      <c r="AE37" s="198">
        <f t="shared" si="15"/>
        <v>0</v>
      </c>
      <c r="AF37" s="198">
        <f t="shared" si="15"/>
        <v>0</v>
      </c>
      <c r="AG37" s="198">
        <f t="shared" si="15"/>
        <v>0</v>
      </c>
      <c r="AH37" s="198">
        <f t="shared" si="15"/>
        <v>0</v>
      </c>
      <c r="AI37" s="198">
        <f t="shared" si="15"/>
        <v>0</v>
      </c>
      <c r="AJ37" s="198">
        <f t="shared" si="15"/>
        <v>36.180999999999997</v>
      </c>
      <c r="AK37" s="198">
        <f t="shared" si="15"/>
        <v>0</v>
      </c>
      <c r="AL37" s="198">
        <f t="shared" si="15"/>
        <v>0</v>
      </c>
      <c r="AM37" s="198">
        <f t="shared" si="15"/>
        <v>0</v>
      </c>
      <c r="AN37" s="198">
        <f t="shared" si="15"/>
        <v>0</v>
      </c>
      <c r="AO37" s="198">
        <f t="shared" si="15"/>
        <v>0</v>
      </c>
      <c r="AP37" s="198">
        <f t="shared" si="15"/>
        <v>0</v>
      </c>
      <c r="AQ37" s="198">
        <f t="shared" si="15"/>
        <v>0</v>
      </c>
      <c r="AR37" s="198">
        <f t="shared" si="15"/>
        <v>0</v>
      </c>
      <c r="AS37" s="198">
        <f t="shared" si="15"/>
        <v>0</v>
      </c>
      <c r="AT37" s="198">
        <f t="shared" si="15"/>
        <v>0</v>
      </c>
      <c r="AU37" s="198">
        <f t="shared" si="15"/>
        <v>0</v>
      </c>
      <c r="AV37" s="198">
        <f t="shared" si="15"/>
        <v>0</v>
      </c>
      <c r="AW37" s="198">
        <f t="shared" si="15"/>
        <v>0</v>
      </c>
      <c r="AX37" s="198">
        <f t="shared" si="15"/>
        <v>0</v>
      </c>
      <c r="AY37" s="198">
        <f t="shared" si="15"/>
        <v>0</v>
      </c>
      <c r="AZ37" s="198">
        <f t="shared" si="15"/>
        <v>0</v>
      </c>
      <c r="BA37" s="198">
        <f t="shared" si="15"/>
        <v>0</v>
      </c>
      <c r="BB37" s="198">
        <f t="shared" si="15"/>
        <v>0</v>
      </c>
      <c r="BC37" s="198">
        <f t="shared" si="15"/>
        <v>0</v>
      </c>
      <c r="BD37" s="198">
        <f t="shared" si="15"/>
        <v>0</v>
      </c>
      <c r="BE37" s="198">
        <f t="shared" si="15"/>
        <v>0</v>
      </c>
      <c r="BF37" s="198">
        <f t="shared" si="15"/>
        <v>0</v>
      </c>
      <c r="BG37" s="198">
        <f t="shared" si="15"/>
        <v>0</v>
      </c>
      <c r="BH37" s="198">
        <f t="shared" si="15"/>
        <v>0</v>
      </c>
      <c r="BI37" s="198">
        <f t="shared" si="15"/>
        <v>0</v>
      </c>
      <c r="BJ37" s="198">
        <f t="shared" si="15"/>
        <v>0</v>
      </c>
      <c r="BK37" s="198">
        <f t="shared" si="15"/>
        <v>0</v>
      </c>
      <c r="BL37" s="198">
        <f t="shared" si="15"/>
        <v>0</v>
      </c>
      <c r="BM37" s="198">
        <f t="shared" si="15"/>
        <v>0</v>
      </c>
      <c r="BN37" s="198">
        <f t="shared" si="15"/>
        <v>0</v>
      </c>
      <c r="BO37" s="198">
        <f t="shared" si="15"/>
        <v>0</v>
      </c>
      <c r="BP37" s="198">
        <f t="shared" si="15"/>
        <v>0</v>
      </c>
      <c r="BQ37" s="198">
        <f t="shared" si="15"/>
        <v>0</v>
      </c>
      <c r="BR37" s="198">
        <f t="shared" si="15"/>
        <v>0</v>
      </c>
      <c r="BS37" s="198">
        <f t="shared" si="15"/>
        <v>0</v>
      </c>
      <c r="BT37" s="198">
        <f t="shared" si="15"/>
        <v>0</v>
      </c>
      <c r="BU37" s="198">
        <f t="shared" si="15"/>
        <v>0</v>
      </c>
      <c r="BV37" s="198">
        <f t="shared" si="15"/>
        <v>0</v>
      </c>
      <c r="BW37" s="198">
        <f t="shared" si="15"/>
        <v>0</v>
      </c>
      <c r="BX37" s="198">
        <f t="shared" si="15"/>
        <v>0</v>
      </c>
      <c r="BY37" s="198">
        <f t="shared" si="15"/>
        <v>0</v>
      </c>
      <c r="BZ37" s="198">
        <f t="shared" si="15"/>
        <v>0</v>
      </c>
      <c r="CA37" s="198">
        <f t="shared" si="15"/>
        <v>0</v>
      </c>
      <c r="CB37" s="198">
        <f t="shared" si="15"/>
        <v>0</v>
      </c>
      <c r="CC37" s="198">
        <f t="shared" si="15"/>
        <v>0</v>
      </c>
      <c r="CD37" s="198">
        <f t="shared" si="15"/>
        <v>0</v>
      </c>
      <c r="CE37" s="198">
        <f t="shared" si="15"/>
        <v>0</v>
      </c>
      <c r="CF37" s="198">
        <f t="shared" si="15"/>
        <v>0</v>
      </c>
      <c r="CG37" s="198">
        <f t="shared" si="15"/>
        <v>0</v>
      </c>
    </row>
    <row r="38" spans="2:85" ht="16.95" customHeight="1" x14ac:dyDescent="0.25">
      <c r="B38" s="416"/>
      <c r="D38" s="366"/>
      <c r="E38" s="183" t="s">
        <v>309</v>
      </c>
      <c r="F38" s="150" t="str">
        <f>Matrix!E27</f>
        <v>C</v>
      </c>
      <c r="G38" s="261" t="s">
        <v>317</v>
      </c>
      <c r="H38" s="262"/>
      <c r="K38" s="198">
        <f>K36-K37</f>
        <v>54.275000000000006</v>
      </c>
      <c r="L38" s="263"/>
      <c r="M38" s="263"/>
      <c r="N38" s="263"/>
      <c r="O38" s="263"/>
      <c r="P38" s="263"/>
      <c r="Q38" s="263"/>
      <c r="R38" s="263"/>
      <c r="S38" s="263"/>
      <c r="T38" s="263"/>
      <c r="U38" s="263"/>
      <c r="V38" s="260"/>
      <c r="W38" s="26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87"/>
      <c r="BW38" s="87"/>
      <c r="BX38" s="180"/>
      <c r="BY38" s="180"/>
      <c r="BZ38" s="180"/>
      <c r="CA38" s="180"/>
      <c r="CB38" s="180"/>
      <c r="CC38" s="180"/>
      <c r="CD38" s="180"/>
      <c r="CE38" s="180"/>
      <c r="CF38" s="180"/>
      <c r="CG38" s="180"/>
    </row>
    <row r="39" spans="2:85" ht="16.95" customHeight="1" x14ac:dyDescent="0.25">
      <c r="B39" s="416"/>
      <c r="D39" s="366"/>
      <c r="E39" s="183" t="s">
        <v>310</v>
      </c>
      <c r="F39" s="150" t="str">
        <f>Matrix!D27</f>
        <v>Env</v>
      </c>
      <c r="G39" s="261" t="s">
        <v>314</v>
      </c>
      <c r="H39" s="262"/>
      <c r="K39" s="198">
        <f>K38</f>
        <v>54.275000000000006</v>
      </c>
      <c r="L39" s="263"/>
      <c r="M39" s="263"/>
      <c r="N39" s="263"/>
      <c r="O39" s="263"/>
      <c r="P39" s="263"/>
      <c r="Q39" s="263"/>
      <c r="R39" s="263"/>
      <c r="S39" s="263"/>
      <c r="T39" s="263"/>
      <c r="U39" s="263"/>
      <c r="V39" s="260"/>
      <c r="W39" s="26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87"/>
      <c r="BW39" s="87"/>
      <c r="BX39" s="180"/>
      <c r="BY39" s="180"/>
      <c r="BZ39" s="180"/>
      <c r="CA39" s="180"/>
      <c r="CB39" s="180"/>
      <c r="CC39" s="180"/>
      <c r="CD39" s="180"/>
      <c r="CE39" s="180"/>
      <c r="CF39" s="180"/>
      <c r="CG39" s="180"/>
    </row>
    <row r="40" spans="2:85" ht="13.2" customHeight="1" x14ac:dyDescent="0.25">
      <c r="K40" s="260"/>
      <c r="L40" s="260"/>
      <c r="M40" s="260"/>
      <c r="N40" s="260"/>
      <c r="O40" s="260"/>
      <c r="P40" s="260"/>
      <c r="Q40" s="260"/>
      <c r="R40" s="260"/>
      <c r="S40" s="260"/>
      <c r="T40" s="260"/>
      <c r="U40" s="260"/>
      <c r="V40" s="260"/>
      <c r="W40" s="26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row>
    <row r="41" spans="2:85" ht="16.95" customHeight="1" x14ac:dyDescent="0.25">
      <c r="B41" s="416" t="str">
        <f>Original_data!A23</f>
        <v>Gas works (transf.)</v>
      </c>
      <c r="D41" s="372" t="str">
        <f>"Value in energy balance"&amp;$B$4</f>
        <v>Value in energy balance (in TJ)</v>
      </c>
      <c r="E41" s="408"/>
      <c r="F41" s="373"/>
      <c r="G41" s="93"/>
      <c r="H41" s="259" t="s">
        <v>318</v>
      </c>
      <c r="K41" s="225">
        <f>SUM(X41:CG41)</f>
        <v>0</v>
      </c>
      <c r="L41" s="260"/>
      <c r="M41" s="260"/>
      <c r="N41" s="260"/>
      <c r="O41" s="260"/>
      <c r="P41" s="260"/>
      <c r="Q41" s="260"/>
      <c r="R41" s="260"/>
      <c r="S41" s="260"/>
      <c r="T41" s="260"/>
      <c r="U41" s="260"/>
      <c r="V41" s="260"/>
      <c r="W41" s="260"/>
      <c r="X41" s="85">
        <f>Original_data!B23</f>
        <v>0</v>
      </c>
      <c r="Y41" s="85">
        <f>Original_data!C23</f>
        <v>0</v>
      </c>
      <c r="Z41" s="85">
        <f>Original_data!D23</f>
        <v>0</v>
      </c>
      <c r="AA41" s="85">
        <f>Original_data!E23</f>
        <v>0</v>
      </c>
      <c r="AB41" s="85">
        <f>Original_data!F23</f>
        <v>0</v>
      </c>
      <c r="AC41" s="85">
        <f>Original_data!G23</f>
        <v>0</v>
      </c>
      <c r="AD41" s="85">
        <f>Original_data!H23</f>
        <v>0</v>
      </c>
      <c r="AE41" s="85">
        <f>Original_data!I23</f>
        <v>0</v>
      </c>
      <c r="AF41" s="85">
        <f>Original_data!J23</f>
        <v>0</v>
      </c>
      <c r="AG41" s="85">
        <f>Original_data!K23</f>
        <v>0</v>
      </c>
      <c r="AH41" s="85">
        <f>Original_data!L23</f>
        <v>0</v>
      </c>
      <c r="AI41" s="85">
        <f>Original_data!M23</f>
        <v>0</v>
      </c>
      <c r="AJ41" s="85">
        <f>Original_data!N23</f>
        <v>0</v>
      </c>
      <c r="AK41" s="85">
        <f>Original_data!O23</f>
        <v>0</v>
      </c>
      <c r="AL41" s="85">
        <f>Original_data!P23</f>
        <v>0</v>
      </c>
      <c r="AM41" s="85">
        <f>Original_data!Q23</f>
        <v>0</v>
      </c>
      <c r="AN41" s="85">
        <f>Original_data!R23</f>
        <v>0</v>
      </c>
      <c r="AO41" s="85">
        <f>Original_data!S23</f>
        <v>0</v>
      </c>
      <c r="AP41" s="85">
        <f>Original_data!U23</f>
        <v>0</v>
      </c>
      <c r="AQ41" s="85">
        <f>Original_data!V23</f>
        <v>0</v>
      </c>
      <c r="AR41" s="85">
        <f>Original_data!W23</f>
        <v>0</v>
      </c>
      <c r="AS41" s="85">
        <f>Original_data!X23</f>
        <v>0</v>
      </c>
      <c r="AT41" s="85">
        <f>Original_data!Y23</f>
        <v>0</v>
      </c>
      <c r="AU41" s="85">
        <f>Original_data!Z23</f>
        <v>0</v>
      </c>
      <c r="AV41" s="85">
        <f>Original_data!AA23</f>
        <v>0</v>
      </c>
      <c r="AW41" s="85">
        <f>Original_data!AB23</f>
        <v>0</v>
      </c>
      <c r="AX41" s="85">
        <f>Original_data!AC23</f>
        <v>0</v>
      </c>
      <c r="AY41" s="85">
        <f>Original_data!AD23</f>
        <v>0</v>
      </c>
      <c r="AZ41" s="85">
        <f>Original_data!AE23</f>
        <v>0</v>
      </c>
      <c r="BA41" s="85">
        <f>Original_data!AF23</f>
        <v>0</v>
      </c>
      <c r="BB41" s="85">
        <f>Original_data!AG23</f>
        <v>0</v>
      </c>
      <c r="BC41" s="85">
        <f>Original_data!AH23</f>
        <v>0</v>
      </c>
      <c r="BD41" s="85">
        <f>Original_data!AI23</f>
        <v>0</v>
      </c>
      <c r="BE41" s="85">
        <f>Original_data!AJ23</f>
        <v>0</v>
      </c>
      <c r="BF41" s="85">
        <f>Original_data!AK23</f>
        <v>0</v>
      </c>
      <c r="BG41" s="85">
        <f>Original_data!AL23</f>
        <v>0</v>
      </c>
      <c r="BH41" s="85">
        <f>Original_data!AM23</f>
        <v>0</v>
      </c>
      <c r="BI41" s="85">
        <f>Original_data!AN23</f>
        <v>0</v>
      </c>
      <c r="BJ41" s="85">
        <f>Original_data!AO23</f>
        <v>0</v>
      </c>
      <c r="BK41" s="85">
        <f>Original_data!AP23</f>
        <v>0</v>
      </c>
      <c r="BL41" s="85">
        <f>Original_data!AQ23</f>
        <v>0</v>
      </c>
      <c r="BM41" s="85">
        <f>Original_data!AR23</f>
        <v>0</v>
      </c>
      <c r="BN41" s="85">
        <f>Original_data!AS23</f>
        <v>0</v>
      </c>
      <c r="BO41" s="85">
        <f>Original_data!AT23</f>
        <v>0</v>
      </c>
      <c r="BP41" s="85">
        <f>Original_data!AU23</f>
        <v>0</v>
      </c>
      <c r="BQ41" s="85">
        <f>Original_data!AV23</f>
        <v>0</v>
      </c>
      <c r="BR41" s="85">
        <f>Original_data!AW23</f>
        <v>0</v>
      </c>
      <c r="BS41" s="85">
        <f>Original_data!AX23</f>
        <v>0</v>
      </c>
      <c r="BT41" s="85">
        <f>Original_data!AY23</f>
        <v>0</v>
      </c>
      <c r="BU41" s="85">
        <f>Original_data!AZ23</f>
        <v>0</v>
      </c>
      <c r="BV41" s="85">
        <f>Original_data!BA23</f>
        <v>0</v>
      </c>
      <c r="BW41" s="85">
        <f>Original_data!BB23</f>
        <v>0</v>
      </c>
      <c r="BX41" s="85">
        <f>Original_data!BC23</f>
        <v>0</v>
      </c>
      <c r="BY41" s="85">
        <f>Original_data!BD23</f>
        <v>0</v>
      </c>
      <c r="BZ41" s="85">
        <f>Original_data!BE23</f>
        <v>0</v>
      </c>
      <c r="CA41" s="85">
        <f>Original_data!BF23</f>
        <v>0</v>
      </c>
      <c r="CB41" s="85">
        <f>Original_data!BG23</f>
        <v>0</v>
      </c>
      <c r="CC41" s="85">
        <f>Original_data!BH23</f>
        <v>0</v>
      </c>
      <c r="CD41" s="85">
        <f>Original_data!BI23</f>
        <v>0</v>
      </c>
      <c r="CE41" s="85">
        <f>Original_data!BJ23</f>
        <v>0</v>
      </c>
      <c r="CF41" s="85">
        <f>Original_data!BK23</f>
        <v>0</v>
      </c>
      <c r="CG41" s="85">
        <f>Original_data!BL23</f>
        <v>0</v>
      </c>
    </row>
    <row r="42" spans="2:85" ht="6.6" customHeight="1" x14ac:dyDescent="0.25">
      <c r="B42" s="416"/>
      <c r="K42" s="260"/>
      <c r="L42" s="260"/>
      <c r="M42" s="260"/>
      <c r="N42" s="260"/>
      <c r="O42" s="260"/>
      <c r="P42" s="260"/>
      <c r="Q42" s="260"/>
      <c r="R42" s="260"/>
      <c r="S42" s="260"/>
      <c r="T42" s="260"/>
      <c r="U42" s="260"/>
      <c r="V42" s="260"/>
      <c r="W42" s="26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row>
    <row r="43" spans="2:85" ht="16.95" customHeight="1" x14ac:dyDescent="0.25">
      <c r="B43" s="416"/>
      <c r="D43" s="366" t="str">
        <f>"Value in PSUT"&amp;$D$4</f>
        <v>Value in PSUT (in PJ)</v>
      </c>
      <c r="E43" s="183" t="s">
        <v>326</v>
      </c>
      <c r="F43" s="150" t="str">
        <f>Matrix!E28</f>
        <v>D</v>
      </c>
      <c r="G43" s="261" t="s">
        <v>311</v>
      </c>
      <c r="H43" s="259" t="s">
        <v>302</v>
      </c>
      <c r="K43" s="198">
        <f>SUM(L43:U43)</f>
        <v>0</v>
      </c>
      <c r="L43" s="198">
        <f>SUMIFS($X43:$CG43,$X$8:$CG$8,L$10)</f>
        <v>0</v>
      </c>
      <c r="M43" s="198">
        <f t="shared" ref="M43:U44" si="16">SUMIFS($X43:$CG43,$X$8:$CG$8,M$10)</f>
        <v>0</v>
      </c>
      <c r="N43" s="198">
        <f t="shared" si="16"/>
        <v>0</v>
      </c>
      <c r="O43" s="198">
        <f t="shared" si="16"/>
        <v>0</v>
      </c>
      <c r="P43" s="198">
        <f t="shared" si="16"/>
        <v>0</v>
      </c>
      <c r="Q43" s="198">
        <f t="shared" si="16"/>
        <v>0</v>
      </c>
      <c r="R43" s="198">
        <f t="shared" si="16"/>
        <v>0</v>
      </c>
      <c r="S43" s="198">
        <f t="shared" si="16"/>
        <v>0</v>
      </c>
      <c r="T43" s="198">
        <f t="shared" si="16"/>
        <v>0</v>
      </c>
      <c r="U43" s="198">
        <f t="shared" si="16"/>
        <v>0</v>
      </c>
      <c r="V43" s="260"/>
      <c r="W43" s="260"/>
      <c r="X43" s="198">
        <f>IF(X41&lt;0,X41*$H43,0)</f>
        <v>0</v>
      </c>
      <c r="Y43" s="198">
        <f t="shared" ref="Y43:CG43" si="17">IF(Y41&lt;0,Y41*$H43,0)</f>
        <v>0</v>
      </c>
      <c r="Z43" s="198">
        <f t="shared" si="17"/>
        <v>0</v>
      </c>
      <c r="AA43" s="198">
        <f t="shared" si="17"/>
        <v>0</v>
      </c>
      <c r="AB43" s="198">
        <f t="shared" si="17"/>
        <v>0</v>
      </c>
      <c r="AC43" s="198">
        <f t="shared" si="17"/>
        <v>0</v>
      </c>
      <c r="AD43" s="198">
        <f t="shared" si="17"/>
        <v>0</v>
      </c>
      <c r="AE43" s="198">
        <f t="shared" si="17"/>
        <v>0</v>
      </c>
      <c r="AF43" s="198">
        <f t="shared" si="17"/>
        <v>0</v>
      </c>
      <c r="AG43" s="198">
        <f t="shared" si="17"/>
        <v>0</v>
      </c>
      <c r="AH43" s="198">
        <f t="shared" si="17"/>
        <v>0</v>
      </c>
      <c r="AI43" s="198">
        <f t="shared" si="17"/>
        <v>0</v>
      </c>
      <c r="AJ43" s="198">
        <f t="shared" si="17"/>
        <v>0</v>
      </c>
      <c r="AK43" s="198">
        <f t="shared" si="17"/>
        <v>0</v>
      </c>
      <c r="AL43" s="198">
        <f t="shared" si="17"/>
        <v>0</v>
      </c>
      <c r="AM43" s="198">
        <f t="shared" si="17"/>
        <v>0</v>
      </c>
      <c r="AN43" s="198">
        <f t="shared" si="17"/>
        <v>0</v>
      </c>
      <c r="AO43" s="198">
        <f t="shared" si="17"/>
        <v>0</v>
      </c>
      <c r="AP43" s="198">
        <f t="shared" si="17"/>
        <v>0</v>
      </c>
      <c r="AQ43" s="198">
        <f t="shared" si="17"/>
        <v>0</v>
      </c>
      <c r="AR43" s="198">
        <f t="shared" si="17"/>
        <v>0</v>
      </c>
      <c r="AS43" s="198">
        <f t="shared" si="17"/>
        <v>0</v>
      </c>
      <c r="AT43" s="198">
        <f t="shared" si="17"/>
        <v>0</v>
      </c>
      <c r="AU43" s="198">
        <f t="shared" si="17"/>
        <v>0</v>
      </c>
      <c r="AV43" s="198">
        <f t="shared" si="17"/>
        <v>0</v>
      </c>
      <c r="AW43" s="198">
        <f t="shared" si="17"/>
        <v>0</v>
      </c>
      <c r="AX43" s="198">
        <f t="shared" si="17"/>
        <v>0</v>
      </c>
      <c r="AY43" s="198">
        <f t="shared" si="17"/>
        <v>0</v>
      </c>
      <c r="AZ43" s="198">
        <f t="shared" si="17"/>
        <v>0</v>
      </c>
      <c r="BA43" s="198">
        <f t="shared" si="17"/>
        <v>0</v>
      </c>
      <c r="BB43" s="198">
        <f t="shared" si="17"/>
        <v>0</v>
      </c>
      <c r="BC43" s="198">
        <f t="shared" si="17"/>
        <v>0</v>
      </c>
      <c r="BD43" s="198">
        <f t="shared" si="17"/>
        <v>0</v>
      </c>
      <c r="BE43" s="198">
        <f t="shared" si="17"/>
        <v>0</v>
      </c>
      <c r="BF43" s="198">
        <f t="shared" si="17"/>
        <v>0</v>
      </c>
      <c r="BG43" s="198">
        <f t="shared" si="17"/>
        <v>0</v>
      </c>
      <c r="BH43" s="198">
        <f t="shared" si="17"/>
        <v>0</v>
      </c>
      <c r="BI43" s="198">
        <f t="shared" si="17"/>
        <v>0</v>
      </c>
      <c r="BJ43" s="198">
        <f t="shared" si="17"/>
        <v>0</v>
      </c>
      <c r="BK43" s="198">
        <f t="shared" si="17"/>
        <v>0</v>
      </c>
      <c r="BL43" s="198">
        <f t="shared" si="17"/>
        <v>0</v>
      </c>
      <c r="BM43" s="198">
        <f t="shared" si="17"/>
        <v>0</v>
      </c>
      <c r="BN43" s="198">
        <f t="shared" si="17"/>
        <v>0</v>
      </c>
      <c r="BO43" s="198">
        <f t="shared" si="17"/>
        <v>0</v>
      </c>
      <c r="BP43" s="198">
        <f t="shared" si="17"/>
        <v>0</v>
      </c>
      <c r="BQ43" s="198">
        <f t="shared" si="17"/>
        <v>0</v>
      </c>
      <c r="BR43" s="198">
        <f t="shared" si="17"/>
        <v>0</v>
      </c>
      <c r="BS43" s="198">
        <f t="shared" si="17"/>
        <v>0</v>
      </c>
      <c r="BT43" s="198">
        <f t="shared" si="17"/>
        <v>0</v>
      </c>
      <c r="BU43" s="198">
        <f t="shared" si="17"/>
        <v>0</v>
      </c>
      <c r="BV43" s="198">
        <f t="shared" si="17"/>
        <v>0</v>
      </c>
      <c r="BW43" s="198">
        <f t="shared" si="17"/>
        <v>0</v>
      </c>
      <c r="BX43" s="198">
        <f t="shared" si="17"/>
        <v>0</v>
      </c>
      <c r="BY43" s="198">
        <f t="shared" si="17"/>
        <v>0</v>
      </c>
      <c r="BZ43" s="198">
        <f t="shared" si="17"/>
        <v>0</v>
      </c>
      <c r="CA43" s="198">
        <f t="shared" si="17"/>
        <v>0</v>
      </c>
      <c r="CB43" s="198">
        <f t="shared" si="17"/>
        <v>0</v>
      </c>
      <c r="CC43" s="198">
        <f t="shared" si="17"/>
        <v>0</v>
      </c>
      <c r="CD43" s="198">
        <f t="shared" si="17"/>
        <v>0</v>
      </c>
      <c r="CE43" s="198">
        <f t="shared" si="17"/>
        <v>0</v>
      </c>
      <c r="CF43" s="198">
        <f t="shared" si="17"/>
        <v>0</v>
      </c>
      <c r="CG43" s="198">
        <f t="shared" si="17"/>
        <v>0</v>
      </c>
    </row>
    <row r="44" spans="2:85" ht="16.95" customHeight="1" x14ac:dyDescent="0.25">
      <c r="B44" s="416"/>
      <c r="D44" s="366"/>
      <c r="E44" s="183" t="s">
        <v>327</v>
      </c>
      <c r="F44" s="150" t="str">
        <f>Matrix!E28</f>
        <v>D</v>
      </c>
      <c r="G44" s="261" t="s">
        <v>298</v>
      </c>
      <c r="H44" s="259" t="s">
        <v>303</v>
      </c>
      <c r="K44" s="198">
        <f>SUM(L44:U44)</f>
        <v>0</v>
      </c>
      <c r="L44" s="198">
        <f t="shared" ref="L44" si="18">SUMIFS($X44:$CG44,$X$8:$CG$8,L$10)</f>
        <v>0</v>
      </c>
      <c r="M44" s="198">
        <f t="shared" si="16"/>
        <v>0</v>
      </c>
      <c r="N44" s="198">
        <f t="shared" si="16"/>
        <v>0</v>
      </c>
      <c r="O44" s="198">
        <f t="shared" si="16"/>
        <v>0</v>
      </c>
      <c r="P44" s="198">
        <f t="shared" si="16"/>
        <v>0</v>
      </c>
      <c r="Q44" s="198">
        <f t="shared" si="16"/>
        <v>0</v>
      </c>
      <c r="R44" s="198">
        <f t="shared" si="16"/>
        <v>0</v>
      </c>
      <c r="S44" s="198">
        <f t="shared" si="16"/>
        <v>0</v>
      </c>
      <c r="T44" s="198">
        <f t="shared" si="16"/>
        <v>0</v>
      </c>
      <c r="U44" s="198">
        <f t="shared" si="16"/>
        <v>0</v>
      </c>
      <c r="V44" s="260"/>
      <c r="W44" s="260"/>
      <c r="X44" s="198">
        <f>IF(X41&gt;0,X41*$H44,0)</f>
        <v>0</v>
      </c>
      <c r="Y44" s="198">
        <f t="shared" ref="Y44:CG44" si="19">IF(Y41&gt;0,Y41*$H44,0)</f>
        <v>0</v>
      </c>
      <c r="Z44" s="198">
        <f t="shared" si="19"/>
        <v>0</v>
      </c>
      <c r="AA44" s="198">
        <f t="shared" si="19"/>
        <v>0</v>
      </c>
      <c r="AB44" s="198">
        <f t="shared" si="19"/>
        <v>0</v>
      </c>
      <c r="AC44" s="198">
        <f t="shared" si="19"/>
        <v>0</v>
      </c>
      <c r="AD44" s="198">
        <f t="shared" si="19"/>
        <v>0</v>
      </c>
      <c r="AE44" s="198">
        <f t="shared" si="19"/>
        <v>0</v>
      </c>
      <c r="AF44" s="198">
        <f t="shared" si="19"/>
        <v>0</v>
      </c>
      <c r="AG44" s="198">
        <f t="shared" si="19"/>
        <v>0</v>
      </c>
      <c r="AH44" s="198">
        <f t="shared" si="19"/>
        <v>0</v>
      </c>
      <c r="AI44" s="198">
        <f t="shared" si="19"/>
        <v>0</v>
      </c>
      <c r="AJ44" s="198">
        <f t="shared" si="19"/>
        <v>0</v>
      </c>
      <c r="AK44" s="198">
        <f t="shared" si="19"/>
        <v>0</v>
      </c>
      <c r="AL44" s="198">
        <f t="shared" si="19"/>
        <v>0</v>
      </c>
      <c r="AM44" s="198">
        <f t="shared" si="19"/>
        <v>0</v>
      </c>
      <c r="AN44" s="198">
        <f t="shared" si="19"/>
        <v>0</v>
      </c>
      <c r="AO44" s="198">
        <f t="shared" si="19"/>
        <v>0</v>
      </c>
      <c r="AP44" s="198">
        <f t="shared" si="19"/>
        <v>0</v>
      </c>
      <c r="AQ44" s="198">
        <f t="shared" si="19"/>
        <v>0</v>
      </c>
      <c r="AR44" s="198">
        <f t="shared" si="19"/>
        <v>0</v>
      </c>
      <c r="AS44" s="198">
        <f t="shared" si="19"/>
        <v>0</v>
      </c>
      <c r="AT44" s="198">
        <f t="shared" si="19"/>
        <v>0</v>
      </c>
      <c r="AU44" s="198">
        <f t="shared" si="19"/>
        <v>0</v>
      </c>
      <c r="AV44" s="198">
        <f t="shared" si="19"/>
        <v>0</v>
      </c>
      <c r="AW44" s="198">
        <f t="shared" si="19"/>
        <v>0</v>
      </c>
      <c r="AX44" s="198">
        <f t="shared" si="19"/>
        <v>0</v>
      </c>
      <c r="AY44" s="198">
        <f t="shared" si="19"/>
        <v>0</v>
      </c>
      <c r="AZ44" s="198">
        <f t="shared" si="19"/>
        <v>0</v>
      </c>
      <c r="BA44" s="198">
        <f t="shared" si="19"/>
        <v>0</v>
      </c>
      <c r="BB44" s="198">
        <f t="shared" si="19"/>
        <v>0</v>
      </c>
      <c r="BC44" s="198">
        <f t="shared" si="19"/>
        <v>0</v>
      </c>
      <c r="BD44" s="198">
        <f t="shared" si="19"/>
        <v>0</v>
      </c>
      <c r="BE44" s="198">
        <f t="shared" si="19"/>
        <v>0</v>
      </c>
      <c r="BF44" s="198">
        <f t="shared" si="19"/>
        <v>0</v>
      </c>
      <c r="BG44" s="198">
        <f t="shared" si="19"/>
        <v>0</v>
      </c>
      <c r="BH44" s="198">
        <f t="shared" si="19"/>
        <v>0</v>
      </c>
      <c r="BI44" s="198">
        <f t="shared" si="19"/>
        <v>0</v>
      </c>
      <c r="BJ44" s="198">
        <f t="shared" si="19"/>
        <v>0</v>
      </c>
      <c r="BK44" s="198">
        <f t="shared" si="19"/>
        <v>0</v>
      </c>
      <c r="BL44" s="198">
        <f t="shared" si="19"/>
        <v>0</v>
      </c>
      <c r="BM44" s="198">
        <f t="shared" si="19"/>
        <v>0</v>
      </c>
      <c r="BN44" s="198">
        <f t="shared" si="19"/>
        <v>0</v>
      </c>
      <c r="BO44" s="198">
        <f t="shared" si="19"/>
        <v>0</v>
      </c>
      <c r="BP44" s="198">
        <f t="shared" si="19"/>
        <v>0</v>
      </c>
      <c r="BQ44" s="198">
        <f t="shared" si="19"/>
        <v>0</v>
      </c>
      <c r="BR44" s="198">
        <f t="shared" si="19"/>
        <v>0</v>
      </c>
      <c r="BS44" s="198">
        <f t="shared" si="19"/>
        <v>0</v>
      </c>
      <c r="BT44" s="198">
        <f t="shared" si="19"/>
        <v>0</v>
      </c>
      <c r="BU44" s="198">
        <f t="shared" si="19"/>
        <v>0</v>
      </c>
      <c r="BV44" s="198">
        <f t="shared" si="19"/>
        <v>0</v>
      </c>
      <c r="BW44" s="198">
        <f t="shared" si="19"/>
        <v>0</v>
      </c>
      <c r="BX44" s="198">
        <f t="shared" si="19"/>
        <v>0</v>
      </c>
      <c r="BY44" s="198">
        <f t="shared" si="19"/>
        <v>0</v>
      </c>
      <c r="BZ44" s="198">
        <f t="shared" si="19"/>
        <v>0</v>
      </c>
      <c r="CA44" s="198">
        <f t="shared" si="19"/>
        <v>0</v>
      </c>
      <c r="CB44" s="198">
        <f t="shared" si="19"/>
        <v>0</v>
      </c>
      <c r="CC44" s="198">
        <f t="shared" si="19"/>
        <v>0</v>
      </c>
      <c r="CD44" s="198">
        <f t="shared" si="19"/>
        <v>0</v>
      </c>
      <c r="CE44" s="198">
        <f t="shared" si="19"/>
        <v>0</v>
      </c>
      <c r="CF44" s="198">
        <f t="shared" si="19"/>
        <v>0</v>
      </c>
      <c r="CG44" s="198">
        <f t="shared" si="19"/>
        <v>0</v>
      </c>
    </row>
    <row r="45" spans="2:85" ht="16.95" customHeight="1" x14ac:dyDescent="0.25">
      <c r="B45" s="416"/>
      <c r="D45" s="366"/>
      <c r="E45" s="183" t="s">
        <v>309</v>
      </c>
      <c r="F45" s="150" t="str">
        <f>Matrix!E28</f>
        <v>D</v>
      </c>
      <c r="G45" s="261" t="s">
        <v>317</v>
      </c>
      <c r="H45" s="262"/>
      <c r="K45" s="198">
        <f>K43-K44</f>
        <v>0</v>
      </c>
      <c r="L45" s="263"/>
      <c r="M45" s="263"/>
      <c r="N45" s="263"/>
      <c r="O45" s="263"/>
      <c r="P45" s="263"/>
      <c r="Q45" s="263"/>
      <c r="R45" s="263"/>
      <c r="S45" s="263"/>
      <c r="T45" s="263"/>
      <c r="U45" s="263"/>
      <c r="V45" s="260"/>
      <c r="W45" s="26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87"/>
      <c r="BW45" s="87"/>
      <c r="BX45" s="180"/>
      <c r="BY45" s="180"/>
      <c r="BZ45" s="180"/>
      <c r="CA45" s="180"/>
      <c r="CB45" s="180"/>
      <c r="CC45" s="180"/>
      <c r="CD45" s="180"/>
      <c r="CE45" s="180"/>
      <c r="CF45" s="180"/>
      <c r="CG45" s="180"/>
    </row>
    <row r="46" spans="2:85" ht="16.95" customHeight="1" x14ac:dyDescent="0.25">
      <c r="B46" s="416"/>
      <c r="D46" s="366"/>
      <c r="E46" s="183" t="s">
        <v>310</v>
      </c>
      <c r="F46" s="150" t="str">
        <f>Matrix!D28</f>
        <v>Env</v>
      </c>
      <c r="G46" s="261" t="s">
        <v>314</v>
      </c>
      <c r="H46" s="262"/>
      <c r="K46" s="198">
        <f>K45</f>
        <v>0</v>
      </c>
      <c r="L46" s="263"/>
      <c r="M46" s="263"/>
      <c r="N46" s="263"/>
      <c r="O46" s="263"/>
      <c r="P46" s="263"/>
      <c r="Q46" s="263"/>
      <c r="R46" s="263"/>
      <c r="S46" s="263"/>
      <c r="T46" s="263"/>
      <c r="U46" s="263"/>
      <c r="V46" s="260"/>
      <c r="W46" s="26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87"/>
      <c r="BW46" s="87"/>
      <c r="BX46" s="180"/>
      <c r="BY46" s="180"/>
      <c r="BZ46" s="180"/>
      <c r="CA46" s="180"/>
      <c r="CB46" s="180"/>
      <c r="CC46" s="180"/>
      <c r="CD46" s="180"/>
      <c r="CE46" s="180"/>
      <c r="CF46" s="180"/>
      <c r="CG46" s="180"/>
    </row>
    <row r="47" spans="2:85" ht="13.2" customHeight="1" x14ac:dyDescent="0.25">
      <c r="K47" s="260"/>
      <c r="L47" s="260"/>
      <c r="M47" s="260"/>
      <c r="N47" s="260"/>
      <c r="O47" s="260"/>
      <c r="P47" s="260"/>
      <c r="Q47" s="260"/>
      <c r="R47" s="260"/>
      <c r="S47" s="260"/>
      <c r="T47" s="260"/>
      <c r="U47" s="260"/>
      <c r="V47" s="260"/>
      <c r="W47" s="26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row>
    <row r="48" spans="2:85" ht="16.95" customHeight="1" x14ac:dyDescent="0.25">
      <c r="B48" s="416" t="str">
        <f>Original_data!A24</f>
        <v>Coke ovens (transf.)</v>
      </c>
      <c r="D48" s="372" t="str">
        <f>"Value in energy balance"&amp;$B$4</f>
        <v>Value in energy balance (in TJ)</v>
      </c>
      <c r="E48" s="408"/>
      <c r="F48" s="373"/>
      <c r="G48" s="93"/>
      <c r="H48" s="259" t="s">
        <v>318</v>
      </c>
      <c r="K48" s="225">
        <f>SUM(X48:CG48)</f>
        <v>-5897</v>
      </c>
      <c r="L48" s="260"/>
      <c r="M48" s="260"/>
      <c r="N48" s="260"/>
      <c r="O48" s="260"/>
      <c r="P48" s="260"/>
      <c r="Q48" s="260"/>
      <c r="R48" s="260"/>
      <c r="S48" s="260"/>
      <c r="T48" s="260"/>
      <c r="U48" s="260"/>
      <c r="V48" s="260"/>
      <c r="W48" s="260"/>
      <c r="X48" s="85">
        <f>Original_data!B24</f>
        <v>0</v>
      </c>
      <c r="Y48" s="85">
        <f>Original_data!C24</f>
        <v>-83347</v>
      </c>
      <c r="Z48" s="85">
        <f>Original_data!D24</f>
        <v>0</v>
      </c>
      <c r="AA48" s="85">
        <f>Original_data!E24</f>
        <v>0</v>
      </c>
      <c r="AB48" s="85">
        <f>Original_data!F24</f>
        <v>0</v>
      </c>
      <c r="AC48" s="85">
        <f>Original_data!G24</f>
        <v>0</v>
      </c>
      <c r="AD48" s="85">
        <f>Original_data!H24</f>
        <v>57313</v>
      </c>
      <c r="AE48" s="85">
        <f>Original_data!I24</f>
        <v>0</v>
      </c>
      <c r="AF48" s="85">
        <f>Original_data!J24</f>
        <v>3855</v>
      </c>
      <c r="AG48" s="85">
        <f>Original_data!K24</f>
        <v>0</v>
      </c>
      <c r="AH48" s="85">
        <f>Original_data!L24</f>
        <v>0</v>
      </c>
      <c r="AI48" s="85">
        <f>Original_data!M24</f>
        <v>16282</v>
      </c>
      <c r="AJ48" s="85">
        <f>Original_data!N24</f>
        <v>0</v>
      </c>
      <c r="AK48" s="85">
        <f>Original_data!O24</f>
        <v>0</v>
      </c>
      <c r="AL48" s="85">
        <f>Original_data!P24</f>
        <v>0</v>
      </c>
      <c r="AM48" s="85">
        <f>Original_data!Q24</f>
        <v>0</v>
      </c>
      <c r="AN48" s="85">
        <f>Original_data!R24</f>
        <v>0</v>
      </c>
      <c r="AO48" s="85">
        <f>Original_data!S24</f>
        <v>0</v>
      </c>
      <c r="AP48" s="85">
        <f>Original_data!U24</f>
        <v>0</v>
      </c>
      <c r="AQ48" s="85">
        <f>Original_data!V24</f>
        <v>0</v>
      </c>
      <c r="AR48" s="85">
        <f>Original_data!W24</f>
        <v>0</v>
      </c>
      <c r="AS48" s="85">
        <f>Original_data!X24</f>
        <v>0</v>
      </c>
      <c r="AT48" s="85">
        <f>Original_data!Y24</f>
        <v>0</v>
      </c>
      <c r="AU48" s="85">
        <f>Original_data!Z24</f>
        <v>0</v>
      </c>
      <c r="AV48" s="85">
        <f>Original_data!AA24</f>
        <v>0</v>
      </c>
      <c r="AW48" s="85">
        <f>Original_data!AB24</f>
        <v>0</v>
      </c>
      <c r="AX48" s="85">
        <f>Original_data!AC24</f>
        <v>0</v>
      </c>
      <c r="AY48" s="85">
        <f>Original_data!AD24</f>
        <v>0</v>
      </c>
      <c r="AZ48" s="85">
        <f>Original_data!AE24</f>
        <v>0</v>
      </c>
      <c r="BA48" s="85">
        <f>Original_data!AF24</f>
        <v>0</v>
      </c>
      <c r="BB48" s="85">
        <f>Original_data!AG24</f>
        <v>0</v>
      </c>
      <c r="BC48" s="85">
        <f>Original_data!AH24</f>
        <v>0</v>
      </c>
      <c r="BD48" s="85">
        <f>Original_data!AI24</f>
        <v>0</v>
      </c>
      <c r="BE48" s="85">
        <f>Original_data!AJ24</f>
        <v>0</v>
      </c>
      <c r="BF48" s="85">
        <f>Original_data!AK24</f>
        <v>0</v>
      </c>
      <c r="BG48" s="85">
        <f>Original_data!AL24</f>
        <v>0</v>
      </c>
      <c r="BH48" s="85">
        <f>Original_data!AM24</f>
        <v>0</v>
      </c>
      <c r="BI48" s="85">
        <f>Original_data!AN24</f>
        <v>0</v>
      </c>
      <c r="BJ48" s="85">
        <f>Original_data!AO24</f>
        <v>0</v>
      </c>
      <c r="BK48" s="85">
        <f>Original_data!AP24</f>
        <v>0</v>
      </c>
      <c r="BL48" s="85">
        <f>Original_data!AQ24</f>
        <v>0</v>
      </c>
      <c r="BM48" s="85">
        <f>Original_data!AR24</f>
        <v>0</v>
      </c>
      <c r="BN48" s="85">
        <f>Original_data!AS24</f>
        <v>0</v>
      </c>
      <c r="BO48" s="85">
        <f>Original_data!AT24</f>
        <v>0</v>
      </c>
      <c r="BP48" s="85">
        <f>Original_data!AU24</f>
        <v>0</v>
      </c>
      <c r="BQ48" s="85">
        <f>Original_data!AV24</f>
        <v>0</v>
      </c>
      <c r="BR48" s="85">
        <f>Original_data!AW24</f>
        <v>0</v>
      </c>
      <c r="BS48" s="85">
        <f>Original_data!AX24</f>
        <v>0</v>
      </c>
      <c r="BT48" s="85">
        <f>Original_data!AY24</f>
        <v>0</v>
      </c>
      <c r="BU48" s="85">
        <f>Original_data!AZ24</f>
        <v>0</v>
      </c>
      <c r="BV48" s="85">
        <f>Original_data!BA24</f>
        <v>0</v>
      </c>
      <c r="BW48" s="85">
        <f>Original_data!BB24</f>
        <v>0</v>
      </c>
      <c r="BX48" s="85">
        <f>Original_data!BC24</f>
        <v>0</v>
      </c>
      <c r="BY48" s="85">
        <f>Original_data!BD24</f>
        <v>0</v>
      </c>
      <c r="BZ48" s="85">
        <f>Original_data!BE24</f>
        <v>0</v>
      </c>
      <c r="CA48" s="85">
        <f>Original_data!BF24</f>
        <v>0</v>
      </c>
      <c r="CB48" s="85">
        <f>Original_data!BG24</f>
        <v>0</v>
      </c>
      <c r="CC48" s="85">
        <f>Original_data!BH24</f>
        <v>0</v>
      </c>
      <c r="CD48" s="85">
        <f>Original_data!BI24</f>
        <v>0</v>
      </c>
      <c r="CE48" s="85">
        <f>Original_data!BJ24</f>
        <v>0</v>
      </c>
      <c r="CF48" s="85">
        <f>Original_data!BK24</f>
        <v>0</v>
      </c>
      <c r="CG48" s="85">
        <f>Original_data!BL24</f>
        <v>0</v>
      </c>
    </row>
    <row r="49" spans="2:85" ht="6.6" customHeight="1" x14ac:dyDescent="0.25">
      <c r="B49" s="416"/>
      <c r="K49" s="260"/>
      <c r="L49" s="260"/>
      <c r="M49" s="260"/>
      <c r="N49" s="260"/>
      <c r="O49" s="260"/>
      <c r="P49" s="260"/>
      <c r="Q49" s="260"/>
      <c r="R49" s="260"/>
      <c r="S49" s="260"/>
      <c r="T49" s="260"/>
      <c r="U49" s="260"/>
      <c r="V49" s="260"/>
      <c r="W49" s="26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180"/>
      <c r="BT49" s="180"/>
      <c r="BU49" s="180"/>
      <c r="BV49" s="180"/>
      <c r="BW49" s="180"/>
      <c r="BX49" s="180"/>
      <c r="BY49" s="180"/>
      <c r="BZ49" s="180"/>
      <c r="CA49" s="180"/>
      <c r="CB49" s="180"/>
      <c r="CC49" s="180"/>
      <c r="CD49" s="180"/>
      <c r="CE49" s="180"/>
      <c r="CF49" s="180"/>
      <c r="CG49" s="180"/>
    </row>
    <row r="50" spans="2:85" ht="16.95" customHeight="1" x14ac:dyDescent="0.25">
      <c r="B50" s="416"/>
      <c r="D50" s="366" t="str">
        <f>"Value in PSUT"&amp;$D$4</f>
        <v>Value in PSUT (in PJ)</v>
      </c>
      <c r="E50" s="183" t="s">
        <v>326</v>
      </c>
      <c r="F50" s="150" t="str">
        <f>Matrix!E29</f>
        <v>C</v>
      </c>
      <c r="G50" s="261" t="s">
        <v>311</v>
      </c>
      <c r="H50" s="259" t="s">
        <v>302</v>
      </c>
      <c r="K50" s="198">
        <f>SUM(L50:U50)</f>
        <v>83.347000000000008</v>
      </c>
      <c r="L50" s="198">
        <f>SUMIFS($X50:$CG50,$X$8:$CG$8,L$10)</f>
        <v>83.347000000000008</v>
      </c>
      <c r="M50" s="198">
        <f t="shared" ref="M50:U51" si="20">SUMIFS($X50:$CG50,$X$8:$CG$8,M$10)</f>
        <v>0</v>
      </c>
      <c r="N50" s="198">
        <f t="shared" si="20"/>
        <v>0</v>
      </c>
      <c r="O50" s="198">
        <f t="shared" si="20"/>
        <v>0</v>
      </c>
      <c r="P50" s="198">
        <f t="shared" si="20"/>
        <v>0</v>
      </c>
      <c r="Q50" s="198">
        <f t="shared" si="20"/>
        <v>0</v>
      </c>
      <c r="R50" s="198">
        <f t="shared" si="20"/>
        <v>0</v>
      </c>
      <c r="S50" s="198">
        <f t="shared" si="20"/>
        <v>0</v>
      </c>
      <c r="T50" s="198">
        <f t="shared" si="20"/>
        <v>0</v>
      </c>
      <c r="U50" s="198">
        <f t="shared" si="20"/>
        <v>0</v>
      </c>
      <c r="V50" s="260"/>
      <c r="W50" s="260"/>
      <c r="X50" s="198">
        <f>IF(X48&lt;0,X48*$H50,0)</f>
        <v>0</v>
      </c>
      <c r="Y50" s="198">
        <f t="shared" ref="Y50:CG50" si="21">IF(Y48&lt;0,Y48*$H50,0)</f>
        <v>83.347000000000008</v>
      </c>
      <c r="Z50" s="198">
        <f t="shared" si="21"/>
        <v>0</v>
      </c>
      <c r="AA50" s="198">
        <f t="shared" si="21"/>
        <v>0</v>
      </c>
      <c r="AB50" s="198">
        <f t="shared" si="21"/>
        <v>0</v>
      </c>
      <c r="AC50" s="198">
        <f t="shared" si="21"/>
        <v>0</v>
      </c>
      <c r="AD50" s="198">
        <f t="shared" si="21"/>
        <v>0</v>
      </c>
      <c r="AE50" s="198">
        <f t="shared" si="21"/>
        <v>0</v>
      </c>
      <c r="AF50" s="198">
        <f t="shared" si="21"/>
        <v>0</v>
      </c>
      <c r="AG50" s="198">
        <f t="shared" si="21"/>
        <v>0</v>
      </c>
      <c r="AH50" s="198">
        <f t="shared" si="21"/>
        <v>0</v>
      </c>
      <c r="AI50" s="198">
        <f t="shared" si="21"/>
        <v>0</v>
      </c>
      <c r="AJ50" s="198">
        <f t="shared" si="21"/>
        <v>0</v>
      </c>
      <c r="AK50" s="198">
        <f t="shared" si="21"/>
        <v>0</v>
      </c>
      <c r="AL50" s="198">
        <f t="shared" si="21"/>
        <v>0</v>
      </c>
      <c r="AM50" s="198">
        <f t="shared" si="21"/>
        <v>0</v>
      </c>
      <c r="AN50" s="198">
        <f t="shared" si="21"/>
        <v>0</v>
      </c>
      <c r="AO50" s="198">
        <f t="shared" si="21"/>
        <v>0</v>
      </c>
      <c r="AP50" s="198">
        <f t="shared" si="21"/>
        <v>0</v>
      </c>
      <c r="AQ50" s="198">
        <f t="shared" si="21"/>
        <v>0</v>
      </c>
      <c r="AR50" s="198">
        <f t="shared" si="21"/>
        <v>0</v>
      </c>
      <c r="AS50" s="198">
        <f t="shared" si="21"/>
        <v>0</v>
      </c>
      <c r="AT50" s="198">
        <f t="shared" si="21"/>
        <v>0</v>
      </c>
      <c r="AU50" s="198">
        <f t="shared" si="21"/>
        <v>0</v>
      </c>
      <c r="AV50" s="198">
        <f t="shared" si="21"/>
        <v>0</v>
      </c>
      <c r="AW50" s="198">
        <f t="shared" si="21"/>
        <v>0</v>
      </c>
      <c r="AX50" s="198">
        <f t="shared" si="21"/>
        <v>0</v>
      </c>
      <c r="AY50" s="198">
        <f t="shared" si="21"/>
        <v>0</v>
      </c>
      <c r="AZ50" s="198">
        <f t="shared" si="21"/>
        <v>0</v>
      </c>
      <c r="BA50" s="198">
        <f t="shared" si="21"/>
        <v>0</v>
      </c>
      <c r="BB50" s="198">
        <f t="shared" si="21"/>
        <v>0</v>
      </c>
      <c r="BC50" s="198">
        <f t="shared" si="21"/>
        <v>0</v>
      </c>
      <c r="BD50" s="198">
        <f t="shared" si="21"/>
        <v>0</v>
      </c>
      <c r="BE50" s="198">
        <f t="shared" si="21"/>
        <v>0</v>
      </c>
      <c r="BF50" s="198">
        <f t="shared" si="21"/>
        <v>0</v>
      </c>
      <c r="BG50" s="198">
        <f t="shared" si="21"/>
        <v>0</v>
      </c>
      <c r="BH50" s="198">
        <f t="shared" si="21"/>
        <v>0</v>
      </c>
      <c r="BI50" s="198">
        <f t="shared" si="21"/>
        <v>0</v>
      </c>
      <c r="BJ50" s="198">
        <f t="shared" si="21"/>
        <v>0</v>
      </c>
      <c r="BK50" s="198">
        <f t="shared" si="21"/>
        <v>0</v>
      </c>
      <c r="BL50" s="198">
        <f t="shared" si="21"/>
        <v>0</v>
      </c>
      <c r="BM50" s="198">
        <f t="shared" si="21"/>
        <v>0</v>
      </c>
      <c r="BN50" s="198">
        <f t="shared" si="21"/>
        <v>0</v>
      </c>
      <c r="BO50" s="198">
        <f t="shared" si="21"/>
        <v>0</v>
      </c>
      <c r="BP50" s="198">
        <f t="shared" si="21"/>
        <v>0</v>
      </c>
      <c r="BQ50" s="198">
        <f t="shared" si="21"/>
        <v>0</v>
      </c>
      <c r="BR50" s="198">
        <f t="shared" si="21"/>
        <v>0</v>
      </c>
      <c r="BS50" s="198">
        <f t="shared" si="21"/>
        <v>0</v>
      </c>
      <c r="BT50" s="198">
        <f t="shared" si="21"/>
        <v>0</v>
      </c>
      <c r="BU50" s="198">
        <f t="shared" si="21"/>
        <v>0</v>
      </c>
      <c r="BV50" s="198">
        <f t="shared" si="21"/>
        <v>0</v>
      </c>
      <c r="BW50" s="198">
        <f t="shared" si="21"/>
        <v>0</v>
      </c>
      <c r="BX50" s="198">
        <f t="shared" si="21"/>
        <v>0</v>
      </c>
      <c r="BY50" s="198">
        <f t="shared" si="21"/>
        <v>0</v>
      </c>
      <c r="BZ50" s="198">
        <f t="shared" si="21"/>
        <v>0</v>
      </c>
      <c r="CA50" s="198">
        <f t="shared" si="21"/>
        <v>0</v>
      </c>
      <c r="CB50" s="198">
        <f t="shared" si="21"/>
        <v>0</v>
      </c>
      <c r="CC50" s="198">
        <f t="shared" si="21"/>
        <v>0</v>
      </c>
      <c r="CD50" s="198">
        <f t="shared" si="21"/>
        <v>0</v>
      </c>
      <c r="CE50" s="198">
        <f t="shared" si="21"/>
        <v>0</v>
      </c>
      <c r="CF50" s="198">
        <f t="shared" si="21"/>
        <v>0</v>
      </c>
      <c r="CG50" s="198">
        <f t="shared" si="21"/>
        <v>0</v>
      </c>
    </row>
    <row r="51" spans="2:85" ht="16.95" customHeight="1" x14ac:dyDescent="0.25">
      <c r="B51" s="416"/>
      <c r="D51" s="366"/>
      <c r="E51" s="183" t="s">
        <v>327</v>
      </c>
      <c r="F51" s="150" t="str">
        <f>Matrix!E29</f>
        <v>C</v>
      </c>
      <c r="G51" s="261" t="s">
        <v>298</v>
      </c>
      <c r="H51" s="259" t="s">
        <v>303</v>
      </c>
      <c r="K51" s="198">
        <f>SUM(L51:U51)</f>
        <v>77.45</v>
      </c>
      <c r="L51" s="198">
        <f t="shared" ref="L51" si="22">SUMIFS($X51:$CG51,$X$8:$CG$8,L$10)</f>
        <v>77.45</v>
      </c>
      <c r="M51" s="198">
        <f t="shared" si="20"/>
        <v>0</v>
      </c>
      <c r="N51" s="198">
        <f t="shared" si="20"/>
        <v>0</v>
      </c>
      <c r="O51" s="198">
        <f t="shared" si="20"/>
        <v>0</v>
      </c>
      <c r="P51" s="198">
        <f t="shared" si="20"/>
        <v>0</v>
      </c>
      <c r="Q51" s="198">
        <f t="shared" si="20"/>
        <v>0</v>
      </c>
      <c r="R51" s="198">
        <f t="shared" si="20"/>
        <v>0</v>
      </c>
      <c r="S51" s="198">
        <f t="shared" si="20"/>
        <v>0</v>
      </c>
      <c r="T51" s="198">
        <f t="shared" si="20"/>
        <v>0</v>
      </c>
      <c r="U51" s="198">
        <f t="shared" si="20"/>
        <v>0</v>
      </c>
      <c r="V51" s="260"/>
      <c r="W51" s="260"/>
      <c r="X51" s="198">
        <f>IF(X48&gt;0,X48*$H51,0)</f>
        <v>0</v>
      </c>
      <c r="Y51" s="198">
        <f t="shared" ref="Y51:CG51" si="23">IF(Y48&gt;0,Y48*$H51,0)</f>
        <v>0</v>
      </c>
      <c r="Z51" s="198">
        <f t="shared" si="23"/>
        <v>0</v>
      </c>
      <c r="AA51" s="198">
        <f t="shared" si="23"/>
        <v>0</v>
      </c>
      <c r="AB51" s="198">
        <f t="shared" si="23"/>
        <v>0</v>
      </c>
      <c r="AC51" s="198">
        <f t="shared" si="23"/>
        <v>0</v>
      </c>
      <c r="AD51" s="198">
        <f t="shared" si="23"/>
        <v>57.313000000000002</v>
      </c>
      <c r="AE51" s="198">
        <f t="shared" si="23"/>
        <v>0</v>
      </c>
      <c r="AF51" s="198">
        <f t="shared" si="23"/>
        <v>3.855</v>
      </c>
      <c r="AG51" s="198">
        <f t="shared" si="23"/>
        <v>0</v>
      </c>
      <c r="AH51" s="198">
        <f t="shared" si="23"/>
        <v>0</v>
      </c>
      <c r="AI51" s="198">
        <f t="shared" si="23"/>
        <v>16.282</v>
      </c>
      <c r="AJ51" s="198">
        <f t="shared" si="23"/>
        <v>0</v>
      </c>
      <c r="AK51" s="198">
        <f t="shared" si="23"/>
        <v>0</v>
      </c>
      <c r="AL51" s="198">
        <f t="shared" si="23"/>
        <v>0</v>
      </c>
      <c r="AM51" s="198">
        <f t="shared" si="23"/>
        <v>0</v>
      </c>
      <c r="AN51" s="198">
        <f t="shared" si="23"/>
        <v>0</v>
      </c>
      <c r="AO51" s="198">
        <f t="shared" si="23"/>
        <v>0</v>
      </c>
      <c r="AP51" s="198">
        <f t="shared" si="23"/>
        <v>0</v>
      </c>
      <c r="AQ51" s="198">
        <f t="shared" si="23"/>
        <v>0</v>
      </c>
      <c r="AR51" s="198">
        <f t="shared" si="23"/>
        <v>0</v>
      </c>
      <c r="AS51" s="198">
        <f t="shared" si="23"/>
        <v>0</v>
      </c>
      <c r="AT51" s="198">
        <f t="shared" si="23"/>
        <v>0</v>
      </c>
      <c r="AU51" s="198">
        <f t="shared" si="23"/>
        <v>0</v>
      </c>
      <c r="AV51" s="198">
        <f t="shared" si="23"/>
        <v>0</v>
      </c>
      <c r="AW51" s="198">
        <f t="shared" si="23"/>
        <v>0</v>
      </c>
      <c r="AX51" s="198">
        <f t="shared" si="23"/>
        <v>0</v>
      </c>
      <c r="AY51" s="198">
        <f t="shared" si="23"/>
        <v>0</v>
      </c>
      <c r="AZ51" s="198">
        <f t="shared" si="23"/>
        <v>0</v>
      </c>
      <c r="BA51" s="198">
        <f t="shared" si="23"/>
        <v>0</v>
      </c>
      <c r="BB51" s="198">
        <f t="shared" si="23"/>
        <v>0</v>
      </c>
      <c r="BC51" s="198">
        <f t="shared" si="23"/>
        <v>0</v>
      </c>
      <c r="BD51" s="198">
        <f t="shared" si="23"/>
        <v>0</v>
      </c>
      <c r="BE51" s="198">
        <f t="shared" si="23"/>
        <v>0</v>
      </c>
      <c r="BF51" s="198">
        <f t="shared" si="23"/>
        <v>0</v>
      </c>
      <c r="BG51" s="198">
        <f t="shared" si="23"/>
        <v>0</v>
      </c>
      <c r="BH51" s="198">
        <f t="shared" si="23"/>
        <v>0</v>
      </c>
      <c r="BI51" s="198">
        <f t="shared" si="23"/>
        <v>0</v>
      </c>
      <c r="BJ51" s="198">
        <f t="shared" si="23"/>
        <v>0</v>
      </c>
      <c r="BK51" s="198">
        <f t="shared" si="23"/>
        <v>0</v>
      </c>
      <c r="BL51" s="198">
        <f t="shared" si="23"/>
        <v>0</v>
      </c>
      <c r="BM51" s="198">
        <f t="shared" si="23"/>
        <v>0</v>
      </c>
      <c r="BN51" s="198">
        <f t="shared" si="23"/>
        <v>0</v>
      </c>
      <c r="BO51" s="198">
        <f t="shared" si="23"/>
        <v>0</v>
      </c>
      <c r="BP51" s="198">
        <f t="shared" si="23"/>
        <v>0</v>
      </c>
      <c r="BQ51" s="198">
        <f t="shared" si="23"/>
        <v>0</v>
      </c>
      <c r="BR51" s="198">
        <f t="shared" si="23"/>
        <v>0</v>
      </c>
      <c r="BS51" s="198">
        <f t="shared" si="23"/>
        <v>0</v>
      </c>
      <c r="BT51" s="198">
        <f t="shared" si="23"/>
        <v>0</v>
      </c>
      <c r="BU51" s="198">
        <f t="shared" si="23"/>
        <v>0</v>
      </c>
      <c r="BV51" s="198">
        <f t="shared" si="23"/>
        <v>0</v>
      </c>
      <c r="BW51" s="198">
        <f t="shared" si="23"/>
        <v>0</v>
      </c>
      <c r="BX51" s="198">
        <f t="shared" si="23"/>
        <v>0</v>
      </c>
      <c r="BY51" s="198">
        <f t="shared" si="23"/>
        <v>0</v>
      </c>
      <c r="BZ51" s="198">
        <f t="shared" si="23"/>
        <v>0</v>
      </c>
      <c r="CA51" s="198">
        <f t="shared" si="23"/>
        <v>0</v>
      </c>
      <c r="CB51" s="198">
        <f t="shared" si="23"/>
        <v>0</v>
      </c>
      <c r="CC51" s="198">
        <f t="shared" si="23"/>
        <v>0</v>
      </c>
      <c r="CD51" s="198">
        <f t="shared" si="23"/>
        <v>0</v>
      </c>
      <c r="CE51" s="198">
        <f t="shared" si="23"/>
        <v>0</v>
      </c>
      <c r="CF51" s="198">
        <f t="shared" si="23"/>
        <v>0</v>
      </c>
      <c r="CG51" s="198">
        <f t="shared" si="23"/>
        <v>0</v>
      </c>
    </row>
    <row r="52" spans="2:85" ht="16.95" customHeight="1" x14ac:dyDescent="0.25">
      <c r="B52" s="416"/>
      <c r="D52" s="366"/>
      <c r="E52" s="183" t="s">
        <v>309</v>
      </c>
      <c r="F52" s="150" t="str">
        <f>Matrix!E29</f>
        <v>C</v>
      </c>
      <c r="G52" s="261" t="s">
        <v>317</v>
      </c>
      <c r="H52" s="262"/>
      <c r="K52" s="198">
        <f>K50-K51</f>
        <v>5.8970000000000056</v>
      </c>
      <c r="L52" s="263"/>
      <c r="M52" s="263"/>
      <c r="N52" s="263"/>
      <c r="O52" s="263"/>
      <c r="P52" s="263"/>
      <c r="Q52" s="263"/>
      <c r="R52" s="263"/>
      <c r="S52" s="263"/>
      <c r="T52" s="263"/>
      <c r="U52" s="263"/>
      <c r="V52" s="260"/>
      <c r="W52" s="26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0"/>
      <c r="BR52" s="180"/>
      <c r="BS52" s="180"/>
      <c r="BT52" s="180"/>
      <c r="BU52" s="180"/>
      <c r="BV52" s="87"/>
      <c r="BW52" s="87"/>
      <c r="BX52" s="180"/>
      <c r="BY52" s="180"/>
      <c r="BZ52" s="180"/>
      <c r="CA52" s="180"/>
      <c r="CB52" s="180"/>
      <c r="CC52" s="180"/>
      <c r="CD52" s="180"/>
      <c r="CE52" s="180"/>
      <c r="CF52" s="180"/>
      <c r="CG52" s="180"/>
    </row>
    <row r="53" spans="2:85" ht="16.95" customHeight="1" x14ac:dyDescent="0.25">
      <c r="B53" s="416"/>
      <c r="D53" s="366"/>
      <c r="E53" s="183" t="s">
        <v>310</v>
      </c>
      <c r="F53" s="150" t="str">
        <f>Matrix!D29</f>
        <v>Env</v>
      </c>
      <c r="G53" s="261" t="s">
        <v>314</v>
      </c>
      <c r="H53" s="262"/>
      <c r="K53" s="198">
        <f>K52</f>
        <v>5.8970000000000056</v>
      </c>
      <c r="L53" s="263"/>
      <c r="M53" s="263"/>
      <c r="N53" s="263"/>
      <c r="O53" s="263"/>
      <c r="P53" s="263"/>
      <c r="Q53" s="263"/>
      <c r="R53" s="263"/>
      <c r="S53" s="263"/>
      <c r="T53" s="263"/>
      <c r="U53" s="263"/>
      <c r="V53" s="260"/>
      <c r="W53" s="26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87"/>
      <c r="BW53" s="87"/>
      <c r="BX53" s="180"/>
      <c r="BY53" s="180"/>
      <c r="BZ53" s="180"/>
      <c r="CA53" s="180"/>
      <c r="CB53" s="180"/>
      <c r="CC53" s="180"/>
      <c r="CD53" s="180"/>
      <c r="CE53" s="180"/>
      <c r="CF53" s="180"/>
      <c r="CG53" s="180"/>
    </row>
    <row r="54" spans="2:85" ht="13.2" customHeight="1" x14ac:dyDescent="0.25">
      <c r="K54" s="260"/>
      <c r="L54" s="260"/>
      <c r="M54" s="260"/>
      <c r="N54" s="260"/>
      <c r="O54" s="260"/>
      <c r="P54" s="260"/>
      <c r="Q54" s="260"/>
      <c r="R54" s="260"/>
      <c r="S54" s="260"/>
      <c r="T54" s="260"/>
      <c r="U54" s="260"/>
      <c r="V54" s="260"/>
      <c r="W54" s="26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0"/>
      <c r="BR54" s="180"/>
      <c r="BS54" s="180"/>
      <c r="BT54" s="180"/>
      <c r="BU54" s="180"/>
      <c r="BV54" s="180"/>
      <c r="BW54" s="180"/>
      <c r="BX54" s="180"/>
      <c r="BY54" s="180"/>
      <c r="BZ54" s="180"/>
      <c r="CA54" s="180"/>
      <c r="CB54" s="180"/>
      <c r="CC54" s="180"/>
      <c r="CD54" s="180"/>
      <c r="CE54" s="180"/>
      <c r="CF54" s="180"/>
      <c r="CG54" s="180"/>
    </row>
    <row r="55" spans="2:85" ht="16.95" customHeight="1" x14ac:dyDescent="0.25">
      <c r="B55" s="416" t="str">
        <f>Original_data!A25</f>
        <v>Patent fuel plants (transf.)</v>
      </c>
      <c r="D55" s="372" t="str">
        <f>"Value in energy balance"&amp;$B$4</f>
        <v>Value in energy balance (in TJ)</v>
      </c>
      <c r="E55" s="408"/>
      <c r="F55" s="373"/>
      <c r="G55" s="93"/>
      <c r="H55" s="259" t="s">
        <v>318</v>
      </c>
      <c r="K55" s="225">
        <f>SUM(X55:CG55)</f>
        <v>0</v>
      </c>
      <c r="L55" s="260"/>
      <c r="M55" s="260"/>
      <c r="N55" s="260"/>
      <c r="O55" s="260"/>
      <c r="P55" s="260"/>
      <c r="Q55" s="260"/>
      <c r="R55" s="260"/>
      <c r="S55" s="260"/>
      <c r="T55" s="260"/>
      <c r="U55" s="260"/>
      <c r="V55" s="260"/>
      <c r="W55" s="260"/>
      <c r="X55" s="85">
        <f>Original_data!B25</f>
        <v>0</v>
      </c>
      <c r="Y55" s="85">
        <f>Original_data!C25</f>
        <v>0</v>
      </c>
      <c r="Z55" s="85">
        <f>Original_data!D25</f>
        <v>0</v>
      </c>
      <c r="AA55" s="85">
        <f>Original_data!E25</f>
        <v>0</v>
      </c>
      <c r="AB55" s="85">
        <f>Original_data!F25</f>
        <v>0</v>
      </c>
      <c r="AC55" s="85">
        <f>Original_data!G25</f>
        <v>0</v>
      </c>
      <c r="AD55" s="85">
        <f>Original_data!H25</f>
        <v>0</v>
      </c>
      <c r="AE55" s="85">
        <f>Original_data!I25</f>
        <v>0</v>
      </c>
      <c r="AF55" s="85">
        <f>Original_data!J25</f>
        <v>0</v>
      </c>
      <c r="AG55" s="85">
        <f>Original_data!K25</f>
        <v>0</v>
      </c>
      <c r="AH55" s="85">
        <f>Original_data!L25</f>
        <v>0</v>
      </c>
      <c r="AI55" s="85">
        <f>Original_data!M25</f>
        <v>0</v>
      </c>
      <c r="AJ55" s="85">
        <f>Original_data!N25</f>
        <v>0</v>
      </c>
      <c r="AK55" s="85">
        <f>Original_data!O25</f>
        <v>0</v>
      </c>
      <c r="AL55" s="85">
        <f>Original_data!P25</f>
        <v>0</v>
      </c>
      <c r="AM55" s="85">
        <f>Original_data!Q25</f>
        <v>0</v>
      </c>
      <c r="AN55" s="85">
        <f>Original_data!R25</f>
        <v>0</v>
      </c>
      <c r="AO55" s="85">
        <f>Original_data!S25</f>
        <v>0</v>
      </c>
      <c r="AP55" s="85">
        <f>Original_data!U25</f>
        <v>0</v>
      </c>
      <c r="AQ55" s="85">
        <f>Original_data!V25</f>
        <v>0</v>
      </c>
      <c r="AR55" s="85">
        <f>Original_data!W25</f>
        <v>0</v>
      </c>
      <c r="AS55" s="85">
        <f>Original_data!X25</f>
        <v>0</v>
      </c>
      <c r="AT55" s="85">
        <f>Original_data!Y25</f>
        <v>0</v>
      </c>
      <c r="AU55" s="85">
        <f>Original_data!Z25</f>
        <v>0</v>
      </c>
      <c r="AV55" s="85">
        <f>Original_data!AA25</f>
        <v>0</v>
      </c>
      <c r="AW55" s="85">
        <f>Original_data!AB25</f>
        <v>0</v>
      </c>
      <c r="AX55" s="85">
        <f>Original_data!AC25</f>
        <v>0</v>
      </c>
      <c r="AY55" s="85">
        <f>Original_data!AD25</f>
        <v>0</v>
      </c>
      <c r="AZ55" s="85">
        <f>Original_data!AE25</f>
        <v>0</v>
      </c>
      <c r="BA55" s="85">
        <f>Original_data!AF25</f>
        <v>0</v>
      </c>
      <c r="BB55" s="85">
        <f>Original_data!AG25</f>
        <v>0</v>
      </c>
      <c r="BC55" s="85">
        <f>Original_data!AH25</f>
        <v>0</v>
      </c>
      <c r="BD55" s="85">
        <f>Original_data!AI25</f>
        <v>0</v>
      </c>
      <c r="BE55" s="85">
        <f>Original_data!AJ25</f>
        <v>0</v>
      </c>
      <c r="BF55" s="85">
        <f>Original_data!AK25</f>
        <v>0</v>
      </c>
      <c r="BG55" s="85">
        <f>Original_data!AL25</f>
        <v>0</v>
      </c>
      <c r="BH55" s="85">
        <f>Original_data!AM25</f>
        <v>0</v>
      </c>
      <c r="BI55" s="85">
        <f>Original_data!AN25</f>
        <v>0</v>
      </c>
      <c r="BJ55" s="85">
        <f>Original_data!AO25</f>
        <v>0</v>
      </c>
      <c r="BK55" s="85">
        <f>Original_data!AP25</f>
        <v>0</v>
      </c>
      <c r="BL55" s="85">
        <f>Original_data!AQ25</f>
        <v>0</v>
      </c>
      <c r="BM55" s="85">
        <f>Original_data!AR25</f>
        <v>0</v>
      </c>
      <c r="BN55" s="85">
        <f>Original_data!AS25</f>
        <v>0</v>
      </c>
      <c r="BO55" s="85">
        <f>Original_data!AT25</f>
        <v>0</v>
      </c>
      <c r="BP55" s="85">
        <f>Original_data!AU25</f>
        <v>0</v>
      </c>
      <c r="BQ55" s="85">
        <f>Original_data!AV25</f>
        <v>0</v>
      </c>
      <c r="BR55" s="85">
        <f>Original_data!AW25</f>
        <v>0</v>
      </c>
      <c r="BS55" s="85">
        <f>Original_data!AX25</f>
        <v>0</v>
      </c>
      <c r="BT55" s="85">
        <f>Original_data!AY25</f>
        <v>0</v>
      </c>
      <c r="BU55" s="85">
        <f>Original_data!AZ25</f>
        <v>0</v>
      </c>
      <c r="BV55" s="85">
        <f>Original_data!BA25</f>
        <v>0</v>
      </c>
      <c r="BW55" s="85">
        <f>Original_data!BB25</f>
        <v>0</v>
      </c>
      <c r="BX55" s="85">
        <f>Original_data!BC25</f>
        <v>0</v>
      </c>
      <c r="BY55" s="85">
        <f>Original_data!BD25</f>
        <v>0</v>
      </c>
      <c r="BZ55" s="85">
        <f>Original_data!BE25</f>
        <v>0</v>
      </c>
      <c r="CA55" s="85">
        <f>Original_data!BF25</f>
        <v>0</v>
      </c>
      <c r="CB55" s="85">
        <f>Original_data!BG25</f>
        <v>0</v>
      </c>
      <c r="CC55" s="85">
        <f>Original_data!BH25</f>
        <v>0</v>
      </c>
      <c r="CD55" s="85">
        <f>Original_data!BI25</f>
        <v>0</v>
      </c>
      <c r="CE55" s="85">
        <f>Original_data!BJ25</f>
        <v>0</v>
      </c>
      <c r="CF55" s="85">
        <f>Original_data!BK25</f>
        <v>0</v>
      </c>
      <c r="CG55" s="85">
        <f>Original_data!BL25</f>
        <v>0</v>
      </c>
    </row>
    <row r="56" spans="2:85" ht="6.6" customHeight="1" x14ac:dyDescent="0.25">
      <c r="B56" s="416"/>
      <c r="K56" s="260"/>
      <c r="L56" s="260"/>
      <c r="M56" s="260"/>
      <c r="N56" s="260"/>
      <c r="O56" s="260"/>
      <c r="P56" s="260"/>
      <c r="Q56" s="260"/>
      <c r="R56" s="260"/>
      <c r="S56" s="260"/>
      <c r="T56" s="260"/>
      <c r="U56" s="260"/>
      <c r="V56" s="260"/>
      <c r="W56" s="26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0"/>
      <c r="BR56" s="180"/>
      <c r="BS56" s="180"/>
      <c r="BT56" s="180"/>
      <c r="BU56" s="180"/>
      <c r="BV56" s="180"/>
      <c r="BW56" s="180"/>
      <c r="BX56" s="180"/>
      <c r="BY56" s="180"/>
      <c r="BZ56" s="180"/>
      <c r="CA56" s="180"/>
      <c r="CB56" s="180"/>
      <c r="CC56" s="180"/>
      <c r="CD56" s="180"/>
      <c r="CE56" s="180"/>
      <c r="CF56" s="180"/>
      <c r="CG56" s="180"/>
    </row>
    <row r="57" spans="2:85" ht="16.95" customHeight="1" x14ac:dyDescent="0.25">
      <c r="B57" s="416"/>
      <c r="D57" s="366" t="str">
        <f>"Value in PSUT"&amp;$D$4</f>
        <v>Value in PSUT (in PJ)</v>
      </c>
      <c r="E57" s="183" t="s">
        <v>326</v>
      </c>
      <c r="F57" s="150" t="str">
        <f>Matrix!E30</f>
        <v>C</v>
      </c>
      <c r="G57" s="261" t="s">
        <v>311</v>
      </c>
      <c r="H57" s="259" t="s">
        <v>302</v>
      </c>
      <c r="K57" s="198">
        <f>SUM(L57:U57)</f>
        <v>0</v>
      </c>
      <c r="L57" s="198">
        <f>SUMIFS($X57:$CG57,$X$8:$CG$8,L$10)</f>
        <v>0</v>
      </c>
      <c r="M57" s="198">
        <f t="shared" ref="M57:U58" si="24">SUMIFS($X57:$CG57,$X$8:$CG$8,M$10)</f>
        <v>0</v>
      </c>
      <c r="N57" s="198">
        <f t="shared" si="24"/>
        <v>0</v>
      </c>
      <c r="O57" s="198">
        <f t="shared" si="24"/>
        <v>0</v>
      </c>
      <c r="P57" s="198">
        <f t="shared" si="24"/>
        <v>0</v>
      </c>
      <c r="Q57" s="198">
        <f t="shared" si="24"/>
        <v>0</v>
      </c>
      <c r="R57" s="198">
        <f t="shared" si="24"/>
        <v>0</v>
      </c>
      <c r="S57" s="198">
        <f t="shared" si="24"/>
        <v>0</v>
      </c>
      <c r="T57" s="198">
        <f t="shared" si="24"/>
        <v>0</v>
      </c>
      <c r="U57" s="198">
        <f t="shared" si="24"/>
        <v>0</v>
      </c>
      <c r="V57" s="260"/>
      <c r="W57" s="260"/>
      <c r="X57" s="198">
        <f>IF(X55&lt;0,X55*$H57,0)</f>
        <v>0</v>
      </c>
      <c r="Y57" s="198">
        <f t="shared" ref="Y57:CG57" si="25">IF(Y55&lt;0,Y55*$H57,0)</f>
        <v>0</v>
      </c>
      <c r="Z57" s="198">
        <f t="shared" si="25"/>
        <v>0</v>
      </c>
      <c r="AA57" s="198">
        <f t="shared" si="25"/>
        <v>0</v>
      </c>
      <c r="AB57" s="198">
        <f t="shared" si="25"/>
        <v>0</v>
      </c>
      <c r="AC57" s="198">
        <f t="shared" si="25"/>
        <v>0</v>
      </c>
      <c r="AD57" s="198">
        <f t="shared" si="25"/>
        <v>0</v>
      </c>
      <c r="AE57" s="198">
        <f t="shared" si="25"/>
        <v>0</v>
      </c>
      <c r="AF57" s="198">
        <f t="shared" si="25"/>
        <v>0</v>
      </c>
      <c r="AG57" s="198">
        <f t="shared" si="25"/>
        <v>0</v>
      </c>
      <c r="AH57" s="198">
        <f t="shared" si="25"/>
        <v>0</v>
      </c>
      <c r="AI57" s="198">
        <f t="shared" si="25"/>
        <v>0</v>
      </c>
      <c r="AJ57" s="198">
        <f t="shared" si="25"/>
        <v>0</v>
      </c>
      <c r="AK57" s="198">
        <f t="shared" si="25"/>
        <v>0</v>
      </c>
      <c r="AL57" s="198">
        <f t="shared" si="25"/>
        <v>0</v>
      </c>
      <c r="AM57" s="198">
        <f t="shared" si="25"/>
        <v>0</v>
      </c>
      <c r="AN57" s="198">
        <f t="shared" si="25"/>
        <v>0</v>
      </c>
      <c r="AO57" s="198">
        <f t="shared" si="25"/>
        <v>0</v>
      </c>
      <c r="AP57" s="198">
        <f t="shared" si="25"/>
        <v>0</v>
      </c>
      <c r="AQ57" s="198">
        <f t="shared" si="25"/>
        <v>0</v>
      </c>
      <c r="AR57" s="198">
        <f t="shared" si="25"/>
        <v>0</v>
      </c>
      <c r="AS57" s="198">
        <f t="shared" si="25"/>
        <v>0</v>
      </c>
      <c r="AT57" s="198">
        <f t="shared" si="25"/>
        <v>0</v>
      </c>
      <c r="AU57" s="198">
        <f t="shared" si="25"/>
        <v>0</v>
      </c>
      <c r="AV57" s="198">
        <f t="shared" si="25"/>
        <v>0</v>
      </c>
      <c r="AW57" s="198">
        <f t="shared" si="25"/>
        <v>0</v>
      </c>
      <c r="AX57" s="198">
        <f t="shared" si="25"/>
        <v>0</v>
      </c>
      <c r="AY57" s="198">
        <f t="shared" si="25"/>
        <v>0</v>
      </c>
      <c r="AZ57" s="198">
        <f t="shared" si="25"/>
        <v>0</v>
      </c>
      <c r="BA57" s="198">
        <f t="shared" si="25"/>
        <v>0</v>
      </c>
      <c r="BB57" s="198">
        <f t="shared" si="25"/>
        <v>0</v>
      </c>
      <c r="BC57" s="198">
        <f t="shared" si="25"/>
        <v>0</v>
      </c>
      <c r="BD57" s="198">
        <f t="shared" si="25"/>
        <v>0</v>
      </c>
      <c r="BE57" s="198">
        <f t="shared" si="25"/>
        <v>0</v>
      </c>
      <c r="BF57" s="198">
        <f t="shared" si="25"/>
        <v>0</v>
      </c>
      <c r="BG57" s="198">
        <f t="shared" si="25"/>
        <v>0</v>
      </c>
      <c r="BH57" s="198">
        <f t="shared" si="25"/>
        <v>0</v>
      </c>
      <c r="BI57" s="198">
        <f t="shared" si="25"/>
        <v>0</v>
      </c>
      <c r="BJ57" s="198">
        <f t="shared" si="25"/>
        <v>0</v>
      </c>
      <c r="BK57" s="198">
        <f t="shared" si="25"/>
        <v>0</v>
      </c>
      <c r="BL57" s="198">
        <f t="shared" si="25"/>
        <v>0</v>
      </c>
      <c r="BM57" s="198">
        <f t="shared" si="25"/>
        <v>0</v>
      </c>
      <c r="BN57" s="198">
        <f t="shared" si="25"/>
        <v>0</v>
      </c>
      <c r="BO57" s="198">
        <f t="shared" si="25"/>
        <v>0</v>
      </c>
      <c r="BP57" s="198">
        <f t="shared" si="25"/>
        <v>0</v>
      </c>
      <c r="BQ57" s="198">
        <f t="shared" si="25"/>
        <v>0</v>
      </c>
      <c r="BR57" s="198">
        <f t="shared" si="25"/>
        <v>0</v>
      </c>
      <c r="BS57" s="198">
        <f t="shared" si="25"/>
        <v>0</v>
      </c>
      <c r="BT57" s="198">
        <f t="shared" si="25"/>
        <v>0</v>
      </c>
      <c r="BU57" s="198">
        <f t="shared" si="25"/>
        <v>0</v>
      </c>
      <c r="BV57" s="198">
        <f t="shared" si="25"/>
        <v>0</v>
      </c>
      <c r="BW57" s="198">
        <f t="shared" si="25"/>
        <v>0</v>
      </c>
      <c r="BX57" s="198">
        <f t="shared" si="25"/>
        <v>0</v>
      </c>
      <c r="BY57" s="198">
        <f t="shared" si="25"/>
        <v>0</v>
      </c>
      <c r="BZ57" s="198">
        <f t="shared" si="25"/>
        <v>0</v>
      </c>
      <c r="CA57" s="198">
        <f t="shared" si="25"/>
        <v>0</v>
      </c>
      <c r="CB57" s="198">
        <f t="shared" si="25"/>
        <v>0</v>
      </c>
      <c r="CC57" s="198">
        <f t="shared" si="25"/>
        <v>0</v>
      </c>
      <c r="CD57" s="198">
        <f t="shared" si="25"/>
        <v>0</v>
      </c>
      <c r="CE57" s="198">
        <f t="shared" si="25"/>
        <v>0</v>
      </c>
      <c r="CF57" s="198">
        <f t="shared" si="25"/>
        <v>0</v>
      </c>
      <c r="CG57" s="198">
        <f t="shared" si="25"/>
        <v>0</v>
      </c>
    </row>
    <row r="58" spans="2:85" ht="16.95" customHeight="1" x14ac:dyDescent="0.25">
      <c r="B58" s="416"/>
      <c r="D58" s="366"/>
      <c r="E58" s="183" t="s">
        <v>327</v>
      </c>
      <c r="F58" s="150" t="str">
        <f>Matrix!E30</f>
        <v>C</v>
      </c>
      <c r="G58" s="261" t="s">
        <v>298</v>
      </c>
      <c r="H58" s="259" t="s">
        <v>303</v>
      </c>
      <c r="K58" s="198">
        <f>SUM(L58:U58)</f>
        <v>0</v>
      </c>
      <c r="L58" s="198">
        <f t="shared" ref="L58" si="26">SUMIFS($X58:$CG58,$X$8:$CG$8,L$10)</f>
        <v>0</v>
      </c>
      <c r="M58" s="198">
        <f t="shared" si="24"/>
        <v>0</v>
      </c>
      <c r="N58" s="198">
        <f t="shared" si="24"/>
        <v>0</v>
      </c>
      <c r="O58" s="198">
        <f t="shared" si="24"/>
        <v>0</v>
      </c>
      <c r="P58" s="198">
        <f t="shared" si="24"/>
        <v>0</v>
      </c>
      <c r="Q58" s="198">
        <f t="shared" si="24"/>
        <v>0</v>
      </c>
      <c r="R58" s="198">
        <f t="shared" si="24"/>
        <v>0</v>
      </c>
      <c r="S58" s="198">
        <f t="shared" si="24"/>
        <v>0</v>
      </c>
      <c r="T58" s="198">
        <f t="shared" si="24"/>
        <v>0</v>
      </c>
      <c r="U58" s="198">
        <f t="shared" si="24"/>
        <v>0</v>
      </c>
      <c r="V58" s="260"/>
      <c r="W58" s="260"/>
      <c r="X58" s="198">
        <f>IF(X55&gt;0,X55*$H58,0)</f>
        <v>0</v>
      </c>
      <c r="Y58" s="198">
        <f t="shared" ref="Y58:CG58" si="27">IF(Y55&gt;0,Y55*$H58,0)</f>
        <v>0</v>
      </c>
      <c r="Z58" s="198">
        <f t="shared" si="27"/>
        <v>0</v>
      </c>
      <c r="AA58" s="198">
        <f t="shared" si="27"/>
        <v>0</v>
      </c>
      <c r="AB58" s="198">
        <f t="shared" si="27"/>
        <v>0</v>
      </c>
      <c r="AC58" s="198">
        <f t="shared" si="27"/>
        <v>0</v>
      </c>
      <c r="AD58" s="198">
        <f t="shared" si="27"/>
        <v>0</v>
      </c>
      <c r="AE58" s="198">
        <f t="shared" si="27"/>
        <v>0</v>
      </c>
      <c r="AF58" s="198">
        <f t="shared" si="27"/>
        <v>0</v>
      </c>
      <c r="AG58" s="198">
        <f t="shared" si="27"/>
        <v>0</v>
      </c>
      <c r="AH58" s="198">
        <f t="shared" si="27"/>
        <v>0</v>
      </c>
      <c r="AI58" s="198">
        <f t="shared" si="27"/>
        <v>0</v>
      </c>
      <c r="AJ58" s="198">
        <f t="shared" si="27"/>
        <v>0</v>
      </c>
      <c r="AK58" s="198">
        <f t="shared" si="27"/>
        <v>0</v>
      </c>
      <c r="AL58" s="198">
        <f t="shared" si="27"/>
        <v>0</v>
      </c>
      <c r="AM58" s="198">
        <f t="shared" si="27"/>
        <v>0</v>
      </c>
      <c r="AN58" s="198">
        <f t="shared" si="27"/>
        <v>0</v>
      </c>
      <c r="AO58" s="198">
        <f t="shared" si="27"/>
        <v>0</v>
      </c>
      <c r="AP58" s="198">
        <f t="shared" si="27"/>
        <v>0</v>
      </c>
      <c r="AQ58" s="198">
        <f t="shared" si="27"/>
        <v>0</v>
      </c>
      <c r="AR58" s="198">
        <f t="shared" si="27"/>
        <v>0</v>
      </c>
      <c r="AS58" s="198">
        <f t="shared" si="27"/>
        <v>0</v>
      </c>
      <c r="AT58" s="198">
        <f t="shared" si="27"/>
        <v>0</v>
      </c>
      <c r="AU58" s="198">
        <f t="shared" si="27"/>
        <v>0</v>
      </c>
      <c r="AV58" s="198">
        <f t="shared" si="27"/>
        <v>0</v>
      </c>
      <c r="AW58" s="198">
        <f t="shared" si="27"/>
        <v>0</v>
      </c>
      <c r="AX58" s="198">
        <f t="shared" si="27"/>
        <v>0</v>
      </c>
      <c r="AY58" s="198">
        <f t="shared" si="27"/>
        <v>0</v>
      </c>
      <c r="AZ58" s="198">
        <f t="shared" si="27"/>
        <v>0</v>
      </c>
      <c r="BA58" s="198">
        <f t="shared" si="27"/>
        <v>0</v>
      </c>
      <c r="BB58" s="198">
        <f t="shared" si="27"/>
        <v>0</v>
      </c>
      <c r="BC58" s="198">
        <f t="shared" si="27"/>
        <v>0</v>
      </c>
      <c r="BD58" s="198">
        <f t="shared" si="27"/>
        <v>0</v>
      </c>
      <c r="BE58" s="198">
        <f t="shared" si="27"/>
        <v>0</v>
      </c>
      <c r="BF58" s="198">
        <f t="shared" si="27"/>
        <v>0</v>
      </c>
      <c r="BG58" s="198">
        <f t="shared" si="27"/>
        <v>0</v>
      </c>
      <c r="BH58" s="198">
        <f t="shared" si="27"/>
        <v>0</v>
      </c>
      <c r="BI58" s="198">
        <f t="shared" si="27"/>
        <v>0</v>
      </c>
      <c r="BJ58" s="198">
        <f t="shared" si="27"/>
        <v>0</v>
      </c>
      <c r="BK58" s="198">
        <f t="shared" si="27"/>
        <v>0</v>
      </c>
      <c r="BL58" s="198">
        <f t="shared" si="27"/>
        <v>0</v>
      </c>
      <c r="BM58" s="198">
        <f t="shared" si="27"/>
        <v>0</v>
      </c>
      <c r="BN58" s="198">
        <f t="shared" si="27"/>
        <v>0</v>
      </c>
      <c r="BO58" s="198">
        <f t="shared" si="27"/>
        <v>0</v>
      </c>
      <c r="BP58" s="198">
        <f t="shared" si="27"/>
        <v>0</v>
      </c>
      <c r="BQ58" s="198">
        <f t="shared" si="27"/>
        <v>0</v>
      </c>
      <c r="BR58" s="198">
        <f t="shared" si="27"/>
        <v>0</v>
      </c>
      <c r="BS58" s="198">
        <f t="shared" si="27"/>
        <v>0</v>
      </c>
      <c r="BT58" s="198">
        <f t="shared" si="27"/>
        <v>0</v>
      </c>
      <c r="BU58" s="198">
        <f t="shared" si="27"/>
        <v>0</v>
      </c>
      <c r="BV58" s="198">
        <f t="shared" si="27"/>
        <v>0</v>
      </c>
      <c r="BW58" s="198">
        <f t="shared" si="27"/>
        <v>0</v>
      </c>
      <c r="BX58" s="198">
        <f t="shared" si="27"/>
        <v>0</v>
      </c>
      <c r="BY58" s="198">
        <f t="shared" si="27"/>
        <v>0</v>
      </c>
      <c r="BZ58" s="198">
        <f t="shared" si="27"/>
        <v>0</v>
      </c>
      <c r="CA58" s="198">
        <f t="shared" si="27"/>
        <v>0</v>
      </c>
      <c r="CB58" s="198">
        <f t="shared" si="27"/>
        <v>0</v>
      </c>
      <c r="CC58" s="198">
        <f t="shared" si="27"/>
        <v>0</v>
      </c>
      <c r="CD58" s="198">
        <f t="shared" si="27"/>
        <v>0</v>
      </c>
      <c r="CE58" s="198">
        <f t="shared" si="27"/>
        <v>0</v>
      </c>
      <c r="CF58" s="198">
        <f t="shared" si="27"/>
        <v>0</v>
      </c>
      <c r="CG58" s="198">
        <f t="shared" si="27"/>
        <v>0</v>
      </c>
    </row>
    <row r="59" spans="2:85" ht="16.95" customHeight="1" x14ac:dyDescent="0.25">
      <c r="B59" s="416"/>
      <c r="D59" s="366"/>
      <c r="E59" s="183" t="s">
        <v>309</v>
      </c>
      <c r="F59" s="150" t="str">
        <f>Matrix!E30</f>
        <v>C</v>
      </c>
      <c r="G59" s="261" t="s">
        <v>317</v>
      </c>
      <c r="H59" s="262"/>
      <c r="K59" s="198">
        <f>K57-K58</f>
        <v>0</v>
      </c>
      <c r="L59" s="263"/>
      <c r="M59" s="263"/>
      <c r="N59" s="263"/>
      <c r="O59" s="263"/>
      <c r="P59" s="263"/>
      <c r="Q59" s="263"/>
      <c r="R59" s="263"/>
      <c r="S59" s="263"/>
      <c r="T59" s="263"/>
      <c r="U59" s="263"/>
      <c r="V59" s="260"/>
      <c r="W59" s="26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0"/>
      <c r="BR59" s="180"/>
      <c r="BS59" s="180"/>
      <c r="BT59" s="180"/>
      <c r="BU59" s="180"/>
      <c r="BV59" s="87"/>
      <c r="BW59" s="87"/>
      <c r="BX59" s="180"/>
      <c r="BY59" s="180"/>
      <c r="BZ59" s="180"/>
      <c r="CA59" s="180"/>
      <c r="CB59" s="180"/>
      <c r="CC59" s="180"/>
      <c r="CD59" s="180"/>
      <c r="CE59" s="180"/>
      <c r="CF59" s="180"/>
      <c r="CG59" s="180"/>
    </row>
    <row r="60" spans="2:85" ht="16.95" customHeight="1" x14ac:dyDescent="0.25">
      <c r="B60" s="416"/>
      <c r="D60" s="366"/>
      <c r="E60" s="183" t="s">
        <v>310</v>
      </c>
      <c r="F60" s="150" t="str">
        <f>Matrix!D30</f>
        <v>Env</v>
      </c>
      <c r="G60" s="261" t="s">
        <v>314</v>
      </c>
      <c r="H60" s="262"/>
      <c r="K60" s="198">
        <f>K59</f>
        <v>0</v>
      </c>
      <c r="L60" s="263"/>
      <c r="M60" s="263"/>
      <c r="N60" s="263"/>
      <c r="O60" s="263"/>
      <c r="P60" s="263"/>
      <c r="Q60" s="263"/>
      <c r="R60" s="263"/>
      <c r="S60" s="263"/>
      <c r="T60" s="263"/>
      <c r="U60" s="263"/>
      <c r="V60" s="260"/>
      <c r="W60" s="26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0"/>
      <c r="BR60" s="180"/>
      <c r="BS60" s="180"/>
      <c r="BT60" s="180"/>
      <c r="BU60" s="180"/>
      <c r="BV60" s="87"/>
      <c r="BW60" s="87"/>
      <c r="BX60" s="180"/>
      <c r="BY60" s="180"/>
      <c r="BZ60" s="180"/>
      <c r="CA60" s="180"/>
      <c r="CB60" s="180"/>
      <c r="CC60" s="180"/>
      <c r="CD60" s="180"/>
      <c r="CE60" s="180"/>
      <c r="CF60" s="180"/>
      <c r="CG60" s="180"/>
    </row>
    <row r="61" spans="2:85" ht="13.2" customHeight="1" x14ac:dyDescent="0.25">
      <c r="K61" s="260"/>
      <c r="L61" s="260"/>
      <c r="M61" s="260"/>
      <c r="N61" s="260"/>
      <c r="O61" s="260"/>
      <c r="P61" s="260"/>
      <c r="Q61" s="260"/>
      <c r="R61" s="260"/>
      <c r="S61" s="260"/>
      <c r="T61" s="260"/>
      <c r="U61" s="260"/>
      <c r="V61" s="260"/>
      <c r="W61" s="26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80"/>
      <c r="BC61" s="180"/>
      <c r="BD61" s="180"/>
      <c r="BE61" s="180"/>
      <c r="BF61" s="180"/>
      <c r="BG61" s="180"/>
      <c r="BH61" s="180"/>
      <c r="BI61" s="180"/>
      <c r="BJ61" s="180"/>
      <c r="BK61" s="180"/>
      <c r="BL61" s="180"/>
      <c r="BM61" s="180"/>
      <c r="BN61" s="180"/>
      <c r="BO61" s="180"/>
      <c r="BP61" s="180"/>
      <c r="BQ61" s="180"/>
      <c r="BR61" s="180"/>
      <c r="BS61" s="180"/>
      <c r="BT61" s="180"/>
      <c r="BU61" s="180"/>
      <c r="BV61" s="180"/>
      <c r="BW61" s="180"/>
      <c r="BX61" s="180"/>
      <c r="BY61" s="180"/>
      <c r="BZ61" s="180"/>
      <c r="CA61" s="180"/>
      <c r="CB61" s="180"/>
      <c r="CC61" s="180"/>
      <c r="CD61" s="180"/>
      <c r="CE61" s="180"/>
      <c r="CF61" s="180"/>
      <c r="CG61" s="180"/>
    </row>
    <row r="62" spans="2:85" ht="16.95" customHeight="1" x14ac:dyDescent="0.25">
      <c r="B62" s="416" t="str">
        <f>Original_data!A26</f>
        <v>BKB/peat briquette plants (transf.)</v>
      </c>
      <c r="D62" s="372" t="str">
        <f>"Value in energy balance"&amp;$B$4</f>
        <v>Value in energy balance (in TJ)</v>
      </c>
      <c r="E62" s="408"/>
      <c r="F62" s="373"/>
      <c r="G62" s="93"/>
      <c r="H62" s="259" t="s">
        <v>318</v>
      </c>
      <c r="K62" s="225">
        <f>SUM(X62:CG62)</f>
        <v>0</v>
      </c>
      <c r="L62" s="260"/>
      <c r="M62" s="260"/>
      <c r="N62" s="260"/>
      <c r="O62" s="260"/>
      <c r="P62" s="260"/>
      <c r="Q62" s="260"/>
      <c r="R62" s="260"/>
      <c r="S62" s="260"/>
      <c r="T62" s="260"/>
      <c r="U62" s="260"/>
      <c r="V62" s="260"/>
      <c r="W62" s="260"/>
      <c r="X62" s="85">
        <f>Original_data!B26</f>
        <v>0</v>
      </c>
      <c r="Y62" s="85">
        <f>Original_data!C26</f>
        <v>0</v>
      </c>
      <c r="Z62" s="85">
        <f>Original_data!D26</f>
        <v>0</v>
      </c>
      <c r="AA62" s="85">
        <f>Original_data!E26</f>
        <v>0</v>
      </c>
      <c r="AB62" s="85">
        <f>Original_data!F26</f>
        <v>0</v>
      </c>
      <c r="AC62" s="85">
        <f>Original_data!G26</f>
        <v>0</v>
      </c>
      <c r="AD62" s="85">
        <f>Original_data!H26</f>
        <v>0</v>
      </c>
      <c r="AE62" s="85">
        <f>Original_data!I26</f>
        <v>0</v>
      </c>
      <c r="AF62" s="85">
        <f>Original_data!J26</f>
        <v>0</v>
      </c>
      <c r="AG62" s="85">
        <f>Original_data!K26</f>
        <v>0</v>
      </c>
      <c r="AH62" s="85">
        <f>Original_data!L26</f>
        <v>0</v>
      </c>
      <c r="AI62" s="85">
        <f>Original_data!M26</f>
        <v>0</v>
      </c>
      <c r="AJ62" s="85">
        <f>Original_data!N26</f>
        <v>0</v>
      </c>
      <c r="AK62" s="85">
        <f>Original_data!O26</f>
        <v>0</v>
      </c>
      <c r="AL62" s="85">
        <f>Original_data!P26</f>
        <v>0</v>
      </c>
      <c r="AM62" s="85">
        <f>Original_data!Q26</f>
        <v>0</v>
      </c>
      <c r="AN62" s="85">
        <f>Original_data!R26</f>
        <v>0</v>
      </c>
      <c r="AO62" s="85">
        <f>Original_data!S26</f>
        <v>0</v>
      </c>
      <c r="AP62" s="85">
        <f>Original_data!U26</f>
        <v>0</v>
      </c>
      <c r="AQ62" s="85">
        <f>Original_data!V26</f>
        <v>0</v>
      </c>
      <c r="AR62" s="85">
        <f>Original_data!W26</f>
        <v>0</v>
      </c>
      <c r="AS62" s="85">
        <f>Original_data!X26</f>
        <v>0</v>
      </c>
      <c r="AT62" s="85">
        <f>Original_data!Y26</f>
        <v>0</v>
      </c>
      <c r="AU62" s="85">
        <f>Original_data!Z26</f>
        <v>0</v>
      </c>
      <c r="AV62" s="85">
        <f>Original_data!AA26</f>
        <v>0</v>
      </c>
      <c r="AW62" s="85">
        <f>Original_data!AB26</f>
        <v>0</v>
      </c>
      <c r="AX62" s="85">
        <f>Original_data!AC26</f>
        <v>0</v>
      </c>
      <c r="AY62" s="85">
        <f>Original_data!AD26</f>
        <v>0</v>
      </c>
      <c r="AZ62" s="85">
        <f>Original_data!AE26</f>
        <v>0</v>
      </c>
      <c r="BA62" s="85">
        <f>Original_data!AF26</f>
        <v>0</v>
      </c>
      <c r="BB62" s="85">
        <f>Original_data!AG26</f>
        <v>0</v>
      </c>
      <c r="BC62" s="85">
        <f>Original_data!AH26</f>
        <v>0</v>
      </c>
      <c r="BD62" s="85">
        <f>Original_data!AI26</f>
        <v>0</v>
      </c>
      <c r="BE62" s="85">
        <f>Original_data!AJ26</f>
        <v>0</v>
      </c>
      <c r="BF62" s="85">
        <f>Original_data!AK26</f>
        <v>0</v>
      </c>
      <c r="BG62" s="85">
        <f>Original_data!AL26</f>
        <v>0</v>
      </c>
      <c r="BH62" s="85">
        <f>Original_data!AM26</f>
        <v>0</v>
      </c>
      <c r="BI62" s="85">
        <f>Original_data!AN26</f>
        <v>0</v>
      </c>
      <c r="BJ62" s="85">
        <f>Original_data!AO26</f>
        <v>0</v>
      </c>
      <c r="BK62" s="85">
        <f>Original_data!AP26</f>
        <v>0</v>
      </c>
      <c r="BL62" s="85">
        <f>Original_data!AQ26</f>
        <v>0</v>
      </c>
      <c r="BM62" s="85">
        <f>Original_data!AR26</f>
        <v>0</v>
      </c>
      <c r="BN62" s="85">
        <f>Original_data!AS26</f>
        <v>0</v>
      </c>
      <c r="BO62" s="85">
        <f>Original_data!AT26</f>
        <v>0</v>
      </c>
      <c r="BP62" s="85">
        <f>Original_data!AU26</f>
        <v>0</v>
      </c>
      <c r="BQ62" s="85">
        <f>Original_data!AV26</f>
        <v>0</v>
      </c>
      <c r="BR62" s="85">
        <f>Original_data!AW26</f>
        <v>0</v>
      </c>
      <c r="BS62" s="85">
        <f>Original_data!AX26</f>
        <v>0</v>
      </c>
      <c r="BT62" s="85">
        <f>Original_data!AY26</f>
        <v>0</v>
      </c>
      <c r="BU62" s="85">
        <f>Original_data!AZ26</f>
        <v>0</v>
      </c>
      <c r="BV62" s="85">
        <f>Original_data!BA26</f>
        <v>0</v>
      </c>
      <c r="BW62" s="85">
        <f>Original_data!BB26</f>
        <v>0</v>
      </c>
      <c r="BX62" s="85">
        <f>Original_data!BC26</f>
        <v>0</v>
      </c>
      <c r="BY62" s="85">
        <f>Original_data!BD26</f>
        <v>0</v>
      </c>
      <c r="BZ62" s="85">
        <f>Original_data!BE26</f>
        <v>0</v>
      </c>
      <c r="CA62" s="85">
        <f>Original_data!BF26</f>
        <v>0</v>
      </c>
      <c r="CB62" s="85">
        <f>Original_data!BG26</f>
        <v>0</v>
      </c>
      <c r="CC62" s="85">
        <f>Original_data!BH26</f>
        <v>0</v>
      </c>
      <c r="CD62" s="85">
        <f>Original_data!BI26</f>
        <v>0</v>
      </c>
      <c r="CE62" s="85">
        <f>Original_data!BJ26</f>
        <v>0</v>
      </c>
      <c r="CF62" s="85">
        <f>Original_data!BK26</f>
        <v>0</v>
      </c>
      <c r="CG62" s="85">
        <f>Original_data!BL26</f>
        <v>0</v>
      </c>
    </row>
    <row r="63" spans="2:85" ht="6.6" customHeight="1" x14ac:dyDescent="0.25">
      <c r="B63" s="416"/>
      <c r="K63" s="260"/>
      <c r="L63" s="260"/>
      <c r="M63" s="260"/>
      <c r="N63" s="260"/>
      <c r="O63" s="260"/>
      <c r="P63" s="260"/>
      <c r="Q63" s="260"/>
      <c r="R63" s="260"/>
      <c r="S63" s="260"/>
      <c r="T63" s="260"/>
      <c r="U63" s="260"/>
      <c r="V63" s="260"/>
      <c r="W63" s="26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0"/>
      <c r="BR63" s="180"/>
      <c r="BS63" s="180"/>
      <c r="BT63" s="180"/>
      <c r="BU63" s="180"/>
      <c r="BV63" s="180"/>
      <c r="BW63" s="180"/>
      <c r="BX63" s="180"/>
      <c r="BY63" s="180"/>
      <c r="BZ63" s="180"/>
      <c r="CA63" s="180"/>
      <c r="CB63" s="180"/>
      <c r="CC63" s="180"/>
      <c r="CD63" s="180"/>
      <c r="CE63" s="180"/>
      <c r="CF63" s="180"/>
      <c r="CG63" s="180"/>
    </row>
    <row r="64" spans="2:85" ht="16.95" customHeight="1" x14ac:dyDescent="0.25">
      <c r="B64" s="416"/>
      <c r="D64" s="366" t="str">
        <f>"Value in PSUT"&amp;$D$4</f>
        <v>Value in PSUT (in PJ)</v>
      </c>
      <c r="E64" s="183" t="s">
        <v>326</v>
      </c>
      <c r="F64" s="150" t="str">
        <f>Matrix!E31</f>
        <v>C</v>
      </c>
      <c r="G64" s="261" t="s">
        <v>311</v>
      </c>
      <c r="H64" s="259" t="s">
        <v>302</v>
      </c>
      <c r="K64" s="198">
        <f>SUM(L64:U64)</f>
        <v>0</v>
      </c>
      <c r="L64" s="198">
        <f>SUMIFS($X64:$CG64,$X$8:$CG$8,L$10)</f>
        <v>0</v>
      </c>
      <c r="M64" s="198">
        <f t="shared" ref="M64:U65" si="28">SUMIFS($X64:$CG64,$X$8:$CG$8,M$10)</f>
        <v>0</v>
      </c>
      <c r="N64" s="198">
        <f t="shared" si="28"/>
        <v>0</v>
      </c>
      <c r="O64" s="198">
        <f t="shared" si="28"/>
        <v>0</v>
      </c>
      <c r="P64" s="198">
        <f t="shared" si="28"/>
        <v>0</v>
      </c>
      <c r="Q64" s="198">
        <f t="shared" si="28"/>
        <v>0</v>
      </c>
      <c r="R64" s="198">
        <f t="shared" si="28"/>
        <v>0</v>
      </c>
      <c r="S64" s="198">
        <f t="shared" si="28"/>
        <v>0</v>
      </c>
      <c r="T64" s="198">
        <f t="shared" si="28"/>
        <v>0</v>
      </c>
      <c r="U64" s="198">
        <f t="shared" si="28"/>
        <v>0</v>
      </c>
      <c r="V64" s="260"/>
      <c r="W64" s="260"/>
      <c r="X64" s="198">
        <f>IF(X62&lt;0,X62*$H64,0)</f>
        <v>0</v>
      </c>
      <c r="Y64" s="198">
        <f t="shared" ref="Y64:CG64" si="29">IF(Y62&lt;0,Y62*$H64,0)</f>
        <v>0</v>
      </c>
      <c r="Z64" s="198">
        <f t="shared" si="29"/>
        <v>0</v>
      </c>
      <c r="AA64" s="198">
        <f t="shared" si="29"/>
        <v>0</v>
      </c>
      <c r="AB64" s="198">
        <f t="shared" si="29"/>
        <v>0</v>
      </c>
      <c r="AC64" s="198">
        <f t="shared" si="29"/>
        <v>0</v>
      </c>
      <c r="AD64" s="198">
        <f t="shared" si="29"/>
        <v>0</v>
      </c>
      <c r="AE64" s="198">
        <f t="shared" si="29"/>
        <v>0</v>
      </c>
      <c r="AF64" s="198">
        <f t="shared" si="29"/>
        <v>0</v>
      </c>
      <c r="AG64" s="198">
        <f t="shared" si="29"/>
        <v>0</v>
      </c>
      <c r="AH64" s="198">
        <f t="shared" si="29"/>
        <v>0</v>
      </c>
      <c r="AI64" s="198">
        <f t="shared" si="29"/>
        <v>0</v>
      </c>
      <c r="AJ64" s="198">
        <f t="shared" si="29"/>
        <v>0</v>
      </c>
      <c r="AK64" s="198">
        <f t="shared" si="29"/>
        <v>0</v>
      </c>
      <c r="AL64" s="198">
        <f t="shared" si="29"/>
        <v>0</v>
      </c>
      <c r="AM64" s="198">
        <f t="shared" si="29"/>
        <v>0</v>
      </c>
      <c r="AN64" s="198">
        <f t="shared" si="29"/>
        <v>0</v>
      </c>
      <c r="AO64" s="198">
        <f t="shared" si="29"/>
        <v>0</v>
      </c>
      <c r="AP64" s="198">
        <f t="shared" si="29"/>
        <v>0</v>
      </c>
      <c r="AQ64" s="198">
        <f t="shared" si="29"/>
        <v>0</v>
      </c>
      <c r="AR64" s="198">
        <f t="shared" si="29"/>
        <v>0</v>
      </c>
      <c r="AS64" s="198">
        <f t="shared" si="29"/>
        <v>0</v>
      </c>
      <c r="AT64" s="198">
        <f t="shared" si="29"/>
        <v>0</v>
      </c>
      <c r="AU64" s="198">
        <f t="shared" si="29"/>
        <v>0</v>
      </c>
      <c r="AV64" s="198">
        <f t="shared" si="29"/>
        <v>0</v>
      </c>
      <c r="AW64" s="198">
        <f t="shared" si="29"/>
        <v>0</v>
      </c>
      <c r="AX64" s="198">
        <f t="shared" si="29"/>
        <v>0</v>
      </c>
      <c r="AY64" s="198">
        <f t="shared" si="29"/>
        <v>0</v>
      </c>
      <c r="AZ64" s="198">
        <f t="shared" si="29"/>
        <v>0</v>
      </c>
      <c r="BA64" s="198">
        <f t="shared" si="29"/>
        <v>0</v>
      </c>
      <c r="BB64" s="198">
        <f t="shared" si="29"/>
        <v>0</v>
      </c>
      <c r="BC64" s="198">
        <f t="shared" si="29"/>
        <v>0</v>
      </c>
      <c r="BD64" s="198">
        <f t="shared" si="29"/>
        <v>0</v>
      </c>
      <c r="BE64" s="198">
        <f t="shared" si="29"/>
        <v>0</v>
      </c>
      <c r="BF64" s="198">
        <f t="shared" si="29"/>
        <v>0</v>
      </c>
      <c r="BG64" s="198">
        <f t="shared" si="29"/>
        <v>0</v>
      </c>
      <c r="BH64" s="198">
        <f t="shared" si="29"/>
        <v>0</v>
      </c>
      <c r="BI64" s="198">
        <f t="shared" si="29"/>
        <v>0</v>
      </c>
      <c r="BJ64" s="198">
        <f t="shared" si="29"/>
        <v>0</v>
      </c>
      <c r="BK64" s="198">
        <f t="shared" si="29"/>
        <v>0</v>
      </c>
      <c r="BL64" s="198">
        <f t="shared" si="29"/>
        <v>0</v>
      </c>
      <c r="BM64" s="198">
        <f t="shared" si="29"/>
        <v>0</v>
      </c>
      <c r="BN64" s="198">
        <f t="shared" si="29"/>
        <v>0</v>
      </c>
      <c r="BO64" s="198">
        <f t="shared" si="29"/>
        <v>0</v>
      </c>
      <c r="BP64" s="198">
        <f t="shared" si="29"/>
        <v>0</v>
      </c>
      <c r="BQ64" s="198">
        <f t="shared" si="29"/>
        <v>0</v>
      </c>
      <c r="BR64" s="198">
        <f t="shared" si="29"/>
        <v>0</v>
      </c>
      <c r="BS64" s="198">
        <f t="shared" si="29"/>
        <v>0</v>
      </c>
      <c r="BT64" s="198">
        <f t="shared" si="29"/>
        <v>0</v>
      </c>
      <c r="BU64" s="198">
        <f t="shared" si="29"/>
        <v>0</v>
      </c>
      <c r="BV64" s="198">
        <f t="shared" si="29"/>
        <v>0</v>
      </c>
      <c r="BW64" s="198">
        <f t="shared" si="29"/>
        <v>0</v>
      </c>
      <c r="BX64" s="198">
        <f t="shared" si="29"/>
        <v>0</v>
      </c>
      <c r="BY64" s="198">
        <f t="shared" si="29"/>
        <v>0</v>
      </c>
      <c r="BZ64" s="198">
        <f t="shared" si="29"/>
        <v>0</v>
      </c>
      <c r="CA64" s="198">
        <f t="shared" si="29"/>
        <v>0</v>
      </c>
      <c r="CB64" s="198">
        <f t="shared" si="29"/>
        <v>0</v>
      </c>
      <c r="CC64" s="198">
        <f t="shared" si="29"/>
        <v>0</v>
      </c>
      <c r="CD64" s="198">
        <f t="shared" si="29"/>
        <v>0</v>
      </c>
      <c r="CE64" s="198">
        <f t="shared" si="29"/>
        <v>0</v>
      </c>
      <c r="CF64" s="198">
        <f t="shared" si="29"/>
        <v>0</v>
      </c>
      <c r="CG64" s="198">
        <f t="shared" si="29"/>
        <v>0</v>
      </c>
    </row>
    <row r="65" spans="2:85" ht="16.95" customHeight="1" x14ac:dyDescent="0.25">
      <c r="B65" s="416"/>
      <c r="D65" s="366"/>
      <c r="E65" s="183" t="s">
        <v>327</v>
      </c>
      <c r="F65" s="150" t="str">
        <f>Matrix!E31</f>
        <v>C</v>
      </c>
      <c r="G65" s="261" t="s">
        <v>298</v>
      </c>
      <c r="H65" s="259" t="s">
        <v>303</v>
      </c>
      <c r="K65" s="198">
        <f>SUM(L65:U65)</f>
        <v>0</v>
      </c>
      <c r="L65" s="198">
        <f t="shared" ref="L65" si="30">SUMIFS($X65:$CG65,$X$8:$CG$8,L$10)</f>
        <v>0</v>
      </c>
      <c r="M65" s="198">
        <f t="shared" si="28"/>
        <v>0</v>
      </c>
      <c r="N65" s="198">
        <f t="shared" si="28"/>
        <v>0</v>
      </c>
      <c r="O65" s="198">
        <f t="shared" si="28"/>
        <v>0</v>
      </c>
      <c r="P65" s="198">
        <f t="shared" si="28"/>
        <v>0</v>
      </c>
      <c r="Q65" s="198">
        <f t="shared" si="28"/>
        <v>0</v>
      </c>
      <c r="R65" s="198">
        <f t="shared" si="28"/>
        <v>0</v>
      </c>
      <c r="S65" s="198">
        <f t="shared" si="28"/>
        <v>0</v>
      </c>
      <c r="T65" s="198">
        <f t="shared" si="28"/>
        <v>0</v>
      </c>
      <c r="U65" s="198">
        <f t="shared" si="28"/>
        <v>0</v>
      </c>
      <c r="V65" s="260"/>
      <c r="W65" s="260"/>
      <c r="X65" s="198">
        <f>IF(X62&gt;0,X62*$H65,0)</f>
        <v>0</v>
      </c>
      <c r="Y65" s="198">
        <f t="shared" ref="Y65:CG65" si="31">IF(Y62&gt;0,Y62*$H65,0)</f>
        <v>0</v>
      </c>
      <c r="Z65" s="198">
        <f t="shared" si="31"/>
        <v>0</v>
      </c>
      <c r="AA65" s="198">
        <f t="shared" si="31"/>
        <v>0</v>
      </c>
      <c r="AB65" s="198">
        <f t="shared" si="31"/>
        <v>0</v>
      </c>
      <c r="AC65" s="198">
        <f t="shared" si="31"/>
        <v>0</v>
      </c>
      <c r="AD65" s="198">
        <f t="shared" si="31"/>
        <v>0</v>
      </c>
      <c r="AE65" s="198">
        <f t="shared" si="31"/>
        <v>0</v>
      </c>
      <c r="AF65" s="198">
        <f t="shared" si="31"/>
        <v>0</v>
      </c>
      <c r="AG65" s="198">
        <f t="shared" si="31"/>
        <v>0</v>
      </c>
      <c r="AH65" s="198">
        <f t="shared" si="31"/>
        <v>0</v>
      </c>
      <c r="AI65" s="198">
        <f t="shared" si="31"/>
        <v>0</v>
      </c>
      <c r="AJ65" s="198">
        <f t="shared" si="31"/>
        <v>0</v>
      </c>
      <c r="AK65" s="198">
        <f t="shared" si="31"/>
        <v>0</v>
      </c>
      <c r="AL65" s="198">
        <f t="shared" si="31"/>
        <v>0</v>
      </c>
      <c r="AM65" s="198">
        <f t="shared" si="31"/>
        <v>0</v>
      </c>
      <c r="AN65" s="198">
        <f t="shared" si="31"/>
        <v>0</v>
      </c>
      <c r="AO65" s="198">
        <f t="shared" si="31"/>
        <v>0</v>
      </c>
      <c r="AP65" s="198">
        <f t="shared" si="31"/>
        <v>0</v>
      </c>
      <c r="AQ65" s="198">
        <f t="shared" si="31"/>
        <v>0</v>
      </c>
      <c r="AR65" s="198">
        <f t="shared" si="31"/>
        <v>0</v>
      </c>
      <c r="AS65" s="198">
        <f t="shared" si="31"/>
        <v>0</v>
      </c>
      <c r="AT65" s="198">
        <f t="shared" si="31"/>
        <v>0</v>
      </c>
      <c r="AU65" s="198">
        <f t="shared" si="31"/>
        <v>0</v>
      </c>
      <c r="AV65" s="198">
        <f t="shared" si="31"/>
        <v>0</v>
      </c>
      <c r="AW65" s="198">
        <f t="shared" si="31"/>
        <v>0</v>
      </c>
      <c r="AX65" s="198">
        <f t="shared" si="31"/>
        <v>0</v>
      </c>
      <c r="AY65" s="198">
        <f t="shared" si="31"/>
        <v>0</v>
      </c>
      <c r="AZ65" s="198">
        <f t="shared" si="31"/>
        <v>0</v>
      </c>
      <c r="BA65" s="198">
        <f t="shared" si="31"/>
        <v>0</v>
      </c>
      <c r="BB65" s="198">
        <f t="shared" si="31"/>
        <v>0</v>
      </c>
      <c r="BC65" s="198">
        <f t="shared" si="31"/>
        <v>0</v>
      </c>
      <c r="BD65" s="198">
        <f t="shared" si="31"/>
        <v>0</v>
      </c>
      <c r="BE65" s="198">
        <f t="shared" si="31"/>
        <v>0</v>
      </c>
      <c r="BF65" s="198">
        <f t="shared" si="31"/>
        <v>0</v>
      </c>
      <c r="BG65" s="198">
        <f t="shared" si="31"/>
        <v>0</v>
      </c>
      <c r="BH65" s="198">
        <f t="shared" si="31"/>
        <v>0</v>
      </c>
      <c r="BI65" s="198">
        <f t="shared" si="31"/>
        <v>0</v>
      </c>
      <c r="BJ65" s="198">
        <f t="shared" si="31"/>
        <v>0</v>
      </c>
      <c r="BK65" s="198">
        <f t="shared" si="31"/>
        <v>0</v>
      </c>
      <c r="BL65" s="198">
        <f t="shared" si="31"/>
        <v>0</v>
      </c>
      <c r="BM65" s="198">
        <f t="shared" si="31"/>
        <v>0</v>
      </c>
      <c r="BN65" s="198">
        <f t="shared" si="31"/>
        <v>0</v>
      </c>
      <c r="BO65" s="198">
        <f t="shared" si="31"/>
        <v>0</v>
      </c>
      <c r="BP65" s="198">
        <f t="shared" si="31"/>
        <v>0</v>
      </c>
      <c r="BQ65" s="198">
        <f t="shared" si="31"/>
        <v>0</v>
      </c>
      <c r="BR65" s="198">
        <f t="shared" si="31"/>
        <v>0</v>
      </c>
      <c r="BS65" s="198">
        <f t="shared" si="31"/>
        <v>0</v>
      </c>
      <c r="BT65" s="198">
        <f t="shared" si="31"/>
        <v>0</v>
      </c>
      <c r="BU65" s="198">
        <f t="shared" si="31"/>
        <v>0</v>
      </c>
      <c r="BV65" s="198">
        <f t="shared" si="31"/>
        <v>0</v>
      </c>
      <c r="BW65" s="198">
        <f t="shared" si="31"/>
        <v>0</v>
      </c>
      <c r="BX65" s="198">
        <f t="shared" si="31"/>
        <v>0</v>
      </c>
      <c r="BY65" s="198">
        <f t="shared" si="31"/>
        <v>0</v>
      </c>
      <c r="BZ65" s="198">
        <f t="shared" si="31"/>
        <v>0</v>
      </c>
      <c r="CA65" s="198">
        <f t="shared" si="31"/>
        <v>0</v>
      </c>
      <c r="CB65" s="198">
        <f t="shared" si="31"/>
        <v>0</v>
      </c>
      <c r="CC65" s="198">
        <f t="shared" si="31"/>
        <v>0</v>
      </c>
      <c r="CD65" s="198">
        <f t="shared" si="31"/>
        <v>0</v>
      </c>
      <c r="CE65" s="198">
        <f t="shared" si="31"/>
        <v>0</v>
      </c>
      <c r="CF65" s="198">
        <f t="shared" si="31"/>
        <v>0</v>
      </c>
      <c r="CG65" s="198">
        <f t="shared" si="31"/>
        <v>0</v>
      </c>
    </row>
    <row r="66" spans="2:85" ht="16.95" customHeight="1" x14ac:dyDescent="0.25">
      <c r="B66" s="416"/>
      <c r="D66" s="366"/>
      <c r="E66" s="183" t="s">
        <v>309</v>
      </c>
      <c r="F66" s="150" t="str">
        <f>Matrix!E31</f>
        <v>C</v>
      </c>
      <c r="G66" s="261" t="s">
        <v>317</v>
      </c>
      <c r="H66" s="262"/>
      <c r="K66" s="198">
        <f>K64-K65</f>
        <v>0</v>
      </c>
      <c r="L66" s="263"/>
      <c r="M66" s="263"/>
      <c r="N66" s="263"/>
      <c r="O66" s="263"/>
      <c r="P66" s="263"/>
      <c r="Q66" s="263"/>
      <c r="R66" s="263"/>
      <c r="S66" s="263"/>
      <c r="T66" s="263"/>
      <c r="U66" s="263"/>
      <c r="V66" s="260"/>
      <c r="W66" s="26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0"/>
      <c r="BR66" s="180"/>
      <c r="BS66" s="180"/>
      <c r="BT66" s="180"/>
      <c r="BU66" s="180"/>
      <c r="BV66" s="180"/>
      <c r="BW66" s="180"/>
      <c r="BX66" s="180"/>
      <c r="BY66" s="180"/>
      <c r="BZ66" s="180"/>
      <c r="CA66" s="180"/>
      <c r="CB66" s="180"/>
      <c r="CC66" s="180"/>
      <c r="CD66" s="180"/>
      <c r="CE66" s="180"/>
      <c r="CF66" s="180"/>
      <c r="CG66" s="180"/>
    </row>
    <row r="67" spans="2:85" ht="16.95" customHeight="1" x14ac:dyDescent="0.25">
      <c r="B67" s="416"/>
      <c r="D67" s="366"/>
      <c r="E67" s="183" t="s">
        <v>310</v>
      </c>
      <c r="F67" s="150" t="str">
        <f>Matrix!D31</f>
        <v>Env</v>
      </c>
      <c r="G67" s="261" t="s">
        <v>314</v>
      </c>
      <c r="H67" s="262"/>
      <c r="K67" s="198">
        <f>K66</f>
        <v>0</v>
      </c>
      <c r="L67" s="263"/>
      <c r="M67" s="263"/>
      <c r="N67" s="263"/>
      <c r="O67" s="263"/>
      <c r="P67" s="263"/>
      <c r="Q67" s="263"/>
      <c r="R67" s="263"/>
      <c r="S67" s="263"/>
      <c r="T67" s="263"/>
      <c r="U67" s="263"/>
      <c r="V67" s="260"/>
      <c r="W67" s="26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0"/>
      <c r="BR67" s="180"/>
      <c r="BS67" s="180"/>
      <c r="BT67" s="180"/>
      <c r="BU67" s="180"/>
      <c r="BV67" s="180"/>
      <c r="BW67" s="180"/>
      <c r="BX67" s="180"/>
      <c r="BY67" s="180"/>
      <c r="BZ67" s="180"/>
      <c r="CA67" s="180"/>
      <c r="CB67" s="180"/>
      <c r="CC67" s="180"/>
      <c r="CD67" s="180"/>
      <c r="CE67" s="180"/>
      <c r="CF67" s="180"/>
      <c r="CG67" s="180"/>
    </row>
    <row r="68" spans="2:85" ht="13.2" customHeight="1" x14ac:dyDescent="0.25">
      <c r="K68" s="260"/>
      <c r="L68" s="260"/>
      <c r="M68" s="260"/>
      <c r="N68" s="260"/>
      <c r="O68" s="260"/>
      <c r="P68" s="260"/>
      <c r="Q68" s="260"/>
      <c r="R68" s="260"/>
      <c r="S68" s="260"/>
      <c r="T68" s="260"/>
      <c r="U68" s="260"/>
      <c r="V68" s="260"/>
      <c r="W68" s="26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row>
    <row r="69" spans="2:85" ht="16.95" customHeight="1" x14ac:dyDescent="0.25">
      <c r="B69" s="416" t="str">
        <f>Original_data!A27</f>
        <v>Oil refineries (transf.)</v>
      </c>
      <c r="D69" s="372" t="str">
        <f>"Value in energy balance"&amp;$B$4</f>
        <v>Value in energy balance (in TJ)</v>
      </c>
      <c r="E69" s="408"/>
      <c r="F69" s="373"/>
      <c r="G69" s="93"/>
      <c r="H69" s="259" t="s">
        <v>318</v>
      </c>
      <c r="K69" s="225">
        <f>SUM(X69:CG69)</f>
        <v>-34775</v>
      </c>
      <c r="L69" s="260"/>
      <c r="M69" s="260"/>
      <c r="N69" s="260"/>
      <c r="O69" s="260"/>
      <c r="P69" s="260"/>
      <c r="Q69" s="260"/>
      <c r="R69" s="260"/>
      <c r="S69" s="260"/>
      <c r="T69" s="260"/>
      <c r="U69" s="260"/>
      <c r="V69" s="260"/>
      <c r="W69" s="260"/>
      <c r="X69" s="85">
        <f>Original_data!B27</f>
        <v>0</v>
      </c>
      <c r="Y69" s="85">
        <f>Original_data!C27</f>
        <v>0</v>
      </c>
      <c r="Z69" s="85">
        <f>Original_data!D27</f>
        <v>0</v>
      </c>
      <c r="AA69" s="85">
        <f>Original_data!E27</f>
        <v>0</v>
      </c>
      <c r="AB69" s="85">
        <f>Original_data!F27</f>
        <v>0</v>
      </c>
      <c r="AC69" s="85">
        <f>Original_data!G27</f>
        <v>0</v>
      </c>
      <c r="AD69" s="85">
        <f>Original_data!H27</f>
        <v>0</v>
      </c>
      <c r="AE69" s="85">
        <f>Original_data!I27</f>
        <v>0</v>
      </c>
      <c r="AF69" s="85">
        <f>Original_data!J27</f>
        <v>0</v>
      </c>
      <c r="AG69" s="85">
        <f>Original_data!K27</f>
        <v>0</v>
      </c>
      <c r="AH69" s="85">
        <f>Original_data!L27</f>
        <v>0</v>
      </c>
      <c r="AI69" s="85">
        <f>Original_data!M27</f>
        <v>0</v>
      </c>
      <c r="AJ69" s="85">
        <f>Original_data!N27</f>
        <v>0</v>
      </c>
      <c r="AK69" s="85">
        <f>Original_data!O27</f>
        <v>0</v>
      </c>
      <c r="AL69" s="85">
        <f>Original_data!P27</f>
        <v>0</v>
      </c>
      <c r="AM69" s="85">
        <f>Original_data!Q27</f>
        <v>0</v>
      </c>
      <c r="AN69" s="85">
        <f>Original_data!R27</f>
        <v>0</v>
      </c>
      <c r="AO69" s="85">
        <f>Original_data!S27</f>
        <v>0</v>
      </c>
      <c r="AP69" s="85">
        <f>Original_data!U27</f>
        <v>-2125563</v>
      </c>
      <c r="AQ69" s="85">
        <f>Original_data!V27</f>
        <v>-121176</v>
      </c>
      <c r="AR69" s="85">
        <f>Original_data!W27</f>
        <v>-188584</v>
      </c>
      <c r="AS69" s="85">
        <f>Original_data!X27</f>
        <v>-19272</v>
      </c>
      <c r="AT69" s="85">
        <f>Original_data!Y27</f>
        <v>0</v>
      </c>
      <c r="AU69" s="85">
        <f>Original_data!Z27</f>
        <v>101574</v>
      </c>
      <c r="AV69" s="85">
        <f>Original_data!AA27</f>
        <v>0</v>
      </c>
      <c r="AW69" s="85">
        <f>Original_data!AB27</f>
        <v>75072</v>
      </c>
      <c r="AX69" s="85">
        <f>Original_data!AC27</f>
        <v>278696</v>
      </c>
      <c r="AY69" s="85">
        <f>Original_data!AD27</f>
        <v>2684</v>
      </c>
      <c r="AZ69" s="85">
        <f>Original_data!AE27</f>
        <v>0</v>
      </c>
      <c r="BA69" s="85">
        <f>Original_data!AF27</f>
        <v>298506</v>
      </c>
      <c r="BB69" s="85">
        <f>Original_data!AG27</f>
        <v>16426</v>
      </c>
      <c r="BC69" s="85">
        <f>Original_data!AH27</f>
        <v>882502</v>
      </c>
      <c r="BD69" s="85">
        <f>Original_data!AI27</f>
        <v>340040</v>
      </c>
      <c r="BE69" s="85">
        <f>Original_data!AJ27</f>
        <v>314336</v>
      </c>
      <c r="BF69" s="85">
        <f>Original_data!AK27</f>
        <v>1264</v>
      </c>
      <c r="BG69" s="85">
        <f>Original_data!AL27</f>
        <v>23268</v>
      </c>
      <c r="BH69" s="85">
        <f>Original_data!AM27</f>
        <v>20124</v>
      </c>
      <c r="BI69" s="85">
        <f>Original_data!AN27</f>
        <v>16880</v>
      </c>
      <c r="BJ69" s="85">
        <f>Original_data!AO27</f>
        <v>13248</v>
      </c>
      <c r="BK69" s="85">
        <f>Original_data!AP27</f>
        <v>35200</v>
      </c>
      <c r="BL69" s="85">
        <f>Original_data!AQ27</f>
        <v>0</v>
      </c>
      <c r="BM69" s="85">
        <f>Original_data!AR27</f>
        <v>0</v>
      </c>
      <c r="BN69" s="85">
        <f>Original_data!AS27</f>
        <v>0</v>
      </c>
      <c r="BO69" s="85">
        <f>Original_data!AT27</f>
        <v>0</v>
      </c>
      <c r="BP69" s="85">
        <f>Original_data!AU27</f>
        <v>0</v>
      </c>
      <c r="BQ69" s="85">
        <f>Original_data!AV27</f>
        <v>0</v>
      </c>
      <c r="BR69" s="85">
        <f>Original_data!AW27</f>
        <v>0</v>
      </c>
      <c r="BS69" s="85">
        <f>Original_data!AX27</f>
        <v>0</v>
      </c>
      <c r="BT69" s="85">
        <f>Original_data!AY27</f>
        <v>0</v>
      </c>
      <c r="BU69" s="85">
        <f>Original_data!AZ27</f>
        <v>0</v>
      </c>
      <c r="BV69" s="85">
        <f>Original_data!BA27</f>
        <v>0</v>
      </c>
      <c r="BW69" s="85">
        <f>Original_data!BB27</f>
        <v>0</v>
      </c>
      <c r="BX69" s="85">
        <f>Original_data!BC27</f>
        <v>0</v>
      </c>
      <c r="BY69" s="85">
        <f>Original_data!BD27</f>
        <v>0</v>
      </c>
      <c r="BZ69" s="85">
        <f>Original_data!BE27</f>
        <v>0</v>
      </c>
      <c r="CA69" s="85">
        <f>Original_data!BF27</f>
        <v>0</v>
      </c>
      <c r="CB69" s="85">
        <f>Original_data!BG27</f>
        <v>0</v>
      </c>
      <c r="CC69" s="85">
        <f>Original_data!BH27</f>
        <v>0</v>
      </c>
      <c r="CD69" s="85">
        <f>Original_data!BI27</f>
        <v>0</v>
      </c>
      <c r="CE69" s="85">
        <f>Original_data!BJ27</f>
        <v>0</v>
      </c>
      <c r="CF69" s="85">
        <f>Original_data!BK27</f>
        <v>0</v>
      </c>
      <c r="CG69" s="85">
        <f>Original_data!BL27</f>
        <v>0</v>
      </c>
    </row>
    <row r="70" spans="2:85" ht="6.6" customHeight="1" x14ac:dyDescent="0.25">
      <c r="B70" s="416"/>
      <c r="K70" s="260"/>
      <c r="L70" s="260"/>
      <c r="M70" s="260"/>
      <c r="N70" s="260"/>
      <c r="O70" s="260"/>
      <c r="P70" s="260"/>
      <c r="Q70" s="260"/>
      <c r="R70" s="260"/>
      <c r="S70" s="260"/>
      <c r="T70" s="260"/>
      <c r="U70" s="260"/>
      <c r="V70" s="260"/>
      <c r="W70" s="26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0"/>
      <c r="BR70" s="180"/>
      <c r="BS70" s="180"/>
      <c r="BT70" s="180"/>
      <c r="BU70" s="180"/>
      <c r="BV70" s="180"/>
      <c r="BW70" s="180"/>
      <c r="BX70" s="180"/>
      <c r="BY70" s="180"/>
      <c r="BZ70" s="180"/>
      <c r="CA70" s="180"/>
      <c r="CB70" s="180"/>
      <c r="CC70" s="180"/>
      <c r="CD70" s="180"/>
      <c r="CE70" s="180"/>
      <c r="CF70" s="180"/>
      <c r="CG70" s="180"/>
    </row>
    <row r="71" spans="2:85" ht="16.95" customHeight="1" x14ac:dyDescent="0.25">
      <c r="B71" s="416"/>
      <c r="D71" s="366" t="str">
        <f>"Value in PSUT"&amp;$D$4</f>
        <v>Value in PSUT (in PJ)</v>
      </c>
      <c r="E71" s="183" t="s">
        <v>326</v>
      </c>
      <c r="F71" s="150" t="str">
        <f>Matrix!E32</f>
        <v>C</v>
      </c>
      <c r="G71" s="261" t="s">
        <v>311</v>
      </c>
      <c r="H71" s="259" t="s">
        <v>302</v>
      </c>
      <c r="K71" s="198">
        <f>SUM(L71:U71)</f>
        <v>2454.5949999999998</v>
      </c>
      <c r="L71" s="198">
        <f>SUMIFS($X71:$CG71,$X$8:$CG$8,L$10)</f>
        <v>0</v>
      </c>
      <c r="M71" s="198">
        <f t="shared" ref="M71:U72" si="32">SUMIFS($X71:$CG71,$X$8:$CG$8,M$10)</f>
        <v>0</v>
      </c>
      <c r="N71" s="198">
        <f t="shared" si="32"/>
        <v>0</v>
      </c>
      <c r="O71" s="198">
        <f t="shared" si="32"/>
        <v>0</v>
      </c>
      <c r="P71" s="198">
        <f t="shared" si="32"/>
        <v>2454.5949999999998</v>
      </c>
      <c r="Q71" s="198">
        <f t="shared" si="32"/>
        <v>0</v>
      </c>
      <c r="R71" s="198">
        <f t="shared" si="32"/>
        <v>0</v>
      </c>
      <c r="S71" s="198">
        <f t="shared" si="32"/>
        <v>0</v>
      </c>
      <c r="T71" s="198">
        <f t="shared" si="32"/>
        <v>0</v>
      </c>
      <c r="U71" s="198">
        <f t="shared" si="32"/>
        <v>0</v>
      </c>
      <c r="V71" s="260"/>
      <c r="W71" s="260"/>
      <c r="X71" s="198">
        <f>IF(X69&lt;0,X69*$H71,0)</f>
        <v>0</v>
      </c>
      <c r="Y71" s="198">
        <f t="shared" ref="Y71:CG71" si="33">IF(Y69&lt;0,Y69*$H71,0)</f>
        <v>0</v>
      </c>
      <c r="Z71" s="198">
        <f t="shared" si="33"/>
        <v>0</v>
      </c>
      <c r="AA71" s="198">
        <f t="shared" si="33"/>
        <v>0</v>
      </c>
      <c r="AB71" s="198">
        <f t="shared" si="33"/>
        <v>0</v>
      </c>
      <c r="AC71" s="198">
        <f t="shared" si="33"/>
        <v>0</v>
      </c>
      <c r="AD71" s="198">
        <f t="shared" si="33"/>
        <v>0</v>
      </c>
      <c r="AE71" s="198">
        <f t="shared" si="33"/>
        <v>0</v>
      </c>
      <c r="AF71" s="198">
        <f t="shared" si="33"/>
        <v>0</v>
      </c>
      <c r="AG71" s="198">
        <f t="shared" si="33"/>
        <v>0</v>
      </c>
      <c r="AH71" s="198">
        <f t="shared" si="33"/>
        <v>0</v>
      </c>
      <c r="AI71" s="198">
        <f t="shared" si="33"/>
        <v>0</v>
      </c>
      <c r="AJ71" s="198">
        <f t="shared" si="33"/>
        <v>0</v>
      </c>
      <c r="AK71" s="198">
        <f t="shared" si="33"/>
        <v>0</v>
      </c>
      <c r="AL71" s="198">
        <f t="shared" si="33"/>
        <v>0</v>
      </c>
      <c r="AM71" s="198">
        <f t="shared" si="33"/>
        <v>0</v>
      </c>
      <c r="AN71" s="198">
        <f t="shared" si="33"/>
        <v>0</v>
      </c>
      <c r="AO71" s="198">
        <f t="shared" si="33"/>
        <v>0</v>
      </c>
      <c r="AP71" s="198">
        <f t="shared" si="33"/>
        <v>2125.5630000000001</v>
      </c>
      <c r="AQ71" s="198">
        <f t="shared" si="33"/>
        <v>121.176</v>
      </c>
      <c r="AR71" s="198">
        <f t="shared" si="33"/>
        <v>188.584</v>
      </c>
      <c r="AS71" s="198">
        <f t="shared" si="33"/>
        <v>19.272000000000002</v>
      </c>
      <c r="AT71" s="198">
        <f t="shared" si="33"/>
        <v>0</v>
      </c>
      <c r="AU71" s="198">
        <f t="shared" si="33"/>
        <v>0</v>
      </c>
      <c r="AV71" s="198">
        <f t="shared" si="33"/>
        <v>0</v>
      </c>
      <c r="AW71" s="198">
        <f t="shared" si="33"/>
        <v>0</v>
      </c>
      <c r="AX71" s="198">
        <f t="shared" si="33"/>
        <v>0</v>
      </c>
      <c r="AY71" s="198">
        <f t="shared" si="33"/>
        <v>0</v>
      </c>
      <c r="AZ71" s="198">
        <f t="shared" si="33"/>
        <v>0</v>
      </c>
      <c r="BA71" s="198">
        <f t="shared" si="33"/>
        <v>0</v>
      </c>
      <c r="BB71" s="198">
        <f t="shared" si="33"/>
        <v>0</v>
      </c>
      <c r="BC71" s="198">
        <f t="shared" si="33"/>
        <v>0</v>
      </c>
      <c r="BD71" s="198">
        <f t="shared" si="33"/>
        <v>0</v>
      </c>
      <c r="BE71" s="198">
        <f t="shared" si="33"/>
        <v>0</v>
      </c>
      <c r="BF71" s="198">
        <f t="shared" si="33"/>
        <v>0</v>
      </c>
      <c r="BG71" s="198">
        <f t="shared" si="33"/>
        <v>0</v>
      </c>
      <c r="BH71" s="198">
        <f t="shared" si="33"/>
        <v>0</v>
      </c>
      <c r="BI71" s="198">
        <f t="shared" si="33"/>
        <v>0</v>
      </c>
      <c r="BJ71" s="198">
        <f t="shared" si="33"/>
        <v>0</v>
      </c>
      <c r="BK71" s="198">
        <f t="shared" si="33"/>
        <v>0</v>
      </c>
      <c r="BL71" s="198">
        <f t="shared" si="33"/>
        <v>0</v>
      </c>
      <c r="BM71" s="198">
        <f t="shared" si="33"/>
        <v>0</v>
      </c>
      <c r="BN71" s="198">
        <f t="shared" si="33"/>
        <v>0</v>
      </c>
      <c r="BO71" s="198">
        <f t="shared" si="33"/>
        <v>0</v>
      </c>
      <c r="BP71" s="198">
        <f t="shared" si="33"/>
        <v>0</v>
      </c>
      <c r="BQ71" s="198">
        <f t="shared" si="33"/>
        <v>0</v>
      </c>
      <c r="BR71" s="198">
        <f t="shared" si="33"/>
        <v>0</v>
      </c>
      <c r="BS71" s="198">
        <f t="shared" si="33"/>
        <v>0</v>
      </c>
      <c r="BT71" s="198">
        <f t="shared" si="33"/>
        <v>0</v>
      </c>
      <c r="BU71" s="198">
        <f t="shared" si="33"/>
        <v>0</v>
      </c>
      <c r="BV71" s="198">
        <f t="shared" si="33"/>
        <v>0</v>
      </c>
      <c r="BW71" s="198">
        <f t="shared" si="33"/>
        <v>0</v>
      </c>
      <c r="BX71" s="198">
        <f t="shared" si="33"/>
        <v>0</v>
      </c>
      <c r="BY71" s="198">
        <f t="shared" si="33"/>
        <v>0</v>
      </c>
      <c r="BZ71" s="198">
        <f t="shared" si="33"/>
        <v>0</v>
      </c>
      <c r="CA71" s="198">
        <f t="shared" si="33"/>
        <v>0</v>
      </c>
      <c r="CB71" s="198">
        <f t="shared" si="33"/>
        <v>0</v>
      </c>
      <c r="CC71" s="198">
        <f t="shared" si="33"/>
        <v>0</v>
      </c>
      <c r="CD71" s="198">
        <f t="shared" si="33"/>
        <v>0</v>
      </c>
      <c r="CE71" s="198">
        <f t="shared" si="33"/>
        <v>0</v>
      </c>
      <c r="CF71" s="198">
        <f t="shared" si="33"/>
        <v>0</v>
      </c>
      <c r="CG71" s="198">
        <f t="shared" si="33"/>
        <v>0</v>
      </c>
    </row>
    <row r="72" spans="2:85" ht="16.95" customHeight="1" x14ac:dyDescent="0.25">
      <c r="B72" s="416"/>
      <c r="D72" s="366"/>
      <c r="E72" s="183" t="s">
        <v>327</v>
      </c>
      <c r="F72" s="150" t="str">
        <f>Matrix!E32</f>
        <v>C</v>
      </c>
      <c r="G72" s="261" t="s">
        <v>298</v>
      </c>
      <c r="H72" s="259" t="s">
        <v>303</v>
      </c>
      <c r="K72" s="198">
        <f>SUM(L72:U72)</f>
        <v>2419.8200000000002</v>
      </c>
      <c r="L72" s="198">
        <f t="shared" ref="L72" si="34">SUMIFS($X72:$CG72,$X$8:$CG$8,L$10)</f>
        <v>0</v>
      </c>
      <c r="M72" s="198">
        <f t="shared" si="32"/>
        <v>0</v>
      </c>
      <c r="N72" s="198">
        <f t="shared" si="32"/>
        <v>0</v>
      </c>
      <c r="O72" s="198">
        <f t="shared" si="32"/>
        <v>0</v>
      </c>
      <c r="P72" s="198">
        <f t="shared" si="32"/>
        <v>2419.8200000000002</v>
      </c>
      <c r="Q72" s="198">
        <f t="shared" si="32"/>
        <v>0</v>
      </c>
      <c r="R72" s="198">
        <f t="shared" si="32"/>
        <v>0</v>
      </c>
      <c r="S72" s="198">
        <f t="shared" si="32"/>
        <v>0</v>
      </c>
      <c r="T72" s="198">
        <f t="shared" si="32"/>
        <v>0</v>
      </c>
      <c r="U72" s="198">
        <f t="shared" si="32"/>
        <v>0</v>
      </c>
      <c r="V72" s="260"/>
      <c r="W72" s="260"/>
      <c r="X72" s="198">
        <f>IF(X69&gt;0,X69*$H72,0)</f>
        <v>0</v>
      </c>
      <c r="Y72" s="198">
        <f t="shared" ref="Y72:CG72" si="35">IF(Y69&gt;0,Y69*$H72,0)</f>
        <v>0</v>
      </c>
      <c r="Z72" s="198">
        <f t="shared" si="35"/>
        <v>0</v>
      </c>
      <c r="AA72" s="198">
        <f t="shared" si="35"/>
        <v>0</v>
      </c>
      <c r="AB72" s="198">
        <f t="shared" si="35"/>
        <v>0</v>
      </c>
      <c r="AC72" s="198">
        <f t="shared" si="35"/>
        <v>0</v>
      </c>
      <c r="AD72" s="198">
        <f t="shared" si="35"/>
        <v>0</v>
      </c>
      <c r="AE72" s="198">
        <f t="shared" si="35"/>
        <v>0</v>
      </c>
      <c r="AF72" s="198">
        <f t="shared" si="35"/>
        <v>0</v>
      </c>
      <c r="AG72" s="198">
        <f t="shared" si="35"/>
        <v>0</v>
      </c>
      <c r="AH72" s="198">
        <f t="shared" si="35"/>
        <v>0</v>
      </c>
      <c r="AI72" s="198">
        <f t="shared" si="35"/>
        <v>0</v>
      </c>
      <c r="AJ72" s="198">
        <f t="shared" si="35"/>
        <v>0</v>
      </c>
      <c r="AK72" s="198">
        <f t="shared" si="35"/>
        <v>0</v>
      </c>
      <c r="AL72" s="198">
        <f t="shared" si="35"/>
        <v>0</v>
      </c>
      <c r="AM72" s="198">
        <f t="shared" si="35"/>
        <v>0</v>
      </c>
      <c r="AN72" s="198">
        <f t="shared" si="35"/>
        <v>0</v>
      </c>
      <c r="AO72" s="198">
        <f t="shared" si="35"/>
        <v>0</v>
      </c>
      <c r="AP72" s="198">
        <f t="shared" si="35"/>
        <v>0</v>
      </c>
      <c r="AQ72" s="198">
        <f t="shared" si="35"/>
        <v>0</v>
      </c>
      <c r="AR72" s="198">
        <f t="shared" si="35"/>
        <v>0</v>
      </c>
      <c r="AS72" s="198">
        <f t="shared" si="35"/>
        <v>0</v>
      </c>
      <c r="AT72" s="198">
        <f t="shared" si="35"/>
        <v>0</v>
      </c>
      <c r="AU72" s="198">
        <f t="shared" si="35"/>
        <v>101.574</v>
      </c>
      <c r="AV72" s="198">
        <f t="shared" si="35"/>
        <v>0</v>
      </c>
      <c r="AW72" s="198">
        <f t="shared" si="35"/>
        <v>75.072000000000003</v>
      </c>
      <c r="AX72" s="198">
        <f t="shared" si="35"/>
        <v>278.69600000000003</v>
      </c>
      <c r="AY72" s="198">
        <f t="shared" si="35"/>
        <v>2.6840000000000002</v>
      </c>
      <c r="AZ72" s="198">
        <f t="shared" si="35"/>
        <v>0</v>
      </c>
      <c r="BA72" s="198">
        <f t="shared" si="35"/>
        <v>298.50600000000003</v>
      </c>
      <c r="BB72" s="198">
        <f t="shared" si="35"/>
        <v>16.426000000000002</v>
      </c>
      <c r="BC72" s="198">
        <f t="shared" si="35"/>
        <v>882.50200000000007</v>
      </c>
      <c r="BD72" s="198">
        <f t="shared" si="35"/>
        <v>340.04</v>
      </c>
      <c r="BE72" s="198">
        <f t="shared" si="35"/>
        <v>314.33600000000001</v>
      </c>
      <c r="BF72" s="198">
        <f t="shared" si="35"/>
        <v>1.264</v>
      </c>
      <c r="BG72" s="198">
        <f t="shared" si="35"/>
        <v>23.268000000000001</v>
      </c>
      <c r="BH72" s="198">
        <f t="shared" si="35"/>
        <v>20.123999999999999</v>
      </c>
      <c r="BI72" s="198">
        <f t="shared" si="35"/>
        <v>16.88</v>
      </c>
      <c r="BJ72" s="198">
        <f t="shared" si="35"/>
        <v>13.248000000000001</v>
      </c>
      <c r="BK72" s="198">
        <f t="shared" si="35"/>
        <v>35.200000000000003</v>
      </c>
      <c r="BL72" s="198">
        <f t="shared" si="35"/>
        <v>0</v>
      </c>
      <c r="BM72" s="198">
        <f t="shared" si="35"/>
        <v>0</v>
      </c>
      <c r="BN72" s="198">
        <f t="shared" si="35"/>
        <v>0</v>
      </c>
      <c r="BO72" s="198">
        <f t="shared" si="35"/>
        <v>0</v>
      </c>
      <c r="BP72" s="198">
        <f t="shared" si="35"/>
        <v>0</v>
      </c>
      <c r="BQ72" s="198">
        <f t="shared" si="35"/>
        <v>0</v>
      </c>
      <c r="BR72" s="198">
        <f t="shared" si="35"/>
        <v>0</v>
      </c>
      <c r="BS72" s="198">
        <f t="shared" si="35"/>
        <v>0</v>
      </c>
      <c r="BT72" s="198">
        <f t="shared" si="35"/>
        <v>0</v>
      </c>
      <c r="BU72" s="198">
        <f t="shared" si="35"/>
        <v>0</v>
      </c>
      <c r="BV72" s="198">
        <f t="shared" si="35"/>
        <v>0</v>
      </c>
      <c r="BW72" s="198">
        <f t="shared" si="35"/>
        <v>0</v>
      </c>
      <c r="BX72" s="198">
        <f t="shared" si="35"/>
        <v>0</v>
      </c>
      <c r="BY72" s="198">
        <f t="shared" si="35"/>
        <v>0</v>
      </c>
      <c r="BZ72" s="198">
        <f t="shared" si="35"/>
        <v>0</v>
      </c>
      <c r="CA72" s="198">
        <f t="shared" si="35"/>
        <v>0</v>
      </c>
      <c r="CB72" s="198">
        <f t="shared" si="35"/>
        <v>0</v>
      </c>
      <c r="CC72" s="198">
        <f t="shared" si="35"/>
        <v>0</v>
      </c>
      <c r="CD72" s="198">
        <f t="shared" si="35"/>
        <v>0</v>
      </c>
      <c r="CE72" s="198">
        <f t="shared" si="35"/>
        <v>0</v>
      </c>
      <c r="CF72" s="198">
        <f t="shared" si="35"/>
        <v>0</v>
      </c>
      <c r="CG72" s="198">
        <f t="shared" si="35"/>
        <v>0</v>
      </c>
    </row>
    <row r="73" spans="2:85" ht="16.95" customHeight="1" x14ac:dyDescent="0.25">
      <c r="B73" s="416"/>
      <c r="D73" s="366"/>
      <c r="E73" s="183" t="s">
        <v>309</v>
      </c>
      <c r="F73" s="150" t="str">
        <f>Matrix!E32</f>
        <v>C</v>
      </c>
      <c r="G73" s="261" t="s">
        <v>317</v>
      </c>
      <c r="H73" s="262"/>
      <c r="K73" s="198">
        <f>K71-K72</f>
        <v>34.774999999999636</v>
      </c>
      <c r="L73" s="263"/>
      <c r="M73" s="263"/>
      <c r="N73" s="263"/>
      <c r="O73" s="263"/>
      <c r="P73" s="263"/>
      <c r="Q73" s="263"/>
      <c r="R73" s="263"/>
      <c r="S73" s="263"/>
      <c r="T73" s="263"/>
      <c r="U73" s="263"/>
      <c r="V73" s="260"/>
      <c r="W73" s="26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0"/>
      <c r="AZ73" s="180"/>
      <c r="BA73" s="180"/>
      <c r="BB73" s="180"/>
      <c r="BC73" s="180"/>
      <c r="BD73" s="180"/>
      <c r="BE73" s="180"/>
      <c r="BF73" s="180"/>
      <c r="BG73" s="180"/>
      <c r="BH73" s="180"/>
      <c r="BI73" s="180"/>
      <c r="BJ73" s="180"/>
      <c r="BK73" s="180"/>
      <c r="BL73" s="180"/>
      <c r="BM73" s="180"/>
      <c r="BN73" s="180"/>
      <c r="BO73" s="180"/>
      <c r="BP73" s="180"/>
      <c r="BQ73" s="180"/>
      <c r="BR73" s="180"/>
      <c r="BS73" s="180"/>
      <c r="BT73" s="180"/>
      <c r="BU73" s="180"/>
      <c r="BV73" s="180"/>
      <c r="BW73" s="180"/>
      <c r="BX73" s="180"/>
      <c r="BY73" s="180"/>
      <c r="BZ73" s="180"/>
      <c r="CA73" s="180"/>
      <c r="CB73" s="180"/>
      <c r="CC73" s="180"/>
      <c r="CD73" s="180"/>
      <c r="CE73" s="180"/>
      <c r="CF73" s="180"/>
      <c r="CG73" s="180"/>
    </row>
    <row r="74" spans="2:85" ht="16.95" customHeight="1" x14ac:dyDescent="0.25">
      <c r="B74" s="416"/>
      <c r="D74" s="366"/>
      <c r="E74" s="183" t="s">
        <v>310</v>
      </c>
      <c r="F74" s="150" t="str">
        <f>Matrix!D32</f>
        <v>Env</v>
      </c>
      <c r="G74" s="261" t="s">
        <v>314</v>
      </c>
      <c r="H74" s="262"/>
      <c r="K74" s="198">
        <f>K73</f>
        <v>34.774999999999636</v>
      </c>
      <c r="L74" s="263"/>
      <c r="M74" s="263"/>
      <c r="N74" s="263"/>
      <c r="O74" s="263"/>
      <c r="P74" s="263"/>
      <c r="Q74" s="263"/>
      <c r="R74" s="263"/>
      <c r="S74" s="263"/>
      <c r="T74" s="263"/>
      <c r="U74" s="263"/>
      <c r="V74" s="260"/>
      <c r="W74" s="26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180"/>
      <c r="AZ74" s="180"/>
      <c r="BA74" s="180"/>
      <c r="BB74" s="180"/>
      <c r="BC74" s="180"/>
      <c r="BD74" s="180"/>
      <c r="BE74" s="180"/>
      <c r="BF74" s="180"/>
      <c r="BG74" s="180"/>
      <c r="BH74" s="180"/>
      <c r="BI74" s="180"/>
      <c r="BJ74" s="180"/>
      <c r="BK74" s="180"/>
      <c r="BL74" s="180"/>
      <c r="BM74" s="180"/>
      <c r="BN74" s="180"/>
      <c r="BO74" s="180"/>
      <c r="BP74" s="180"/>
      <c r="BQ74" s="180"/>
      <c r="BR74" s="180"/>
      <c r="BS74" s="180"/>
      <c r="BT74" s="180"/>
      <c r="BU74" s="180"/>
      <c r="BV74" s="180"/>
      <c r="BW74" s="180"/>
      <c r="BX74" s="180"/>
      <c r="BY74" s="180"/>
      <c r="BZ74" s="180"/>
      <c r="CA74" s="180"/>
      <c r="CB74" s="180"/>
      <c r="CC74" s="180"/>
      <c r="CD74" s="180"/>
      <c r="CE74" s="180"/>
      <c r="CF74" s="180"/>
      <c r="CG74" s="180"/>
    </row>
    <row r="75" spans="2:85" ht="13.2" customHeight="1" x14ac:dyDescent="0.25">
      <c r="K75" s="260"/>
      <c r="L75" s="260"/>
      <c r="M75" s="260"/>
      <c r="N75" s="260"/>
      <c r="O75" s="260"/>
      <c r="P75" s="260"/>
      <c r="Q75" s="260"/>
      <c r="R75" s="260"/>
      <c r="S75" s="260"/>
      <c r="T75" s="260"/>
      <c r="U75" s="260"/>
      <c r="V75" s="260"/>
      <c r="W75" s="26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c r="AX75" s="180"/>
      <c r="AY75" s="180"/>
      <c r="AZ75" s="180"/>
      <c r="BA75" s="180"/>
      <c r="BB75" s="180"/>
      <c r="BC75" s="180"/>
      <c r="BD75" s="180"/>
      <c r="BE75" s="180"/>
      <c r="BF75" s="180"/>
      <c r="BG75" s="180"/>
      <c r="BH75" s="180"/>
      <c r="BI75" s="180"/>
      <c r="BJ75" s="180"/>
      <c r="BK75" s="180"/>
      <c r="BL75" s="180"/>
      <c r="BM75" s="180"/>
      <c r="BN75" s="180"/>
      <c r="BO75" s="180"/>
      <c r="BP75" s="180"/>
      <c r="BQ75" s="180"/>
      <c r="BR75" s="180"/>
      <c r="BS75" s="180"/>
      <c r="BT75" s="180"/>
      <c r="BU75" s="180"/>
      <c r="BV75" s="180"/>
      <c r="BW75" s="180"/>
      <c r="BX75" s="180"/>
      <c r="BY75" s="180"/>
      <c r="BZ75" s="180"/>
      <c r="CA75" s="180"/>
      <c r="CB75" s="180"/>
      <c r="CC75" s="180"/>
      <c r="CD75" s="180"/>
      <c r="CE75" s="180"/>
      <c r="CF75" s="180"/>
      <c r="CG75" s="180"/>
    </row>
    <row r="76" spans="2:85" ht="16.95" customHeight="1" x14ac:dyDescent="0.25">
      <c r="B76" s="416" t="str">
        <f>Original_data!A28</f>
        <v>Petrochemical plants (transf.)</v>
      </c>
      <c r="D76" s="372" t="str">
        <f>"Value in energy balance"&amp;$B$4</f>
        <v>Value in energy balance (in TJ)</v>
      </c>
      <c r="E76" s="408"/>
      <c r="F76" s="373"/>
      <c r="G76" s="93"/>
      <c r="H76" s="259" t="s">
        <v>318</v>
      </c>
      <c r="K76" s="225">
        <f>SUM(X76:CG76)</f>
        <v>-1390</v>
      </c>
      <c r="L76" s="260"/>
      <c r="M76" s="260"/>
      <c r="N76" s="260"/>
      <c r="O76" s="260"/>
      <c r="P76" s="260"/>
      <c r="Q76" s="260"/>
      <c r="R76" s="260"/>
      <c r="S76" s="260"/>
      <c r="T76" s="260"/>
      <c r="U76" s="260"/>
      <c r="V76" s="260"/>
      <c r="W76" s="260"/>
      <c r="X76" s="85">
        <f>Original_data!B28</f>
        <v>0</v>
      </c>
      <c r="Y76" s="85">
        <f>Original_data!C28</f>
        <v>0</v>
      </c>
      <c r="Z76" s="85">
        <f>Original_data!D28</f>
        <v>0</v>
      </c>
      <c r="AA76" s="85">
        <f>Original_data!E28</f>
        <v>0</v>
      </c>
      <c r="AB76" s="85">
        <f>Original_data!F28</f>
        <v>0</v>
      </c>
      <c r="AC76" s="85">
        <f>Original_data!G28</f>
        <v>0</v>
      </c>
      <c r="AD76" s="85">
        <f>Original_data!H28</f>
        <v>0</v>
      </c>
      <c r="AE76" s="85">
        <f>Original_data!I28</f>
        <v>0</v>
      </c>
      <c r="AF76" s="85">
        <f>Original_data!J28</f>
        <v>0</v>
      </c>
      <c r="AG76" s="85">
        <f>Original_data!K28</f>
        <v>0</v>
      </c>
      <c r="AH76" s="85">
        <f>Original_data!L28</f>
        <v>0</v>
      </c>
      <c r="AI76" s="85">
        <f>Original_data!M28</f>
        <v>0</v>
      </c>
      <c r="AJ76" s="85">
        <f>Original_data!N28</f>
        <v>0</v>
      </c>
      <c r="AK76" s="85">
        <f>Original_data!O28</f>
        <v>0</v>
      </c>
      <c r="AL76" s="85">
        <f>Original_data!P28</f>
        <v>0</v>
      </c>
      <c r="AM76" s="85">
        <f>Original_data!Q28</f>
        <v>0</v>
      </c>
      <c r="AN76" s="85">
        <f>Original_data!R28</f>
        <v>0</v>
      </c>
      <c r="AO76" s="85">
        <f>Original_data!S28</f>
        <v>0</v>
      </c>
      <c r="AP76" s="85">
        <f>Original_data!U28</f>
        <v>0</v>
      </c>
      <c r="AQ76" s="85">
        <f>Original_data!V28</f>
        <v>-40964</v>
      </c>
      <c r="AR76" s="85">
        <f>Original_data!W28</f>
        <v>145332</v>
      </c>
      <c r="AS76" s="85">
        <f>Original_data!X28</f>
        <v>0</v>
      </c>
      <c r="AT76" s="85">
        <f>Original_data!Y28</f>
        <v>0</v>
      </c>
      <c r="AU76" s="85">
        <f>Original_data!Z28</f>
        <v>0</v>
      </c>
      <c r="AV76" s="85">
        <f>Original_data!AA28</f>
        <v>0</v>
      </c>
      <c r="AW76" s="85">
        <f>Original_data!AB28</f>
        <v>-41400</v>
      </c>
      <c r="AX76" s="85">
        <f>Original_data!AC28</f>
        <v>0</v>
      </c>
      <c r="AY76" s="85">
        <f>Original_data!AD28</f>
        <v>0</v>
      </c>
      <c r="AZ76" s="85">
        <f>Original_data!AE28</f>
        <v>0</v>
      </c>
      <c r="BA76" s="85">
        <f>Original_data!AF28</f>
        <v>0</v>
      </c>
      <c r="BB76" s="85">
        <f>Original_data!AG28</f>
        <v>-1634</v>
      </c>
      <c r="BC76" s="85">
        <f>Original_data!AH28</f>
        <v>0</v>
      </c>
      <c r="BD76" s="85">
        <f>Original_data!AI28</f>
        <v>0</v>
      </c>
      <c r="BE76" s="85">
        <f>Original_data!AJ28</f>
        <v>-59004</v>
      </c>
      <c r="BF76" s="85">
        <f>Original_data!AK28</f>
        <v>0</v>
      </c>
      <c r="BG76" s="85">
        <f>Original_data!AL28</f>
        <v>0</v>
      </c>
      <c r="BH76" s="85">
        <f>Original_data!AM28</f>
        <v>0</v>
      </c>
      <c r="BI76" s="85">
        <f>Original_data!AN28</f>
        <v>-3640</v>
      </c>
      <c r="BJ76" s="85">
        <f>Original_data!AO28</f>
        <v>0</v>
      </c>
      <c r="BK76" s="85">
        <f>Original_data!AP28</f>
        <v>-80</v>
      </c>
      <c r="BL76" s="85">
        <f>Original_data!AQ28</f>
        <v>0</v>
      </c>
      <c r="BM76" s="85">
        <f>Original_data!AR28</f>
        <v>0</v>
      </c>
      <c r="BN76" s="85">
        <f>Original_data!AS28</f>
        <v>0</v>
      </c>
      <c r="BO76" s="85">
        <f>Original_data!AT28</f>
        <v>0</v>
      </c>
      <c r="BP76" s="85">
        <f>Original_data!AU28</f>
        <v>0</v>
      </c>
      <c r="BQ76" s="85">
        <f>Original_data!AV28</f>
        <v>0</v>
      </c>
      <c r="BR76" s="85">
        <f>Original_data!AW28</f>
        <v>0</v>
      </c>
      <c r="BS76" s="85">
        <f>Original_data!AX28</f>
        <v>0</v>
      </c>
      <c r="BT76" s="85">
        <f>Original_data!AY28</f>
        <v>0</v>
      </c>
      <c r="BU76" s="85">
        <f>Original_data!AZ28</f>
        <v>0</v>
      </c>
      <c r="BV76" s="85">
        <f>Original_data!BA28</f>
        <v>0</v>
      </c>
      <c r="BW76" s="85">
        <f>Original_data!BB28</f>
        <v>0</v>
      </c>
      <c r="BX76" s="85">
        <f>Original_data!BC28</f>
        <v>0</v>
      </c>
      <c r="BY76" s="85">
        <f>Original_data!BD28</f>
        <v>0</v>
      </c>
      <c r="BZ76" s="85">
        <f>Original_data!BE28</f>
        <v>0</v>
      </c>
      <c r="CA76" s="85">
        <f>Original_data!BF28</f>
        <v>0</v>
      </c>
      <c r="CB76" s="85">
        <f>Original_data!BG28</f>
        <v>0</v>
      </c>
      <c r="CC76" s="85">
        <f>Original_data!BH28</f>
        <v>0</v>
      </c>
      <c r="CD76" s="85">
        <f>Original_data!BI28</f>
        <v>0</v>
      </c>
      <c r="CE76" s="85">
        <f>Original_data!BJ28</f>
        <v>0</v>
      </c>
      <c r="CF76" s="85">
        <f>Original_data!BK28</f>
        <v>0</v>
      </c>
      <c r="CG76" s="85">
        <f>Original_data!BL28</f>
        <v>0</v>
      </c>
    </row>
    <row r="77" spans="2:85" ht="6.6" customHeight="1" x14ac:dyDescent="0.25">
      <c r="B77" s="416"/>
      <c r="K77" s="260"/>
      <c r="L77" s="260"/>
      <c r="M77" s="260"/>
      <c r="N77" s="260"/>
      <c r="O77" s="260"/>
      <c r="P77" s="260"/>
      <c r="Q77" s="260"/>
      <c r="R77" s="260"/>
      <c r="S77" s="260"/>
      <c r="T77" s="260"/>
      <c r="U77" s="260"/>
      <c r="V77" s="260"/>
      <c r="W77" s="26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0"/>
      <c r="BR77" s="180"/>
      <c r="BS77" s="180"/>
      <c r="BT77" s="180"/>
      <c r="BU77" s="180"/>
      <c r="BV77" s="180"/>
      <c r="BW77" s="180"/>
      <c r="BX77" s="180"/>
      <c r="BY77" s="180"/>
      <c r="BZ77" s="180"/>
      <c r="CA77" s="180"/>
      <c r="CB77" s="180"/>
      <c r="CC77" s="180"/>
      <c r="CD77" s="180"/>
      <c r="CE77" s="180"/>
      <c r="CF77" s="180"/>
      <c r="CG77" s="180"/>
    </row>
    <row r="78" spans="2:85" ht="16.95" customHeight="1" x14ac:dyDescent="0.25">
      <c r="B78" s="416"/>
      <c r="D78" s="366" t="str">
        <f>"Value in PSUT"&amp;$D$4</f>
        <v>Value in PSUT (in PJ)</v>
      </c>
      <c r="E78" s="183" t="s">
        <v>326</v>
      </c>
      <c r="F78" s="150" t="str">
        <f>Matrix!E33</f>
        <v>C</v>
      </c>
      <c r="G78" s="261" t="s">
        <v>311</v>
      </c>
      <c r="H78" s="259" t="s">
        <v>302</v>
      </c>
      <c r="K78" s="198">
        <f>SUM(L78:U78)</f>
        <v>146.72200000000001</v>
      </c>
      <c r="L78" s="198">
        <f>SUMIFS($X78:$CG78,$X$8:$CG$8,L$10)</f>
        <v>0</v>
      </c>
      <c r="M78" s="198">
        <f t="shared" ref="M78:U79" si="36">SUMIFS($X78:$CG78,$X$8:$CG$8,M$10)</f>
        <v>0</v>
      </c>
      <c r="N78" s="198">
        <f t="shared" si="36"/>
        <v>0</v>
      </c>
      <c r="O78" s="198">
        <f t="shared" si="36"/>
        <v>0</v>
      </c>
      <c r="P78" s="198">
        <f t="shared" si="36"/>
        <v>146.72200000000001</v>
      </c>
      <c r="Q78" s="198">
        <f t="shared" si="36"/>
        <v>0</v>
      </c>
      <c r="R78" s="198">
        <f t="shared" si="36"/>
        <v>0</v>
      </c>
      <c r="S78" s="198">
        <f t="shared" si="36"/>
        <v>0</v>
      </c>
      <c r="T78" s="198">
        <f t="shared" si="36"/>
        <v>0</v>
      </c>
      <c r="U78" s="198">
        <f t="shared" si="36"/>
        <v>0</v>
      </c>
      <c r="V78" s="260"/>
      <c r="W78" s="260"/>
      <c r="X78" s="198">
        <f>IF(X76&lt;0,X76*$H78,0)</f>
        <v>0</v>
      </c>
      <c r="Y78" s="198">
        <f t="shared" ref="Y78:CG78" si="37">IF(Y76&lt;0,Y76*$H78,0)</f>
        <v>0</v>
      </c>
      <c r="Z78" s="198">
        <f t="shared" si="37"/>
        <v>0</v>
      </c>
      <c r="AA78" s="198">
        <f t="shared" si="37"/>
        <v>0</v>
      </c>
      <c r="AB78" s="198">
        <f t="shared" si="37"/>
        <v>0</v>
      </c>
      <c r="AC78" s="198">
        <f t="shared" si="37"/>
        <v>0</v>
      </c>
      <c r="AD78" s="198">
        <f t="shared" si="37"/>
        <v>0</v>
      </c>
      <c r="AE78" s="198">
        <f t="shared" si="37"/>
        <v>0</v>
      </c>
      <c r="AF78" s="198">
        <f t="shared" si="37"/>
        <v>0</v>
      </c>
      <c r="AG78" s="198">
        <f t="shared" si="37"/>
        <v>0</v>
      </c>
      <c r="AH78" s="198">
        <f t="shared" si="37"/>
        <v>0</v>
      </c>
      <c r="AI78" s="198">
        <f t="shared" si="37"/>
        <v>0</v>
      </c>
      <c r="AJ78" s="198">
        <f t="shared" si="37"/>
        <v>0</v>
      </c>
      <c r="AK78" s="198">
        <f t="shared" si="37"/>
        <v>0</v>
      </c>
      <c r="AL78" s="198">
        <f t="shared" si="37"/>
        <v>0</v>
      </c>
      <c r="AM78" s="198">
        <f t="shared" si="37"/>
        <v>0</v>
      </c>
      <c r="AN78" s="198">
        <f t="shared" si="37"/>
        <v>0</v>
      </c>
      <c r="AO78" s="198">
        <f t="shared" si="37"/>
        <v>0</v>
      </c>
      <c r="AP78" s="198">
        <f t="shared" si="37"/>
        <v>0</v>
      </c>
      <c r="AQ78" s="198">
        <f t="shared" si="37"/>
        <v>40.963999999999999</v>
      </c>
      <c r="AR78" s="198">
        <f t="shared" si="37"/>
        <v>0</v>
      </c>
      <c r="AS78" s="198">
        <f t="shared" si="37"/>
        <v>0</v>
      </c>
      <c r="AT78" s="198">
        <f t="shared" si="37"/>
        <v>0</v>
      </c>
      <c r="AU78" s="198">
        <f t="shared" si="37"/>
        <v>0</v>
      </c>
      <c r="AV78" s="198">
        <f t="shared" si="37"/>
        <v>0</v>
      </c>
      <c r="AW78" s="198">
        <f t="shared" si="37"/>
        <v>41.4</v>
      </c>
      <c r="AX78" s="198">
        <f t="shared" si="37"/>
        <v>0</v>
      </c>
      <c r="AY78" s="198">
        <f t="shared" si="37"/>
        <v>0</v>
      </c>
      <c r="AZ78" s="198">
        <f t="shared" si="37"/>
        <v>0</v>
      </c>
      <c r="BA78" s="198">
        <f t="shared" si="37"/>
        <v>0</v>
      </c>
      <c r="BB78" s="198">
        <f t="shared" si="37"/>
        <v>1.6340000000000001</v>
      </c>
      <c r="BC78" s="198">
        <f t="shared" si="37"/>
        <v>0</v>
      </c>
      <c r="BD78" s="198">
        <f t="shared" si="37"/>
        <v>0</v>
      </c>
      <c r="BE78" s="198">
        <f t="shared" si="37"/>
        <v>59.003999999999998</v>
      </c>
      <c r="BF78" s="198">
        <f t="shared" si="37"/>
        <v>0</v>
      </c>
      <c r="BG78" s="198">
        <f t="shared" si="37"/>
        <v>0</v>
      </c>
      <c r="BH78" s="198">
        <f t="shared" si="37"/>
        <v>0</v>
      </c>
      <c r="BI78" s="198">
        <f t="shared" si="37"/>
        <v>3.64</v>
      </c>
      <c r="BJ78" s="198">
        <f t="shared" si="37"/>
        <v>0</v>
      </c>
      <c r="BK78" s="198">
        <f t="shared" si="37"/>
        <v>0.08</v>
      </c>
      <c r="BL78" s="198">
        <f t="shared" si="37"/>
        <v>0</v>
      </c>
      <c r="BM78" s="198">
        <f t="shared" si="37"/>
        <v>0</v>
      </c>
      <c r="BN78" s="198">
        <f t="shared" si="37"/>
        <v>0</v>
      </c>
      <c r="BO78" s="198">
        <f t="shared" si="37"/>
        <v>0</v>
      </c>
      <c r="BP78" s="198">
        <f t="shared" si="37"/>
        <v>0</v>
      </c>
      <c r="BQ78" s="198">
        <f t="shared" si="37"/>
        <v>0</v>
      </c>
      <c r="BR78" s="198">
        <f t="shared" si="37"/>
        <v>0</v>
      </c>
      <c r="BS78" s="198">
        <f t="shared" si="37"/>
        <v>0</v>
      </c>
      <c r="BT78" s="198">
        <f t="shared" si="37"/>
        <v>0</v>
      </c>
      <c r="BU78" s="198">
        <f t="shared" si="37"/>
        <v>0</v>
      </c>
      <c r="BV78" s="198">
        <f t="shared" si="37"/>
        <v>0</v>
      </c>
      <c r="BW78" s="198">
        <f t="shared" si="37"/>
        <v>0</v>
      </c>
      <c r="BX78" s="198">
        <f t="shared" si="37"/>
        <v>0</v>
      </c>
      <c r="BY78" s="198">
        <f t="shared" si="37"/>
        <v>0</v>
      </c>
      <c r="BZ78" s="198">
        <f t="shared" si="37"/>
        <v>0</v>
      </c>
      <c r="CA78" s="198">
        <f t="shared" si="37"/>
        <v>0</v>
      </c>
      <c r="CB78" s="198">
        <f t="shared" si="37"/>
        <v>0</v>
      </c>
      <c r="CC78" s="198">
        <f t="shared" si="37"/>
        <v>0</v>
      </c>
      <c r="CD78" s="198">
        <f t="shared" si="37"/>
        <v>0</v>
      </c>
      <c r="CE78" s="198">
        <f t="shared" si="37"/>
        <v>0</v>
      </c>
      <c r="CF78" s="198">
        <f t="shared" si="37"/>
        <v>0</v>
      </c>
      <c r="CG78" s="198">
        <f t="shared" si="37"/>
        <v>0</v>
      </c>
    </row>
    <row r="79" spans="2:85" ht="16.95" customHeight="1" x14ac:dyDescent="0.25">
      <c r="B79" s="416"/>
      <c r="D79" s="366"/>
      <c r="E79" s="183" t="s">
        <v>327</v>
      </c>
      <c r="F79" s="150" t="str">
        <f>Matrix!E33</f>
        <v>C</v>
      </c>
      <c r="G79" s="261" t="s">
        <v>298</v>
      </c>
      <c r="H79" s="259" t="s">
        <v>303</v>
      </c>
      <c r="K79" s="198">
        <f>SUM(L79:U79)</f>
        <v>145.33199999999999</v>
      </c>
      <c r="L79" s="198">
        <f t="shared" ref="L79" si="38">SUMIFS($X79:$CG79,$X$8:$CG$8,L$10)</f>
        <v>0</v>
      </c>
      <c r="M79" s="198">
        <f t="shared" si="36"/>
        <v>0</v>
      </c>
      <c r="N79" s="198">
        <f t="shared" si="36"/>
        <v>0</v>
      </c>
      <c r="O79" s="198">
        <f t="shared" si="36"/>
        <v>0</v>
      </c>
      <c r="P79" s="198">
        <f t="shared" si="36"/>
        <v>145.33199999999999</v>
      </c>
      <c r="Q79" s="198">
        <f t="shared" si="36"/>
        <v>0</v>
      </c>
      <c r="R79" s="198">
        <f t="shared" si="36"/>
        <v>0</v>
      </c>
      <c r="S79" s="198">
        <f t="shared" si="36"/>
        <v>0</v>
      </c>
      <c r="T79" s="198">
        <f t="shared" si="36"/>
        <v>0</v>
      </c>
      <c r="U79" s="198">
        <f t="shared" si="36"/>
        <v>0</v>
      </c>
      <c r="V79" s="260"/>
      <c r="W79" s="260"/>
      <c r="X79" s="198">
        <f>IF(X76&gt;0,X76*$H79,0)</f>
        <v>0</v>
      </c>
      <c r="Y79" s="198">
        <f t="shared" ref="Y79:CG79" si="39">IF(Y76&gt;0,Y76*$H79,0)</f>
        <v>0</v>
      </c>
      <c r="Z79" s="198">
        <f t="shared" si="39"/>
        <v>0</v>
      </c>
      <c r="AA79" s="198">
        <f t="shared" si="39"/>
        <v>0</v>
      </c>
      <c r="AB79" s="198">
        <f t="shared" si="39"/>
        <v>0</v>
      </c>
      <c r="AC79" s="198">
        <f t="shared" si="39"/>
        <v>0</v>
      </c>
      <c r="AD79" s="198">
        <f t="shared" si="39"/>
        <v>0</v>
      </c>
      <c r="AE79" s="198">
        <f t="shared" si="39"/>
        <v>0</v>
      </c>
      <c r="AF79" s="198">
        <f t="shared" si="39"/>
        <v>0</v>
      </c>
      <c r="AG79" s="198">
        <f t="shared" si="39"/>
        <v>0</v>
      </c>
      <c r="AH79" s="198">
        <f t="shared" si="39"/>
        <v>0</v>
      </c>
      <c r="AI79" s="198">
        <f t="shared" si="39"/>
        <v>0</v>
      </c>
      <c r="AJ79" s="198">
        <f t="shared" si="39"/>
        <v>0</v>
      </c>
      <c r="AK79" s="198">
        <f t="shared" si="39"/>
        <v>0</v>
      </c>
      <c r="AL79" s="198">
        <f t="shared" si="39"/>
        <v>0</v>
      </c>
      <c r="AM79" s="198">
        <f t="shared" si="39"/>
        <v>0</v>
      </c>
      <c r="AN79" s="198">
        <f t="shared" si="39"/>
        <v>0</v>
      </c>
      <c r="AO79" s="198">
        <f t="shared" si="39"/>
        <v>0</v>
      </c>
      <c r="AP79" s="198">
        <f t="shared" si="39"/>
        <v>0</v>
      </c>
      <c r="AQ79" s="198">
        <f t="shared" si="39"/>
        <v>0</v>
      </c>
      <c r="AR79" s="198">
        <f t="shared" si="39"/>
        <v>145.33199999999999</v>
      </c>
      <c r="AS79" s="198">
        <f t="shared" si="39"/>
        <v>0</v>
      </c>
      <c r="AT79" s="198">
        <f t="shared" si="39"/>
        <v>0</v>
      </c>
      <c r="AU79" s="198">
        <f t="shared" si="39"/>
        <v>0</v>
      </c>
      <c r="AV79" s="198">
        <f t="shared" si="39"/>
        <v>0</v>
      </c>
      <c r="AW79" s="198">
        <f t="shared" si="39"/>
        <v>0</v>
      </c>
      <c r="AX79" s="198">
        <f t="shared" si="39"/>
        <v>0</v>
      </c>
      <c r="AY79" s="198">
        <f t="shared" si="39"/>
        <v>0</v>
      </c>
      <c r="AZ79" s="198">
        <f t="shared" si="39"/>
        <v>0</v>
      </c>
      <c r="BA79" s="198">
        <f t="shared" si="39"/>
        <v>0</v>
      </c>
      <c r="BB79" s="198">
        <f t="shared" si="39"/>
        <v>0</v>
      </c>
      <c r="BC79" s="198">
        <f t="shared" si="39"/>
        <v>0</v>
      </c>
      <c r="BD79" s="198">
        <f t="shared" si="39"/>
        <v>0</v>
      </c>
      <c r="BE79" s="198">
        <f t="shared" si="39"/>
        <v>0</v>
      </c>
      <c r="BF79" s="198">
        <f t="shared" si="39"/>
        <v>0</v>
      </c>
      <c r="BG79" s="198">
        <f t="shared" si="39"/>
        <v>0</v>
      </c>
      <c r="BH79" s="198">
        <f t="shared" si="39"/>
        <v>0</v>
      </c>
      <c r="BI79" s="198">
        <f t="shared" si="39"/>
        <v>0</v>
      </c>
      <c r="BJ79" s="198">
        <f t="shared" si="39"/>
        <v>0</v>
      </c>
      <c r="BK79" s="198">
        <f t="shared" si="39"/>
        <v>0</v>
      </c>
      <c r="BL79" s="198">
        <f t="shared" si="39"/>
        <v>0</v>
      </c>
      <c r="BM79" s="198">
        <f t="shared" si="39"/>
        <v>0</v>
      </c>
      <c r="BN79" s="198">
        <f t="shared" si="39"/>
        <v>0</v>
      </c>
      <c r="BO79" s="198">
        <f t="shared" si="39"/>
        <v>0</v>
      </c>
      <c r="BP79" s="198">
        <f t="shared" si="39"/>
        <v>0</v>
      </c>
      <c r="BQ79" s="198">
        <f t="shared" si="39"/>
        <v>0</v>
      </c>
      <c r="BR79" s="198">
        <f t="shared" si="39"/>
        <v>0</v>
      </c>
      <c r="BS79" s="198">
        <f t="shared" si="39"/>
        <v>0</v>
      </c>
      <c r="BT79" s="198">
        <f t="shared" si="39"/>
        <v>0</v>
      </c>
      <c r="BU79" s="198">
        <f t="shared" si="39"/>
        <v>0</v>
      </c>
      <c r="BV79" s="198">
        <f t="shared" si="39"/>
        <v>0</v>
      </c>
      <c r="BW79" s="198">
        <f t="shared" si="39"/>
        <v>0</v>
      </c>
      <c r="BX79" s="198">
        <f t="shared" si="39"/>
        <v>0</v>
      </c>
      <c r="BY79" s="198">
        <f t="shared" si="39"/>
        <v>0</v>
      </c>
      <c r="BZ79" s="198">
        <f t="shared" si="39"/>
        <v>0</v>
      </c>
      <c r="CA79" s="198">
        <f t="shared" si="39"/>
        <v>0</v>
      </c>
      <c r="CB79" s="198">
        <f t="shared" si="39"/>
        <v>0</v>
      </c>
      <c r="CC79" s="198">
        <f t="shared" si="39"/>
        <v>0</v>
      </c>
      <c r="CD79" s="198">
        <f t="shared" si="39"/>
        <v>0</v>
      </c>
      <c r="CE79" s="198">
        <f t="shared" si="39"/>
        <v>0</v>
      </c>
      <c r="CF79" s="198">
        <f t="shared" si="39"/>
        <v>0</v>
      </c>
      <c r="CG79" s="198">
        <f t="shared" si="39"/>
        <v>0</v>
      </c>
    </row>
    <row r="80" spans="2:85" ht="16.95" customHeight="1" x14ac:dyDescent="0.25">
      <c r="B80" s="416"/>
      <c r="D80" s="366"/>
      <c r="E80" s="183" t="s">
        <v>309</v>
      </c>
      <c r="F80" s="150" t="str">
        <f>Matrix!E33</f>
        <v>C</v>
      </c>
      <c r="G80" s="261" t="s">
        <v>317</v>
      </c>
      <c r="H80" s="262"/>
      <c r="K80" s="198">
        <f>K78-K79</f>
        <v>1.3900000000000148</v>
      </c>
      <c r="L80" s="263"/>
      <c r="M80" s="263"/>
      <c r="N80" s="263"/>
      <c r="O80" s="263"/>
      <c r="P80" s="263"/>
      <c r="Q80" s="263"/>
      <c r="R80" s="263"/>
      <c r="S80" s="263"/>
      <c r="T80" s="263"/>
      <c r="U80" s="263"/>
      <c r="V80" s="260"/>
      <c r="W80" s="26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0"/>
      <c r="BC80" s="180"/>
      <c r="BD80" s="180"/>
      <c r="BE80" s="180"/>
      <c r="BF80" s="180"/>
      <c r="BG80" s="180"/>
      <c r="BH80" s="180"/>
      <c r="BI80" s="180"/>
      <c r="BJ80" s="180"/>
      <c r="BK80" s="180"/>
      <c r="BL80" s="180"/>
      <c r="BM80" s="180"/>
      <c r="BN80" s="180"/>
      <c r="BO80" s="180"/>
      <c r="BP80" s="180"/>
      <c r="BQ80" s="180"/>
      <c r="BR80" s="180"/>
      <c r="BS80" s="180"/>
      <c r="BT80" s="180"/>
      <c r="BU80" s="180"/>
      <c r="BV80" s="180"/>
      <c r="BW80" s="180"/>
      <c r="BX80" s="180"/>
      <c r="BY80" s="180"/>
      <c r="BZ80" s="180"/>
      <c r="CA80" s="180"/>
      <c r="CB80" s="180"/>
      <c r="CC80" s="180"/>
      <c r="CD80" s="180"/>
      <c r="CE80" s="180"/>
      <c r="CF80" s="180"/>
      <c r="CG80" s="180"/>
    </row>
    <row r="81" spans="2:85" ht="16.95" customHeight="1" x14ac:dyDescent="0.25">
      <c r="B81" s="416"/>
      <c r="D81" s="366"/>
      <c r="E81" s="183" t="s">
        <v>310</v>
      </c>
      <c r="F81" s="150" t="str">
        <f>Matrix!D33</f>
        <v>Env</v>
      </c>
      <c r="G81" s="261" t="s">
        <v>314</v>
      </c>
      <c r="H81" s="262"/>
      <c r="K81" s="198">
        <f>K80</f>
        <v>1.3900000000000148</v>
      </c>
      <c r="L81" s="263"/>
      <c r="M81" s="263"/>
      <c r="N81" s="263"/>
      <c r="O81" s="263"/>
      <c r="P81" s="263"/>
      <c r="Q81" s="263"/>
      <c r="R81" s="263"/>
      <c r="S81" s="263"/>
      <c r="T81" s="263"/>
      <c r="U81" s="263"/>
      <c r="V81" s="260"/>
      <c r="W81" s="26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80"/>
      <c r="BN81" s="180"/>
      <c r="BO81" s="180"/>
      <c r="BP81" s="180"/>
      <c r="BQ81" s="180"/>
      <c r="BR81" s="180"/>
      <c r="BS81" s="180"/>
      <c r="BT81" s="180"/>
      <c r="BU81" s="180"/>
      <c r="BV81" s="180"/>
      <c r="BW81" s="180"/>
      <c r="BX81" s="180"/>
      <c r="BY81" s="180"/>
      <c r="BZ81" s="180"/>
      <c r="CA81" s="180"/>
      <c r="CB81" s="180"/>
      <c r="CC81" s="180"/>
      <c r="CD81" s="180"/>
      <c r="CE81" s="180"/>
      <c r="CF81" s="180"/>
      <c r="CG81" s="180"/>
    </row>
    <row r="82" spans="2:85" ht="13.2" customHeight="1" x14ac:dyDescent="0.25">
      <c r="K82" s="260"/>
      <c r="L82" s="260"/>
      <c r="M82" s="260"/>
      <c r="N82" s="260"/>
      <c r="O82" s="260"/>
      <c r="P82" s="260"/>
      <c r="Q82" s="260"/>
      <c r="R82" s="260"/>
      <c r="S82" s="260"/>
      <c r="T82" s="260"/>
      <c r="U82" s="260"/>
      <c r="V82" s="260"/>
      <c r="W82" s="260"/>
      <c r="X82" s="180"/>
      <c r="Y82" s="180"/>
      <c r="Z82" s="180"/>
      <c r="AA82" s="180"/>
      <c r="AB82" s="180"/>
      <c r="AC82" s="180"/>
      <c r="AD82" s="180"/>
      <c r="AE82" s="180"/>
      <c r="AF82" s="180"/>
      <c r="AG82" s="180"/>
      <c r="AH82" s="180"/>
      <c r="AI82" s="180"/>
      <c r="AJ82" s="180"/>
      <c r="AK82" s="180"/>
      <c r="AL82" s="180"/>
      <c r="AM82" s="180"/>
      <c r="AN82" s="180"/>
      <c r="AO82" s="180"/>
      <c r="AP82" s="180"/>
      <c r="AQ82" s="180"/>
      <c r="AR82" s="180"/>
      <c r="AS82" s="180"/>
      <c r="AT82" s="180"/>
      <c r="AU82" s="180"/>
      <c r="AV82" s="180"/>
      <c r="AW82" s="180"/>
      <c r="AX82" s="180"/>
      <c r="AY82" s="180"/>
      <c r="AZ82" s="180"/>
      <c r="BA82" s="180"/>
      <c r="BB82" s="180"/>
      <c r="BC82" s="180"/>
      <c r="BD82" s="180"/>
      <c r="BE82" s="180"/>
      <c r="BF82" s="180"/>
      <c r="BG82" s="180"/>
      <c r="BH82" s="180"/>
      <c r="BI82" s="180"/>
      <c r="BJ82" s="180"/>
      <c r="BK82" s="180"/>
      <c r="BL82" s="180"/>
      <c r="BM82" s="180"/>
      <c r="BN82" s="180"/>
      <c r="BO82" s="180"/>
      <c r="BP82" s="180"/>
      <c r="BQ82" s="180"/>
      <c r="BR82" s="180"/>
      <c r="BS82" s="180"/>
      <c r="BT82" s="180"/>
      <c r="BU82" s="180"/>
      <c r="BV82" s="180"/>
      <c r="BW82" s="180"/>
      <c r="BX82" s="180"/>
      <c r="BY82" s="180"/>
      <c r="BZ82" s="180"/>
      <c r="CA82" s="180"/>
      <c r="CB82" s="180"/>
      <c r="CC82" s="180"/>
      <c r="CD82" s="180"/>
      <c r="CE82" s="180"/>
      <c r="CF82" s="180"/>
      <c r="CG82" s="180"/>
    </row>
    <row r="83" spans="2:85" ht="16.95" customHeight="1" x14ac:dyDescent="0.25">
      <c r="B83" s="416" t="str">
        <f>Original_data!A29</f>
        <v>Coal liquefaction plants (transf.)</v>
      </c>
      <c r="D83" s="372" t="str">
        <f>"Value in energy balance"&amp;$B$4</f>
        <v>Value in energy balance (in TJ)</v>
      </c>
      <c r="E83" s="408"/>
      <c r="F83" s="373"/>
      <c r="G83" s="93"/>
      <c r="H83" s="259" t="s">
        <v>318</v>
      </c>
      <c r="K83" s="225">
        <f>SUM(X83:CG83)</f>
        <v>0</v>
      </c>
      <c r="L83" s="260"/>
      <c r="M83" s="260"/>
      <c r="N83" s="260"/>
      <c r="O83" s="260"/>
      <c r="P83" s="260"/>
      <c r="Q83" s="260"/>
      <c r="R83" s="260"/>
      <c r="S83" s="260"/>
      <c r="T83" s="260"/>
      <c r="U83" s="260"/>
      <c r="V83" s="260"/>
      <c r="W83" s="260"/>
      <c r="X83" s="85">
        <f>Original_data!B29</f>
        <v>0</v>
      </c>
      <c r="Y83" s="85">
        <f>Original_data!C29</f>
        <v>0</v>
      </c>
      <c r="Z83" s="85">
        <f>Original_data!D29</f>
        <v>0</v>
      </c>
      <c r="AA83" s="85">
        <f>Original_data!E29</f>
        <v>0</v>
      </c>
      <c r="AB83" s="85">
        <f>Original_data!F29</f>
        <v>0</v>
      </c>
      <c r="AC83" s="85">
        <f>Original_data!G29</f>
        <v>0</v>
      </c>
      <c r="AD83" s="85">
        <f>Original_data!H29</f>
        <v>0</v>
      </c>
      <c r="AE83" s="85">
        <f>Original_data!I29</f>
        <v>0</v>
      </c>
      <c r="AF83" s="85">
        <f>Original_data!J29</f>
        <v>0</v>
      </c>
      <c r="AG83" s="85">
        <f>Original_data!K29</f>
        <v>0</v>
      </c>
      <c r="AH83" s="85">
        <f>Original_data!L29</f>
        <v>0</v>
      </c>
      <c r="AI83" s="85">
        <f>Original_data!M29</f>
        <v>0</v>
      </c>
      <c r="AJ83" s="85">
        <f>Original_data!N29</f>
        <v>0</v>
      </c>
      <c r="AK83" s="85">
        <f>Original_data!O29</f>
        <v>0</v>
      </c>
      <c r="AL83" s="85">
        <f>Original_data!P29</f>
        <v>0</v>
      </c>
      <c r="AM83" s="85">
        <f>Original_data!Q29</f>
        <v>0</v>
      </c>
      <c r="AN83" s="85">
        <f>Original_data!R29</f>
        <v>0</v>
      </c>
      <c r="AO83" s="85">
        <f>Original_data!S29</f>
        <v>0</v>
      </c>
      <c r="AP83" s="85">
        <f>Original_data!U29</f>
        <v>0</v>
      </c>
      <c r="AQ83" s="85">
        <f>Original_data!V29</f>
        <v>0</v>
      </c>
      <c r="AR83" s="85">
        <f>Original_data!W29</f>
        <v>0</v>
      </c>
      <c r="AS83" s="85">
        <f>Original_data!X29</f>
        <v>0</v>
      </c>
      <c r="AT83" s="85">
        <f>Original_data!Y29</f>
        <v>0</v>
      </c>
      <c r="AU83" s="85">
        <f>Original_data!Z29</f>
        <v>0</v>
      </c>
      <c r="AV83" s="85">
        <f>Original_data!AA29</f>
        <v>0</v>
      </c>
      <c r="AW83" s="85">
        <f>Original_data!AB29</f>
        <v>0</v>
      </c>
      <c r="AX83" s="85">
        <f>Original_data!AC29</f>
        <v>0</v>
      </c>
      <c r="AY83" s="85">
        <f>Original_data!AD29</f>
        <v>0</v>
      </c>
      <c r="AZ83" s="85">
        <f>Original_data!AE29</f>
        <v>0</v>
      </c>
      <c r="BA83" s="85">
        <f>Original_data!AF29</f>
        <v>0</v>
      </c>
      <c r="BB83" s="85">
        <f>Original_data!AG29</f>
        <v>0</v>
      </c>
      <c r="BC83" s="85">
        <f>Original_data!AH29</f>
        <v>0</v>
      </c>
      <c r="BD83" s="85">
        <f>Original_data!AI29</f>
        <v>0</v>
      </c>
      <c r="BE83" s="85">
        <f>Original_data!AJ29</f>
        <v>0</v>
      </c>
      <c r="BF83" s="85">
        <f>Original_data!AK29</f>
        <v>0</v>
      </c>
      <c r="BG83" s="85">
        <f>Original_data!AL29</f>
        <v>0</v>
      </c>
      <c r="BH83" s="85">
        <f>Original_data!AM29</f>
        <v>0</v>
      </c>
      <c r="BI83" s="85">
        <f>Original_data!AN29</f>
        <v>0</v>
      </c>
      <c r="BJ83" s="85">
        <f>Original_data!AO29</f>
        <v>0</v>
      </c>
      <c r="BK83" s="85">
        <f>Original_data!AP29</f>
        <v>0</v>
      </c>
      <c r="BL83" s="85">
        <f>Original_data!AQ29</f>
        <v>0</v>
      </c>
      <c r="BM83" s="85">
        <f>Original_data!AR29</f>
        <v>0</v>
      </c>
      <c r="BN83" s="85">
        <f>Original_data!AS29</f>
        <v>0</v>
      </c>
      <c r="BO83" s="85">
        <f>Original_data!AT29</f>
        <v>0</v>
      </c>
      <c r="BP83" s="85">
        <f>Original_data!AU29</f>
        <v>0</v>
      </c>
      <c r="BQ83" s="85">
        <f>Original_data!AV29</f>
        <v>0</v>
      </c>
      <c r="BR83" s="85">
        <f>Original_data!AW29</f>
        <v>0</v>
      </c>
      <c r="BS83" s="85">
        <f>Original_data!AX29</f>
        <v>0</v>
      </c>
      <c r="BT83" s="85">
        <f>Original_data!AY29</f>
        <v>0</v>
      </c>
      <c r="BU83" s="85">
        <f>Original_data!AZ29</f>
        <v>0</v>
      </c>
      <c r="BV83" s="85">
        <f>Original_data!BA29</f>
        <v>0</v>
      </c>
      <c r="BW83" s="85">
        <f>Original_data!BB29</f>
        <v>0</v>
      </c>
      <c r="BX83" s="85">
        <f>Original_data!BC29</f>
        <v>0</v>
      </c>
      <c r="BY83" s="85">
        <f>Original_data!BD29</f>
        <v>0</v>
      </c>
      <c r="BZ83" s="85">
        <f>Original_data!BE29</f>
        <v>0</v>
      </c>
      <c r="CA83" s="85">
        <f>Original_data!BF29</f>
        <v>0</v>
      </c>
      <c r="CB83" s="85">
        <f>Original_data!BG29</f>
        <v>0</v>
      </c>
      <c r="CC83" s="85">
        <f>Original_data!BH29</f>
        <v>0</v>
      </c>
      <c r="CD83" s="85">
        <f>Original_data!BI29</f>
        <v>0</v>
      </c>
      <c r="CE83" s="85">
        <f>Original_data!BJ29</f>
        <v>0</v>
      </c>
      <c r="CF83" s="85">
        <f>Original_data!BK29</f>
        <v>0</v>
      </c>
      <c r="CG83" s="85">
        <f>Original_data!BL29</f>
        <v>0</v>
      </c>
    </row>
    <row r="84" spans="2:85" ht="6.6" customHeight="1" x14ac:dyDescent="0.25">
      <c r="B84" s="416"/>
      <c r="K84" s="260"/>
      <c r="L84" s="260"/>
      <c r="M84" s="260"/>
      <c r="N84" s="260"/>
      <c r="O84" s="260"/>
      <c r="P84" s="260"/>
      <c r="Q84" s="260"/>
      <c r="R84" s="260"/>
      <c r="S84" s="260"/>
      <c r="T84" s="260"/>
      <c r="U84" s="260"/>
      <c r="V84" s="260"/>
      <c r="W84" s="26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0"/>
      <c r="BR84" s="180"/>
      <c r="BS84" s="180"/>
      <c r="BT84" s="180"/>
      <c r="BU84" s="180"/>
      <c r="BV84" s="180"/>
      <c r="BW84" s="180"/>
      <c r="BX84" s="180"/>
      <c r="BY84" s="180"/>
      <c r="BZ84" s="180"/>
      <c r="CA84" s="180"/>
      <c r="CB84" s="180"/>
      <c r="CC84" s="180"/>
      <c r="CD84" s="180"/>
      <c r="CE84" s="180"/>
      <c r="CF84" s="180"/>
      <c r="CG84" s="180"/>
    </row>
    <row r="85" spans="2:85" ht="16.95" customHeight="1" x14ac:dyDescent="0.25">
      <c r="B85" s="416"/>
      <c r="D85" s="366" t="str">
        <f>"Value in PSUT"&amp;$D$4</f>
        <v>Value in PSUT (in PJ)</v>
      </c>
      <c r="E85" s="183" t="s">
        <v>326</v>
      </c>
      <c r="F85" s="150" t="str">
        <f>Matrix!E34</f>
        <v>C</v>
      </c>
      <c r="G85" s="261" t="s">
        <v>311</v>
      </c>
      <c r="H85" s="259" t="s">
        <v>302</v>
      </c>
      <c r="K85" s="198">
        <f>SUM(L85:U85)</f>
        <v>0</v>
      </c>
      <c r="L85" s="198">
        <f>SUMIFS($X85:$CG85,$X$8:$CG$8,L$10)</f>
        <v>0</v>
      </c>
      <c r="M85" s="198">
        <f t="shared" ref="M85:U86" si="40">SUMIFS($X85:$CG85,$X$8:$CG$8,M$10)</f>
        <v>0</v>
      </c>
      <c r="N85" s="198">
        <f t="shared" si="40"/>
        <v>0</v>
      </c>
      <c r="O85" s="198">
        <f t="shared" si="40"/>
        <v>0</v>
      </c>
      <c r="P85" s="198">
        <f t="shared" si="40"/>
        <v>0</v>
      </c>
      <c r="Q85" s="198">
        <f t="shared" si="40"/>
        <v>0</v>
      </c>
      <c r="R85" s="198">
        <f t="shared" si="40"/>
        <v>0</v>
      </c>
      <c r="S85" s="198">
        <f t="shared" si="40"/>
        <v>0</v>
      </c>
      <c r="T85" s="198">
        <f t="shared" si="40"/>
        <v>0</v>
      </c>
      <c r="U85" s="198">
        <f t="shared" si="40"/>
        <v>0</v>
      </c>
      <c r="V85" s="260"/>
      <c r="W85" s="260"/>
      <c r="X85" s="198">
        <f>IF(X83&lt;0,X83*$H85,0)</f>
        <v>0</v>
      </c>
      <c r="Y85" s="198">
        <f t="shared" ref="Y85:CG85" si="41">IF(Y83&lt;0,Y83*$H85,0)</f>
        <v>0</v>
      </c>
      <c r="Z85" s="198">
        <f t="shared" si="41"/>
        <v>0</v>
      </c>
      <c r="AA85" s="198">
        <f t="shared" si="41"/>
        <v>0</v>
      </c>
      <c r="AB85" s="198">
        <f t="shared" si="41"/>
        <v>0</v>
      </c>
      <c r="AC85" s="198">
        <f t="shared" si="41"/>
        <v>0</v>
      </c>
      <c r="AD85" s="198">
        <f t="shared" si="41"/>
        <v>0</v>
      </c>
      <c r="AE85" s="198">
        <f t="shared" si="41"/>
        <v>0</v>
      </c>
      <c r="AF85" s="198">
        <f t="shared" si="41"/>
        <v>0</v>
      </c>
      <c r="AG85" s="198">
        <f t="shared" si="41"/>
        <v>0</v>
      </c>
      <c r="AH85" s="198">
        <f t="shared" si="41"/>
        <v>0</v>
      </c>
      <c r="AI85" s="198">
        <f t="shared" si="41"/>
        <v>0</v>
      </c>
      <c r="AJ85" s="198">
        <f t="shared" si="41"/>
        <v>0</v>
      </c>
      <c r="AK85" s="198">
        <f t="shared" si="41"/>
        <v>0</v>
      </c>
      <c r="AL85" s="198">
        <f t="shared" si="41"/>
        <v>0</v>
      </c>
      <c r="AM85" s="198">
        <f t="shared" si="41"/>
        <v>0</v>
      </c>
      <c r="AN85" s="198">
        <f t="shared" si="41"/>
        <v>0</v>
      </c>
      <c r="AO85" s="198">
        <f t="shared" si="41"/>
        <v>0</v>
      </c>
      <c r="AP85" s="198">
        <f t="shared" si="41"/>
        <v>0</v>
      </c>
      <c r="AQ85" s="198">
        <f t="shared" si="41"/>
        <v>0</v>
      </c>
      <c r="AR85" s="198">
        <f t="shared" si="41"/>
        <v>0</v>
      </c>
      <c r="AS85" s="198">
        <f t="shared" si="41"/>
        <v>0</v>
      </c>
      <c r="AT85" s="198">
        <f t="shared" si="41"/>
        <v>0</v>
      </c>
      <c r="AU85" s="198">
        <f t="shared" si="41"/>
        <v>0</v>
      </c>
      <c r="AV85" s="198">
        <f t="shared" si="41"/>
        <v>0</v>
      </c>
      <c r="AW85" s="198">
        <f t="shared" si="41"/>
        <v>0</v>
      </c>
      <c r="AX85" s="198">
        <f t="shared" si="41"/>
        <v>0</v>
      </c>
      <c r="AY85" s="198">
        <f t="shared" si="41"/>
        <v>0</v>
      </c>
      <c r="AZ85" s="198">
        <f t="shared" si="41"/>
        <v>0</v>
      </c>
      <c r="BA85" s="198">
        <f t="shared" si="41"/>
        <v>0</v>
      </c>
      <c r="BB85" s="198">
        <f t="shared" si="41"/>
        <v>0</v>
      </c>
      <c r="BC85" s="198">
        <f t="shared" si="41"/>
        <v>0</v>
      </c>
      <c r="BD85" s="198">
        <f t="shared" si="41"/>
        <v>0</v>
      </c>
      <c r="BE85" s="198">
        <f t="shared" si="41"/>
        <v>0</v>
      </c>
      <c r="BF85" s="198">
        <f t="shared" si="41"/>
        <v>0</v>
      </c>
      <c r="BG85" s="198">
        <f t="shared" si="41"/>
        <v>0</v>
      </c>
      <c r="BH85" s="198">
        <f t="shared" si="41"/>
        <v>0</v>
      </c>
      <c r="BI85" s="198">
        <f t="shared" si="41"/>
        <v>0</v>
      </c>
      <c r="BJ85" s="198">
        <f t="shared" si="41"/>
        <v>0</v>
      </c>
      <c r="BK85" s="198">
        <f t="shared" si="41"/>
        <v>0</v>
      </c>
      <c r="BL85" s="198">
        <f t="shared" si="41"/>
        <v>0</v>
      </c>
      <c r="BM85" s="198">
        <f t="shared" si="41"/>
        <v>0</v>
      </c>
      <c r="BN85" s="198">
        <f t="shared" si="41"/>
        <v>0</v>
      </c>
      <c r="BO85" s="198">
        <f t="shared" si="41"/>
        <v>0</v>
      </c>
      <c r="BP85" s="198">
        <f t="shared" si="41"/>
        <v>0</v>
      </c>
      <c r="BQ85" s="198">
        <f t="shared" si="41"/>
        <v>0</v>
      </c>
      <c r="BR85" s="198">
        <f t="shared" si="41"/>
        <v>0</v>
      </c>
      <c r="BS85" s="198">
        <f t="shared" si="41"/>
        <v>0</v>
      </c>
      <c r="BT85" s="198">
        <f t="shared" si="41"/>
        <v>0</v>
      </c>
      <c r="BU85" s="198">
        <f t="shared" si="41"/>
        <v>0</v>
      </c>
      <c r="BV85" s="198">
        <f t="shared" si="41"/>
        <v>0</v>
      </c>
      <c r="BW85" s="198">
        <f t="shared" si="41"/>
        <v>0</v>
      </c>
      <c r="BX85" s="198">
        <f t="shared" si="41"/>
        <v>0</v>
      </c>
      <c r="BY85" s="198">
        <f t="shared" si="41"/>
        <v>0</v>
      </c>
      <c r="BZ85" s="198">
        <f t="shared" si="41"/>
        <v>0</v>
      </c>
      <c r="CA85" s="198">
        <f t="shared" si="41"/>
        <v>0</v>
      </c>
      <c r="CB85" s="198">
        <f t="shared" si="41"/>
        <v>0</v>
      </c>
      <c r="CC85" s="198">
        <f t="shared" si="41"/>
        <v>0</v>
      </c>
      <c r="CD85" s="198">
        <f t="shared" si="41"/>
        <v>0</v>
      </c>
      <c r="CE85" s="198">
        <f t="shared" si="41"/>
        <v>0</v>
      </c>
      <c r="CF85" s="198">
        <f t="shared" si="41"/>
        <v>0</v>
      </c>
      <c r="CG85" s="198">
        <f t="shared" si="41"/>
        <v>0</v>
      </c>
    </row>
    <row r="86" spans="2:85" ht="16.95" customHeight="1" x14ac:dyDescent="0.25">
      <c r="B86" s="416"/>
      <c r="D86" s="366"/>
      <c r="E86" s="183" t="s">
        <v>327</v>
      </c>
      <c r="F86" s="150" t="str">
        <f>Matrix!E34</f>
        <v>C</v>
      </c>
      <c r="G86" s="261" t="s">
        <v>298</v>
      </c>
      <c r="H86" s="259" t="s">
        <v>303</v>
      </c>
      <c r="K86" s="198">
        <f>SUM(L86:U86)</f>
        <v>0</v>
      </c>
      <c r="L86" s="198">
        <f t="shared" ref="L86" si="42">SUMIFS($X86:$CG86,$X$8:$CG$8,L$10)</f>
        <v>0</v>
      </c>
      <c r="M86" s="198">
        <f t="shared" si="40"/>
        <v>0</v>
      </c>
      <c r="N86" s="198">
        <f t="shared" si="40"/>
        <v>0</v>
      </c>
      <c r="O86" s="198">
        <f t="shared" si="40"/>
        <v>0</v>
      </c>
      <c r="P86" s="198">
        <f t="shared" si="40"/>
        <v>0</v>
      </c>
      <c r="Q86" s="198">
        <f t="shared" si="40"/>
        <v>0</v>
      </c>
      <c r="R86" s="198">
        <f t="shared" si="40"/>
        <v>0</v>
      </c>
      <c r="S86" s="198">
        <f t="shared" si="40"/>
        <v>0</v>
      </c>
      <c r="T86" s="198">
        <f t="shared" si="40"/>
        <v>0</v>
      </c>
      <c r="U86" s="198">
        <f t="shared" si="40"/>
        <v>0</v>
      </c>
      <c r="V86" s="260"/>
      <c r="W86" s="260"/>
      <c r="X86" s="198">
        <f>IF(X83&gt;0,X83*$H86,0)</f>
        <v>0</v>
      </c>
      <c r="Y86" s="198">
        <f t="shared" ref="Y86:CG86" si="43">IF(Y83&gt;0,Y83*$H86,0)</f>
        <v>0</v>
      </c>
      <c r="Z86" s="198">
        <f t="shared" si="43"/>
        <v>0</v>
      </c>
      <c r="AA86" s="198">
        <f t="shared" si="43"/>
        <v>0</v>
      </c>
      <c r="AB86" s="198">
        <f t="shared" si="43"/>
        <v>0</v>
      </c>
      <c r="AC86" s="198">
        <f t="shared" si="43"/>
        <v>0</v>
      </c>
      <c r="AD86" s="198">
        <f t="shared" si="43"/>
        <v>0</v>
      </c>
      <c r="AE86" s="198">
        <f t="shared" si="43"/>
        <v>0</v>
      </c>
      <c r="AF86" s="198">
        <f t="shared" si="43"/>
        <v>0</v>
      </c>
      <c r="AG86" s="198">
        <f t="shared" si="43"/>
        <v>0</v>
      </c>
      <c r="AH86" s="198">
        <f t="shared" si="43"/>
        <v>0</v>
      </c>
      <c r="AI86" s="198">
        <f t="shared" si="43"/>
        <v>0</v>
      </c>
      <c r="AJ86" s="198">
        <f t="shared" si="43"/>
        <v>0</v>
      </c>
      <c r="AK86" s="198">
        <f t="shared" si="43"/>
        <v>0</v>
      </c>
      <c r="AL86" s="198">
        <f t="shared" si="43"/>
        <v>0</v>
      </c>
      <c r="AM86" s="198">
        <f t="shared" si="43"/>
        <v>0</v>
      </c>
      <c r="AN86" s="198">
        <f t="shared" si="43"/>
        <v>0</v>
      </c>
      <c r="AO86" s="198">
        <f t="shared" si="43"/>
        <v>0</v>
      </c>
      <c r="AP86" s="198">
        <f t="shared" si="43"/>
        <v>0</v>
      </c>
      <c r="AQ86" s="198">
        <f t="shared" si="43"/>
        <v>0</v>
      </c>
      <c r="AR86" s="198">
        <f t="shared" si="43"/>
        <v>0</v>
      </c>
      <c r="AS86" s="198">
        <f t="shared" si="43"/>
        <v>0</v>
      </c>
      <c r="AT86" s="198">
        <f t="shared" si="43"/>
        <v>0</v>
      </c>
      <c r="AU86" s="198">
        <f t="shared" si="43"/>
        <v>0</v>
      </c>
      <c r="AV86" s="198">
        <f t="shared" si="43"/>
        <v>0</v>
      </c>
      <c r="AW86" s="198">
        <f t="shared" si="43"/>
        <v>0</v>
      </c>
      <c r="AX86" s="198">
        <f t="shared" si="43"/>
        <v>0</v>
      </c>
      <c r="AY86" s="198">
        <f t="shared" si="43"/>
        <v>0</v>
      </c>
      <c r="AZ86" s="198">
        <f t="shared" si="43"/>
        <v>0</v>
      </c>
      <c r="BA86" s="198">
        <f t="shared" si="43"/>
        <v>0</v>
      </c>
      <c r="BB86" s="198">
        <f t="shared" si="43"/>
        <v>0</v>
      </c>
      <c r="BC86" s="198">
        <f t="shared" si="43"/>
        <v>0</v>
      </c>
      <c r="BD86" s="198">
        <f t="shared" si="43"/>
        <v>0</v>
      </c>
      <c r="BE86" s="198">
        <f t="shared" si="43"/>
        <v>0</v>
      </c>
      <c r="BF86" s="198">
        <f t="shared" si="43"/>
        <v>0</v>
      </c>
      <c r="BG86" s="198">
        <f t="shared" si="43"/>
        <v>0</v>
      </c>
      <c r="BH86" s="198">
        <f t="shared" si="43"/>
        <v>0</v>
      </c>
      <c r="BI86" s="198">
        <f t="shared" si="43"/>
        <v>0</v>
      </c>
      <c r="BJ86" s="198">
        <f t="shared" si="43"/>
        <v>0</v>
      </c>
      <c r="BK86" s="198">
        <f t="shared" si="43"/>
        <v>0</v>
      </c>
      <c r="BL86" s="198">
        <f t="shared" si="43"/>
        <v>0</v>
      </c>
      <c r="BM86" s="198">
        <f t="shared" si="43"/>
        <v>0</v>
      </c>
      <c r="BN86" s="198">
        <f t="shared" si="43"/>
        <v>0</v>
      </c>
      <c r="BO86" s="198">
        <f t="shared" si="43"/>
        <v>0</v>
      </c>
      <c r="BP86" s="198">
        <f t="shared" si="43"/>
        <v>0</v>
      </c>
      <c r="BQ86" s="198">
        <f t="shared" si="43"/>
        <v>0</v>
      </c>
      <c r="BR86" s="198">
        <f t="shared" si="43"/>
        <v>0</v>
      </c>
      <c r="BS86" s="198">
        <f t="shared" si="43"/>
        <v>0</v>
      </c>
      <c r="BT86" s="198">
        <f t="shared" si="43"/>
        <v>0</v>
      </c>
      <c r="BU86" s="198">
        <f t="shared" si="43"/>
        <v>0</v>
      </c>
      <c r="BV86" s="198">
        <f t="shared" si="43"/>
        <v>0</v>
      </c>
      <c r="BW86" s="198">
        <f t="shared" si="43"/>
        <v>0</v>
      </c>
      <c r="BX86" s="198">
        <f t="shared" si="43"/>
        <v>0</v>
      </c>
      <c r="BY86" s="198">
        <f t="shared" si="43"/>
        <v>0</v>
      </c>
      <c r="BZ86" s="198">
        <f t="shared" si="43"/>
        <v>0</v>
      </c>
      <c r="CA86" s="198">
        <f t="shared" si="43"/>
        <v>0</v>
      </c>
      <c r="CB86" s="198">
        <f t="shared" si="43"/>
        <v>0</v>
      </c>
      <c r="CC86" s="198">
        <f t="shared" si="43"/>
        <v>0</v>
      </c>
      <c r="CD86" s="198">
        <f t="shared" si="43"/>
        <v>0</v>
      </c>
      <c r="CE86" s="198">
        <f t="shared" si="43"/>
        <v>0</v>
      </c>
      <c r="CF86" s="198">
        <f t="shared" si="43"/>
        <v>0</v>
      </c>
      <c r="CG86" s="198">
        <f t="shared" si="43"/>
        <v>0</v>
      </c>
    </row>
    <row r="87" spans="2:85" ht="16.95" customHeight="1" x14ac:dyDescent="0.25">
      <c r="B87" s="416"/>
      <c r="D87" s="366"/>
      <c r="E87" s="183" t="s">
        <v>309</v>
      </c>
      <c r="F87" s="150" t="str">
        <f>Matrix!E34</f>
        <v>C</v>
      </c>
      <c r="G87" s="261" t="s">
        <v>317</v>
      </c>
      <c r="H87" s="262"/>
      <c r="K87" s="198">
        <f>K85-K86</f>
        <v>0</v>
      </c>
      <c r="L87" s="263"/>
      <c r="M87" s="263"/>
      <c r="N87" s="263"/>
      <c r="O87" s="263"/>
      <c r="P87" s="263"/>
      <c r="Q87" s="263"/>
      <c r="R87" s="263"/>
      <c r="S87" s="263"/>
      <c r="T87" s="263"/>
      <c r="U87" s="263"/>
      <c r="V87" s="260"/>
      <c r="W87" s="260"/>
      <c r="X87" s="180"/>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0"/>
      <c r="AU87" s="180"/>
      <c r="AV87" s="180"/>
      <c r="AW87" s="180"/>
      <c r="AX87" s="180"/>
      <c r="AY87" s="180"/>
      <c r="AZ87" s="180"/>
      <c r="BA87" s="180"/>
      <c r="BB87" s="180"/>
      <c r="BC87" s="180"/>
      <c r="BD87" s="180"/>
      <c r="BE87" s="180"/>
      <c r="BF87" s="180"/>
      <c r="BG87" s="180"/>
      <c r="BH87" s="180"/>
      <c r="BI87" s="180"/>
      <c r="BJ87" s="180"/>
      <c r="BK87" s="180"/>
      <c r="BL87" s="180"/>
      <c r="BM87" s="180"/>
      <c r="BN87" s="180"/>
      <c r="BO87" s="180"/>
      <c r="BP87" s="180"/>
      <c r="BQ87" s="180"/>
      <c r="BR87" s="180"/>
      <c r="BS87" s="180"/>
      <c r="BT87" s="180"/>
      <c r="BU87" s="180"/>
      <c r="BV87" s="180"/>
      <c r="BW87" s="180"/>
      <c r="BX87" s="180"/>
      <c r="BY87" s="180"/>
      <c r="BZ87" s="180"/>
      <c r="CA87" s="180"/>
      <c r="CB87" s="180"/>
      <c r="CC87" s="180"/>
      <c r="CD87" s="180"/>
      <c r="CE87" s="180"/>
      <c r="CF87" s="180"/>
      <c r="CG87" s="180"/>
    </row>
    <row r="88" spans="2:85" ht="16.95" customHeight="1" x14ac:dyDescent="0.25">
      <c r="B88" s="416"/>
      <c r="D88" s="366"/>
      <c r="E88" s="183" t="s">
        <v>310</v>
      </c>
      <c r="F88" s="150" t="str">
        <f>Matrix!D34</f>
        <v>Env</v>
      </c>
      <c r="G88" s="261" t="s">
        <v>314</v>
      </c>
      <c r="H88" s="262"/>
      <c r="K88" s="198">
        <f>K87</f>
        <v>0</v>
      </c>
      <c r="L88" s="263"/>
      <c r="M88" s="263"/>
      <c r="N88" s="263"/>
      <c r="O88" s="263"/>
      <c r="P88" s="263"/>
      <c r="Q88" s="263"/>
      <c r="R88" s="263"/>
      <c r="S88" s="263"/>
      <c r="T88" s="263"/>
      <c r="U88" s="263"/>
      <c r="V88" s="260"/>
      <c r="W88" s="26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0"/>
      <c r="BR88" s="180"/>
      <c r="BS88" s="180"/>
      <c r="BT88" s="180"/>
      <c r="BU88" s="180"/>
      <c r="BV88" s="180"/>
      <c r="BW88" s="180"/>
      <c r="BX88" s="180"/>
      <c r="BY88" s="180"/>
      <c r="BZ88" s="180"/>
      <c r="CA88" s="180"/>
      <c r="CB88" s="180"/>
      <c r="CC88" s="180"/>
      <c r="CD88" s="180"/>
      <c r="CE88" s="180"/>
      <c r="CF88" s="180"/>
      <c r="CG88" s="180"/>
    </row>
    <row r="89" spans="2:85" ht="13.2" customHeight="1" x14ac:dyDescent="0.25">
      <c r="K89" s="260"/>
      <c r="L89" s="260"/>
      <c r="M89" s="260"/>
      <c r="N89" s="260"/>
      <c r="O89" s="260"/>
      <c r="P89" s="260"/>
      <c r="Q89" s="260"/>
      <c r="R89" s="260"/>
      <c r="S89" s="260"/>
      <c r="T89" s="260"/>
      <c r="U89" s="260"/>
      <c r="V89" s="260"/>
      <c r="W89" s="26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180"/>
      <c r="BR89" s="180"/>
      <c r="BS89" s="180"/>
      <c r="BT89" s="180"/>
      <c r="BU89" s="180"/>
      <c r="BV89" s="180"/>
      <c r="BW89" s="180"/>
      <c r="BX89" s="180"/>
      <c r="BY89" s="180"/>
      <c r="BZ89" s="180"/>
      <c r="CA89" s="180"/>
      <c r="CB89" s="180"/>
      <c r="CC89" s="180"/>
      <c r="CD89" s="180"/>
      <c r="CE89" s="180"/>
      <c r="CF89" s="180"/>
      <c r="CG89" s="180"/>
    </row>
    <row r="90" spans="2:85" ht="16.95" customHeight="1" x14ac:dyDescent="0.25">
      <c r="B90" s="416" t="str">
        <f>Original_data!A30</f>
        <v>Gas-to-liquids (GTL) plants (transf.)</v>
      </c>
      <c r="D90" s="372" t="str">
        <f>"Value in energy balance"&amp;$B$4</f>
        <v>Value in energy balance (in TJ)</v>
      </c>
      <c r="E90" s="408"/>
      <c r="F90" s="373"/>
      <c r="G90" s="93"/>
      <c r="H90" s="259" t="s">
        <v>318</v>
      </c>
      <c r="K90" s="225">
        <f>SUM(X90:CG90)</f>
        <v>0</v>
      </c>
      <c r="L90" s="260"/>
      <c r="M90" s="260"/>
      <c r="N90" s="260"/>
      <c r="O90" s="260"/>
      <c r="P90" s="260"/>
      <c r="Q90" s="260"/>
      <c r="R90" s="260"/>
      <c r="S90" s="260"/>
      <c r="T90" s="260"/>
      <c r="U90" s="260"/>
      <c r="V90" s="260"/>
      <c r="W90" s="260"/>
      <c r="X90" s="85">
        <f>Original_data!B30</f>
        <v>0</v>
      </c>
      <c r="Y90" s="85">
        <f>Original_data!C30</f>
        <v>0</v>
      </c>
      <c r="Z90" s="85">
        <f>Original_data!D30</f>
        <v>0</v>
      </c>
      <c r="AA90" s="85">
        <f>Original_data!E30</f>
        <v>0</v>
      </c>
      <c r="AB90" s="85">
        <f>Original_data!F30</f>
        <v>0</v>
      </c>
      <c r="AC90" s="85">
        <f>Original_data!G30</f>
        <v>0</v>
      </c>
      <c r="AD90" s="85">
        <f>Original_data!H30</f>
        <v>0</v>
      </c>
      <c r="AE90" s="85">
        <f>Original_data!I30</f>
        <v>0</v>
      </c>
      <c r="AF90" s="85">
        <f>Original_data!J30</f>
        <v>0</v>
      </c>
      <c r="AG90" s="85">
        <f>Original_data!K30</f>
        <v>0</v>
      </c>
      <c r="AH90" s="85">
        <f>Original_data!L30</f>
        <v>0</v>
      </c>
      <c r="AI90" s="85">
        <f>Original_data!M30</f>
        <v>0</v>
      </c>
      <c r="AJ90" s="85">
        <f>Original_data!N30</f>
        <v>0</v>
      </c>
      <c r="AK90" s="85">
        <f>Original_data!O30</f>
        <v>0</v>
      </c>
      <c r="AL90" s="85">
        <f>Original_data!P30</f>
        <v>0</v>
      </c>
      <c r="AM90" s="85">
        <f>Original_data!Q30</f>
        <v>0</v>
      </c>
      <c r="AN90" s="85">
        <f>Original_data!R30</f>
        <v>0</v>
      </c>
      <c r="AO90" s="85">
        <f>Original_data!S30</f>
        <v>0</v>
      </c>
      <c r="AP90" s="85">
        <f>Original_data!U30</f>
        <v>0</v>
      </c>
      <c r="AQ90" s="85">
        <f>Original_data!V30</f>
        <v>0</v>
      </c>
      <c r="AR90" s="85">
        <f>Original_data!W30</f>
        <v>0</v>
      </c>
      <c r="AS90" s="85">
        <f>Original_data!X30</f>
        <v>0</v>
      </c>
      <c r="AT90" s="85">
        <f>Original_data!Y30</f>
        <v>0</v>
      </c>
      <c r="AU90" s="85">
        <f>Original_data!Z30</f>
        <v>0</v>
      </c>
      <c r="AV90" s="85">
        <f>Original_data!AA30</f>
        <v>0</v>
      </c>
      <c r="AW90" s="85">
        <f>Original_data!AB30</f>
        <v>0</v>
      </c>
      <c r="AX90" s="85">
        <f>Original_data!AC30</f>
        <v>0</v>
      </c>
      <c r="AY90" s="85">
        <f>Original_data!AD30</f>
        <v>0</v>
      </c>
      <c r="AZ90" s="85">
        <f>Original_data!AE30</f>
        <v>0</v>
      </c>
      <c r="BA90" s="85">
        <f>Original_data!AF30</f>
        <v>0</v>
      </c>
      <c r="BB90" s="85">
        <f>Original_data!AG30</f>
        <v>0</v>
      </c>
      <c r="BC90" s="85">
        <f>Original_data!AH30</f>
        <v>0</v>
      </c>
      <c r="BD90" s="85">
        <f>Original_data!AI30</f>
        <v>0</v>
      </c>
      <c r="BE90" s="85">
        <f>Original_data!AJ30</f>
        <v>0</v>
      </c>
      <c r="BF90" s="85">
        <f>Original_data!AK30</f>
        <v>0</v>
      </c>
      <c r="BG90" s="85">
        <f>Original_data!AL30</f>
        <v>0</v>
      </c>
      <c r="BH90" s="85">
        <f>Original_data!AM30</f>
        <v>0</v>
      </c>
      <c r="BI90" s="85">
        <f>Original_data!AN30</f>
        <v>0</v>
      </c>
      <c r="BJ90" s="85">
        <f>Original_data!AO30</f>
        <v>0</v>
      </c>
      <c r="BK90" s="85">
        <f>Original_data!AP30</f>
        <v>0</v>
      </c>
      <c r="BL90" s="85">
        <f>Original_data!AQ30</f>
        <v>0</v>
      </c>
      <c r="BM90" s="85">
        <f>Original_data!AR30</f>
        <v>0</v>
      </c>
      <c r="BN90" s="85">
        <f>Original_data!AS30</f>
        <v>0</v>
      </c>
      <c r="BO90" s="85">
        <f>Original_data!AT30</f>
        <v>0</v>
      </c>
      <c r="BP90" s="85">
        <f>Original_data!AU30</f>
        <v>0</v>
      </c>
      <c r="BQ90" s="85">
        <f>Original_data!AV30</f>
        <v>0</v>
      </c>
      <c r="BR90" s="85">
        <f>Original_data!AW30</f>
        <v>0</v>
      </c>
      <c r="BS90" s="85">
        <f>Original_data!AX30</f>
        <v>0</v>
      </c>
      <c r="BT90" s="85">
        <f>Original_data!AY30</f>
        <v>0</v>
      </c>
      <c r="BU90" s="85">
        <f>Original_data!AZ30</f>
        <v>0</v>
      </c>
      <c r="BV90" s="85">
        <f>Original_data!BA30</f>
        <v>0</v>
      </c>
      <c r="BW90" s="85">
        <f>Original_data!BB30</f>
        <v>0</v>
      </c>
      <c r="BX90" s="85">
        <f>Original_data!BC30</f>
        <v>0</v>
      </c>
      <c r="BY90" s="85">
        <f>Original_data!BD30</f>
        <v>0</v>
      </c>
      <c r="BZ90" s="85">
        <f>Original_data!BE30</f>
        <v>0</v>
      </c>
      <c r="CA90" s="85">
        <f>Original_data!BF30</f>
        <v>0</v>
      </c>
      <c r="CB90" s="85">
        <f>Original_data!BG30</f>
        <v>0</v>
      </c>
      <c r="CC90" s="85">
        <f>Original_data!BH30</f>
        <v>0</v>
      </c>
      <c r="CD90" s="85">
        <f>Original_data!BI30</f>
        <v>0</v>
      </c>
      <c r="CE90" s="85">
        <f>Original_data!BJ30</f>
        <v>0</v>
      </c>
      <c r="CF90" s="85">
        <f>Original_data!BK30</f>
        <v>0</v>
      </c>
      <c r="CG90" s="85">
        <f>Original_data!BL30</f>
        <v>0</v>
      </c>
    </row>
    <row r="91" spans="2:85" ht="6.6" customHeight="1" x14ac:dyDescent="0.25">
      <c r="B91" s="416"/>
      <c r="K91" s="260"/>
      <c r="L91" s="260"/>
      <c r="M91" s="260"/>
      <c r="N91" s="260"/>
      <c r="O91" s="260"/>
      <c r="P91" s="260"/>
      <c r="Q91" s="260"/>
      <c r="R91" s="260"/>
      <c r="S91" s="260"/>
      <c r="T91" s="260"/>
      <c r="U91" s="260"/>
      <c r="V91" s="260"/>
      <c r="W91" s="26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c r="AY91" s="180"/>
      <c r="AZ91" s="180"/>
      <c r="BA91" s="180"/>
      <c r="BB91" s="180"/>
      <c r="BC91" s="180"/>
      <c r="BD91" s="180"/>
      <c r="BE91" s="180"/>
      <c r="BF91" s="180"/>
      <c r="BG91" s="180"/>
      <c r="BH91" s="180"/>
      <c r="BI91" s="180"/>
      <c r="BJ91" s="180"/>
      <c r="BK91" s="180"/>
      <c r="BL91" s="180"/>
      <c r="BM91" s="180"/>
      <c r="BN91" s="180"/>
      <c r="BO91" s="180"/>
      <c r="BP91" s="180"/>
      <c r="BQ91" s="180"/>
      <c r="BR91" s="180"/>
      <c r="BS91" s="180"/>
      <c r="BT91" s="180"/>
      <c r="BU91" s="180"/>
      <c r="BV91" s="180"/>
      <c r="BW91" s="180"/>
      <c r="BX91" s="180"/>
      <c r="BY91" s="180"/>
      <c r="BZ91" s="180"/>
      <c r="CA91" s="180"/>
      <c r="CB91" s="180"/>
      <c r="CC91" s="180"/>
      <c r="CD91" s="180"/>
      <c r="CE91" s="180"/>
      <c r="CF91" s="180"/>
      <c r="CG91" s="180"/>
    </row>
    <row r="92" spans="2:85" ht="16.95" customHeight="1" x14ac:dyDescent="0.25">
      <c r="B92" s="416"/>
      <c r="D92" s="366" t="str">
        <f>"Value in PSUT"&amp;$D$4</f>
        <v>Value in PSUT (in PJ)</v>
      </c>
      <c r="E92" s="183" t="s">
        <v>326</v>
      </c>
      <c r="F92" s="150" t="str">
        <f>Matrix!E35</f>
        <v>C</v>
      </c>
      <c r="G92" s="261" t="s">
        <v>311</v>
      </c>
      <c r="H92" s="259" t="s">
        <v>302</v>
      </c>
      <c r="K92" s="198">
        <f>SUM(L92:U92)</f>
        <v>0</v>
      </c>
      <c r="L92" s="198">
        <f>SUMIFS($X92:$CG92,$X$8:$CG$8,L$10)</f>
        <v>0</v>
      </c>
      <c r="M92" s="198">
        <f t="shared" ref="M92:U93" si="44">SUMIFS($X92:$CG92,$X$8:$CG$8,M$10)</f>
        <v>0</v>
      </c>
      <c r="N92" s="198">
        <f t="shared" si="44"/>
        <v>0</v>
      </c>
      <c r="O92" s="198">
        <f t="shared" si="44"/>
        <v>0</v>
      </c>
      <c r="P92" s="198">
        <f t="shared" si="44"/>
        <v>0</v>
      </c>
      <c r="Q92" s="198">
        <f t="shared" si="44"/>
        <v>0</v>
      </c>
      <c r="R92" s="198">
        <f t="shared" si="44"/>
        <v>0</v>
      </c>
      <c r="S92" s="198">
        <f t="shared" si="44"/>
        <v>0</v>
      </c>
      <c r="T92" s="198">
        <f t="shared" si="44"/>
        <v>0</v>
      </c>
      <c r="U92" s="198">
        <f t="shared" si="44"/>
        <v>0</v>
      </c>
      <c r="V92" s="260"/>
      <c r="W92" s="260"/>
      <c r="X92" s="198">
        <f>IF(X90&lt;0,X90*$H92,0)</f>
        <v>0</v>
      </c>
      <c r="Y92" s="198">
        <f t="shared" ref="Y92:CG92" si="45">IF(Y90&lt;0,Y90*$H92,0)</f>
        <v>0</v>
      </c>
      <c r="Z92" s="198">
        <f t="shared" si="45"/>
        <v>0</v>
      </c>
      <c r="AA92" s="198">
        <f t="shared" si="45"/>
        <v>0</v>
      </c>
      <c r="AB92" s="198">
        <f t="shared" si="45"/>
        <v>0</v>
      </c>
      <c r="AC92" s="198">
        <f t="shared" si="45"/>
        <v>0</v>
      </c>
      <c r="AD92" s="198">
        <f t="shared" si="45"/>
        <v>0</v>
      </c>
      <c r="AE92" s="198">
        <f t="shared" si="45"/>
        <v>0</v>
      </c>
      <c r="AF92" s="198">
        <f t="shared" si="45"/>
        <v>0</v>
      </c>
      <c r="AG92" s="198">
        <f t="shared" si="45"/>
        <v>0</v>
      </c>
      <c r="AH92" s="198">
        <f t="shared" si="45"/>
        <v>0</v>
      </c>
      <c r="AI92" s="198">
        <f t="shared" si="45"/>
        <v>0</v>
      </c>
      <c r="AJ92" s="198">
        <f t="shared" si="45"/>
        <v>0</v>
      </c>
      <c r="AK92" s="198">
        <f t="shared" si="45"/>
        <v>0</v>
      </c>
      <c r="AL92" s="198">
        <f t="shared" si="45"/>
        <v>0</v>
      </c>
      <c r="AM92" s="198">
        <f t="shared" si="45"/>
        <v>0</v>
      </c>
      <c r="AN92" s="198">
        <f t="shared" si="45"/>
        <v>0</v>
      </c>
      <c r="AO92" s="198">
        <f t="shared" si="45"/>
        <v>0</v>
      </c>
      <c r="AP92" s="198">
        <f t="shared" si="45"/>
        <v>0</v>
      </c>
      <c r="AQ92" s="198">
        <f t="shared" si="45"/>
        <v>0</v>
      </c>
      <c r="AR92" s="198">
        <f t="shared" si="45"/>
        <v>0</v>
      </c>
      <c r="AS92" s="198">
        <f t="shared" si="45"/>
        <v>0</v>
      </c>
      <c r="AT92" s="198">
        <f t="shared" si="45"/>
        <v>0</v>
      </c>
      <c r="AU92" s="198">
        <f t="shared" si="45"/>
        <v>0</v>
      </c>
      <c r="AV92" s="198">
        <f t="shared" si="45"/>
        <v>0</v>
      </c>
      <c r="AW92" s="198">
        <f t="shared" si="45"/>
        <v>0</v>
      </c>
      <c r="AX92" s="198">
        <f t="shared" si="45"/>
        <v>0</v>
      </c>
      <c r="AY92" s="198">
        <f t="shared" si="45"/>
        <v>0</v>
      </c>
      <c r="AZ92" s="198">
        <f t="shared" si="45"/>
        <v>0</v>
      </c>
      <c r="BA92" s="198">
        <f t="shared" si="45"/>
        <v>0</v>
      </c>
      <c r="BB92" s="198">
        <f t="shared" si="45"/>
        <v>0</v>
      </c>
      <c r="BC92" s="198">
        <f t="shared" si="45"/>
        <v>0</v>
      </c>
      <c r="BD92" s="198">
        <f t="shared" si="45"/>
        <v>0</v>
      </c>
      <c r="BE92" s="198">
        <f t="shared" si="45"/>
        <v>0</v>
      </c>
      <c r="BF92" s="198">
        <f t="shared" si="45"/>
        <v>0</v>
      </c>
      <c r="BG92" s="198">
        <f t="shared" si="45"/>
        <v>0</v>
      </c>
      <c r="BH92" s="198">
        <f t="shared" si="45"/>
        <v>0</v>
      </c>
      <c r="BI92" s="198">
        <f t="shared" si="45"/>
        <v>0</v>
      </c>
      <c r="BJ92" s="198">
        <f t="shared" si="45"/>
        <v>0</v>
      </c>
      <c r="BK92" s="198">
        <f t="shared" si="45"/>
        <v>0</v>
      </c>
      <c r="BL92" s="198">
        <f t="shared" si="45"/>
        <v>0</v>
      </c>
      <c r="BM92" s="198">
        <f t="shared" si="45"/>
        <v>0</v>
      </c>
      <c r="BN92" s="198">
        <f t="shared" si="45"/>
        <v>0</v>
      </c>
      <c r="BO92" s="198">
        <f t="shared" si="45"/>
        <v>0</v>
      </c>
      <c r="BP92" s="198">
        <f t="shared" si="45"/>
        <v>0</v>
      </c>
      <c r="BQ92" s="198">
        <f t="shared" si="45"/>
        <v>0</v>
      </c>
      <c r="BR92" s="198">
        <f t="shared" si="45"/>
        <v>0</v>
      </c>
      <c r="BS92" s="198">
        <f t="shared" si="45"/>
        <v>0</v>
      </c>
      <c r="BT92" s="198">
        <f t="shared" si="45"/>
        <v>0</v>
      </c>
      <c r="BU92" s="198">
        <f t="shared" si="45"/>
        <v>0</v>
      </c>
      <c r="BV92" s="198">
        <f t="shared" si="45"/>
        <v>0</v>
      </c>
      <c r="BW92" s="198">
        <f t="shared" si="45"/>
        <v>0</v>
      </c>
      <c r="BX92" s="198">
        <f t="shared" si="45"/>
        <v>0</v>
      </c>
      <c r="BY92" s="198">
        <f t="shared" si="45"/>
        <v>0</v>
      </c>
      <c r="BZ92" s="198">
        <f t="shared" si="45"/>
        <v>0</v>
      </c>
      <c r="CA92" s="198">
        <f t="shared" si="45"/>
        <v>0</v>
      </c>
      <c r="CB92" s="198">
        <f t="shared" si="45"/>
        <v>0</v>
      </c>
      <c r="CC92" s="198">
        <f t="shared" si="45"/>
        <v>0</v>
      </c>
      <c r="CD92" s="198">
        <f t="shared" si="45"/>
        <v>0</v>
      </c>
      <c r="CE92" s="198">
        <f t="shared" si="45"/>
        <v>0</v>
      </c>
      <c r="CF92" s="198">
        <f t="shared" si="45"/>
        <v>0</v>
      </c>
      <c r="CG92" s="198">
        <f t="shared" si="45"/>
        <v>0</v>
      </c>
    </row>
    <row r="93" spans="2:85" ht="16.95" customHeight="1" x14ac:dyDescent="0.25">
      <c r="B93" s="416"/>
      <c r="D93" s="366"/>
      <c r="E93" s="183" t="s">
        <v>327</v>
      </c>
      <c r="F93" s="150" t="str">
        <f>Matrix!E35</f>
        <v>C</v>
      </c>
      <c r="G93" s="261" t="s">
        <v>298</v>
      </c>
      <c r="H93" s="259" t="s">
        <v>303</v>
      </c>
      <c r="K93" s="198">
        <f>SUM(L93:U93)</f>
        <v>0</v>
      </c>
      <c r="L93" s="198">
        <f t="shared" ref="L93" si="46">SUMIFS($X93:$CG93,$X$8:$CG$8,L$10)</f>
        <v>0</v>
      </c>
      <c r="M93" s="198">
        <f t="shared" si="44"/>
        <v>0</v>
      </c>
      <c r="N93" s="198">
        <f t="shared" si="44"/>
        <v>0</v>
      </c>
      <c r="O93" s="198">
        <f t="shared" si="44"/>
        <v>0</v>
      </c>
      <c r="P93" s="198">
        <f t="shared" si="44"/>
        <v>0</v>
      </c>
      <c r="Q93" s="198">
        <f t="shared" si="44"/>
        <v>0</v>
      </c>
      <c r="R93" s="198">
        <f t="shared" si="44"/>
        <v>0</v>
      </c>
      <c r="S93" s="198">
        <f t="shared" si="44"/>
        <v>0</v>
      </c>
      <c r="T93" s="198">
        <f t="shared" si="44"/>
        <v>0</v>
      </c>
      <c r="U93" s="198">
        <f t="shared" si="44"/>
        <v>0</v>
      </c>
      <c r="V93" s="260"/>
      <c r="W93" s="260"/>
      <c r="X93" s="198">
        <f>IF(X90&gt;0,X90*$H93,0)</f>
        <v>0</v>
      </c>
      <c r="Y93" s="198">
        <f t="shared" ref="Y93:CG93" si="47">IF(Y90&gt;0,Y90*$H93,0)</f>
        <v>0</v>
      </c>
      <c r="Z93" s="198">
        <f t="shared" si="47"/>
        <v>0</v>
      </c>
      <c r="AA93" s="198">
        <f t="shared" si="47"/>
        <v>0</v>
      </c>
      <c r="AB93" s="198">
        <f t="shared" si="47"/>
        <v>0</v>
      </c>
      <c r="AC93" s="198">
        <f t="shared" si="47"/>
        <v>0</v>
      </c>
      <c r="AD93" s="198">
        <f t="shared" si="47"/>
        <v>0</v>
      </c>
      <c r="AE93" s="198">
        <f t="shared" si="47"/>
        <v>0</v>
      </c>
      <c r="AF93" s="198">
        <f t="shared" si="47"/>
        <v>0</v>
      </c>
      <c r="AG93" s="198">
        <f t="shared" si="47"/>
        <v>0</v>
      </c>
      <c r="AH93" s="198">
        <f t="shared" si="47"/>
        <v>0</v>
      </c>
      <c r="AI93" s="198">
        <f t="shared" si="47"/>
        <v>0</v>
      </c>
      <c r="AJ93" s="198">
        <f t="shared" si="47"/>
        <v>0</v>
      </c>
      <c r="AK93" s="198">
        <f t="shared" si="47"/>
        <v>0</v>
      </c>
      <c r="AL93" s="198">
        <f t="shared" si="47"/>
        <v>0</v>
      </c>
      <c r="AM93" s="198">
        <f t="shared" si="47"/>
        <v>0</v>
      </c>
      <c r="AN93" s="198">
        <f t="shared" si="47"/>
        <v>0</v>
      </c>
      <c r="AO93" s="198">
        <f t="shared" si="47"/>
        <v>0</v>
      </c>
      <c r="AP93" s="198">
        <f t="shared" si="47"/>
        <v>0</v>
      </c>
      <c r="AQ93" s="198">
        <f t="shared" si="47"/>
        <v>0</v>
      </c>
      <c r="AR93" s="198">
        <f t="shared" si="47"/>
        <v>0</v>
      </c>
      <c r="AS93" s="198">
        <f t="shared" si="47"/>
        <v>0</v>
      </c>
      <c r="AT93" s="198">
        <f t="shared" si="47"/>
        <v>0</v>
      </c>
      <c r="AU93" s="198">
        <f t="shared" si="47"/>
        <v>0</v>
      </c>
      <c r="AV93" s="198">
        <f t="shared" si="47"/>
        <v>0</v>
      </c>
      <c r="AW93" s="198">
        <f t="shared" si="47"/>
        <v>0</v>
      </c>
      <c r="AX93" s="198">
        <f t="shared" si="47"/>
        <v>0</v>
      </c>
      <c r="AY93" s="198">
        <f t="shared" si="47"/>
        <v>0</v>
      </c>
      <c r="AZ93" s="198">
        <f t="shared" si="47"/>
        <v>0</v>
      </c>
      <c r="BA93" s="198">
        <f t="shared" si="47"/>
        <v>0</v>
      </c>
      <c r="BB93" s="198">
        <f t="shared" si="47"/>
        <v>0</v>
      </c>
      <c r="BC93" s="198">
        <f t="shared" si="47"/>
        <v>0</v>
      </c>
      <c r="BD93" s="198">
        <f t="shared" si="47"/>
        <v>0</v>
      </c>
      <c r="BE93" s="198">
        <f t="shared" si="47"/>
        <v>0</v>
      </c>
      <c r="BF93" s="198">
        <f t="shared" si="47"/>
        <v>0</v>
      </c>
      <c r="BG93" s="198">
        <f t="shared" si="47"/>
        <v>0</v>
      </c>
      <c r="BH93" s="198">
        <f t="shared" si="47"/>
        <v>0</v>
      </c>
      <c r="BI93" s="198">
        <f t="shared" si="47"/>
        <v>0</v>
      </c>
      <c r="BJ93" s="198">
        <f t="shared" si="47"/>
        <v>0</v>
      </c>
      <c r="BK93" s="198">
        <f t="shared" si="47"/>
        <v>0</v>
      </c>
      <c r="BL93" s="198">
        <f t="shared" si="47"/>
        <v>0</v>
      </c>
      <c r="BM93" s="198">
        <f t="shared" si="47"/>
        <v>0</v>
      </c>
      <c r="BN93" s="198">
        <f t="shared" si="47"/>
        <v>0</v>
      </c>
      <c r="BO93" s="198">
        <f t="shared" si="47"/>
        <v>0</v>
      </c>
      <c r="BP93" s="198">
        <f t="shared" si="47"/>
        <v>0</v>
      </c>
      <c r="BQ93" s="198">
        <f t="shared" si="47"/>
        <v>0</v>
      </c>
      <c r="BR93" s="198">
        <f t="shared" si="47"/>
        <v>0</v>
      </c>
      <c r="BS93" s="198">
        <f t="shared" si="47"/>
        <v>0</v>
      </c>
      <c r="BT93" s="198">
        <f t="shared" si="47"/>
        <v>0</v>
      </c>
      <c r="BU93" s="198">
        <f t="shared" si="47"/>
        <v>0</v>
      </c>
      <c r="BV93" s="198">
        <f t="shared" si="47"/>
        <v>0</v>
      </c>
      <c r="BW93" s="198">
        <f t="shared" si="47"/>
        <v>0</v>
      </c>
      <c r="BX93" s="198">
        <f t="shared" si="47"/>
        <v>0</v>
      </c>
      <c r="BY93" s="198">
        <f t="shared" si="47"/>
        <v>0</v>
      </c>
      <c r="BZ93" s="198">
        <f t="shared" si="47"/>
        <v>0</v>
      </c>
      <c r="CA93" s="198">
        <f t="shared" si="47"/>
        <v>0</v>
      </c>
      <c r="CB93" s="198">
        <f t="shared" si="47"/>
        <v>0</v>
      </c>
      <c r="CC93" s="198">
        <f t="shared" si="47"/>
        <v>0</v>
      </c>
      <c r="CD93" s="198">
        <f t="shared" si="47"/>
        <v>0</v>
      </c>
      <c r="CE93" s="198">
        <f t="shared" si="47"/>
        <v>0</v>
      </c>
      <c r="CF93" s="198">
        <f t="shared" si="47"/>
        <v>0</v>
      </c>
      <c r="CG93" s="198">
        <f t="shared" si="47"/>
        <v>0</v>
      </c>
    </row>
    <row r="94" spans="2:85" ht="16.95" customHeight="1" x14ac:dyDescent="0.25">
      <c r="B94" s="416"/>
      <c r="D94" s="366"/>
      <c r="E94" s="183" t="s">
        <v>309</v>
      </c>
      <c r="F94" s="150" t="str">
        <f>Matrix!E35</f>
        <v>C</v>
      </c>
      <c r="G94" s="261" t="s">
        <v>317</v>
      </c>
      <c r="H94" s="262"/>
      <c r="K94" s="198">
        <f>K92-K93</f>
        <v>0</v>
      </c>
      <c r="L94" s="263"/>
      <c r="M94" s="263"/>
      <c r="N94" s="263"/>
      <c r="O94" s="263"/>
      <c r="P94" s="263"/>
      <c r="Q94" s="263"/>
      <c r="R94" s="263"/>
      <c r="S94" s="263"/>
      <c r="T94" s="263"/>
      <c r="U94" s="263"/>
      <c r="V94" s="260"/>
      <c r="W94" s="26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80"/>
      <c r="AY94" s="180"/>
      <c r="AZ94" s="180"/>
      <c r="BA94" s="180"/>
      <c r="BB94" s="180"/>
      <c r="BC94" s="180"/>
      <c r="BD94" s="180"/>
      <c r="BE94" s="180"/>
      <c r="BF94" s="180"/>
      <c r="BG94" s="180"/>
      <c r="BH94" s="180"/>
      <c r="BI94" s="180"/>
      <c r="BJ94" s="180"/>
      <c r="BK94" s="180"/>
      <c r="BL94" s="180"/>
      <c r="BM94" s="180"/>
      <c r="BN94" s="180"/>
      <c r="BO94" s="180"/>
      <c r="BP94" s="180"/>
      <c r="BQ94" s="180"/>
      <c r="BR94" s="180"/>
      <c r="BS94" s="180"/>
      <c r="BT94" s="180"/>
      <c r="BU94" s="180"/>
      <c r="BV94" s="180"/>
      <c r="BW94" s="180"/>
      <c r="BX94" s="180"/>
      <c r="BY94" s="180"/>
      <c r="BZ94" s="180"/>
      <c r="CA94" s="180"/>
      <c r="CB94" s="180"/>
      <c r="CC94" s="180"/>
      <c r="CD94" s="180"/>
      <c r="CE94" s="180"/>
      <c r="CF94" s="180"/>
      <c r="CG94" s="180"/>
    </row>
    <row r="95" spans="2:85" ht="16.95" customHeight="1" x14ac:dyDescent="0.25">
      <c r="B95" s="416"/>
      <c r="D95" s="366"/>
      <c r="E95" s="183" t="s">
        <v>310</v>
      </c>
      <c r="F95" s="150" t="str">
        <f>Matrix!D35</f>
        <v>Env</v>
      </c>
      <c r="G95" s="261" t="s">
        <v>314</v>
      </c>
      <c r="H95" s="262"/>
      <c r="K95" s="198">
        <f>K94</f>
        <v>0</v>
      </c>
      <c r="L95" s="263"/>
      <c r="M95" s="263"/>
      <c r="N95" s="263"/>
      <c r="O95" s="263"/>
      <c r="P95" s="263"/>
      <c r="Q95" s="263"/>
      <c r="R95" s="263"/>
      <c r="S95" s="263"/>
      <c r="T95" s="263"/>
      <c r="U95" s="263"/>
      <c r="V95" s="260"/>
      <c r="W95" s="26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0"/>
      <c r="BC95" s="180"/>
      <c r="BD95" s="180"/>
      <c r="BE95" s="180"/>
      <c r="BF95" s="180"/>
      <c r="BG95" s="180"/>
      <c r="BH95" s="180"/>
      <c r="BI95" s="180"/>
      <c r="BJ95" s="180"/>
      <c r="BK95" s="180"/>
      <c r="BL95" s="180"/>
      <c r="BM95" s="180"/>
      <c r="BN95" s="180"/>
      <c r="BO95" s="180"/>
      <c r="BP95" s="180"/>
      <c r="BQ95" s="180"/>
      <c r="BR95" s="180"/>
      <c r="BS95" s="180"/>
      <c r="BT95" s="180"/>
      <c r="BU95" s="180"/>
      <c r="BV95" s="180"/>
      <c r="BW95" s="180"/>
      <c r="BX95" s="180"/>
      <c r="BY95" s="180"/>
      <c r="BZ95" s="180"/>
      <c r="CA95" s="180"/>
      <c r="CB95" s="180"/>
      <c r="CC95" s="180"/>
      <c r="CD95" s="180"/>
      <c r="CE95" s="180"/>
      <c r="CF95" s="180"/>
      <c r="CG95" s="180"/>
    </row>
    <row r="96" spans="2:85" ht="13.2" customHeight="1" x14ac:dyDescent="0.25">
      <c r="K96" s="260"/>
      <c r="L96" s="260"/>
      <c r="M96" s="260"/>
      <c r="N96" s="260"/>
      <c r="O96" s="260"/>
      <c r="P96" s="260"/>
      <c r="Q96" s="260"/>
      <c r="R96" s="260"/>
      <c r="S96" s="260"/>
      <c r="T96" s="260"/>
      <c r="U96" s="260"/>
      <c r="V96" s="260"/>
      <c r="W96" s="26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180"/>
      <c r="AZ96" s="180"/>
      <c r="BA96" s="180"/>
      <c r="BB96" s="180"/>
      <c r="BC96" s="180"/>
      <c r="BD96" s="180"/>
      <c r="BE96" s="180"/>
      <c r="BF96" s="180"/>
      <c r="BG96" s="180"/>
      <c r="BH96" s="180"/>
      <c r="BI96" s="180"/>
      <c r="BJ96" s="180"/>
      <c r="BK96" s="180"/>
      <c r="BL96" s="180"/>
      <c r="BM96" s="180"/>
      <c r="BN96" s="180"/>
      <c r="BO96" s="180"/>
      <c r="BP96" s="180"/>
      <c r="BQ96" s="180"/>
      <c r="BR96" s="180"/>
      <c r="BS96" s="180"/>
      <c r="BT96" s="180"/>
      <c r="BU96" s="180"/>
      <c r="BV96" s="180"/>
      <c r="BW96" s="180"/>
      <c r="BX96" s="180"/>
      <c r="BY96" s="180"/>
      <c r="BZ96" s="180"/>
      <c r="CA96" s="180"/>
      <c r="CB96" s="180"/>
      <c r="CC96" s="180"/>
      <c r="CD96" s="180"/>
      <c r="CE96" s="180"/>
      <c r="CF96" s="180"/>
      <c r="CG96" s="180"/>
    </row>
    <row r="97" spans="2:87" ht="16.95" customHeight="1" x14ac:dyDescent="0.25">
      <c r="B97" s="453" t="str">
        <f>Original_data!A31</f>
        <v>For blended natural gas (transf.)</v>
      </c>
      <c r="D97" s="372" t="str">
        <f>"Value in energy balance"&amp;$B$4</f>
        <v>Value in energy balance (in TJ)</v>
      </c>
      <c r="E97" s="408"/>
      <c r="F97" s="373"/>
      <c r="G97" s="93"/>
      <c r="H97" s="259" t="s">
        <v>318</v>
      </c>
      <c r="K97" s="225">
        <f>SUM(X97:CG97)</f>
        <v>-682</v>
      </c>
      <c r="L97" s="260"/>
      <c r="M97" s="260"/>
      <c r="N97" s="260"/>
      <c r="O97" s="260"/>
      <c r="P97" s="260"/>
      <c r="Q97" s="260"/>
      <c r="R97" s="260"/>
      <c r="S97" s="260"/>
      <c r="T97" s="260"/>
      <c r="U97" s="260"/>
      <c r="V97" s="260"/>
      <c r="W97" s="260"/>
      <c r="X97" s="85">
        <f>Original_data!B31</f>
        <v>0</v>
      </c>
      <c r="Y97" s="85">
        <f>Original_data!C31</f>
        <v>0</v>
      </c>
      <c r="Z97" s="85">
        <f>Original_data!D31</f>
        <v>0</v>
      </c>
      <c r="AA97" s="85">
        <f>Original_data!E31</f>
        <v>0</v>
      </c>
      <c r="AB97" s="85">
        <f>Original_data!F31</f>
        <v>0</v>
      </c>
      <c r="AC97" s="85">
        <f>Original_data!G31</f>
        <v>0</v>
      </c>
      <c r="AD97" s="85">
        <f>Original_data!H31</f>
        <v>0</v>
      </c>
      <c r="AE97" s="85">
        <f>Original_data!I31</f>
        <v>0</v>
      </c>
      <c r="AF97" s="85">
        <f>Original_data!J31</f>
        <v>0</v>
      </c>
      <c r="AG97" s="85">
        <f>Original_data!K31</f>
        <v>0</v>
      </c>
      <c r="AH97" s="85">
        <f>Original_data!L31</f>
        <v>0</v>
      </c>
      <c r="AI97" s="85">
        <f>Original_data!M31</f>
        <v>0</v>
      </c>
      <c r="AJ97" s="85">
        <f>Original_data!N31</f>
        <v>0</v>
      </c>
      <c r="AK97" s="85">
        <f>Original_data!O31</f>
        <v>0</v>
      </c>
      <c r="AL97" s="85">
        <f>Original_data!P31</f>
        <v>0</v>
      </c>
      <c r="AM97" s="85">
        <f>Original_data!Q31</f>
        <v>0</v>
      </c>
      <c r="AN97" s="85">
        <f>Original_data!R31</f>
        <v>0</v>
      </c>
      <c r="AO97" s="85">
        <f>Original_data!S31</f>
        <v>9289</v>
      </c>
      <c r="AP97" s="85">
        <f>Original_data!U31</f>
        <v>0</v>
      </c>
      <c r="AQ97" s="85">
        <f>Original_data!V31</f>
        <v>0</v>
      </c>
      <c r="AR97" s="85">
        <f>Original_data!W31</f>
        <v>0</v>
      </c>
      <c r="AS97" s="85">
        <f>Original_data!X31</f>
        <v>0</v>
      </c>
      <c r="AT97" s="85">
        <f>Original_data!Y31</f>
        <v>0</v>
      </c>
      <c r="AU97" s="85">
        <f>Original_data!Z31</f>
        <v>-8019</v>
      </c>
      <c r="AV97" s="85">
        <f>Original_data!AA31</f>
        <v>0</v>
      </c>
      <c r="AW97" s="85">
        <f>Original_data!AB31</f>
        <v>0</v>
      </c>
      <c r="AX97" s="85">
        <f>Original_data!AC31</f>
        <v>0</v>
      </c>
      <c r="AY97" s="85">
        <f>Original_data!AD31</f>
        <v>0</v>
      </c>
      <c r="AZ97" s="85">
        <f>Original_data!AE31</f>
        <v>0</v>
      </c>
      <c r="BA97" s="85">
        <f>Original_data!AF31</f>
        <v>0</v>
      </c>
      <c r="BB97" s="85">
        <f>Original_data!AG31</f>
        <v>0</v>
      </c>
      <c r="BC97" s="85">
        <f>Original_data!AH31</f>
        <v>0</v>
      </c>
      <c r="BD97" s="85">
        <f>Original_data!AI31</f>
        <v>0</v>
      </c>
      <c r="BE97" s="85">
        <f>Original_data!AJ31</f>
        <v>0</v>
      </c>
      <c r="BF97" s="85">
        <f>Original_data!AK31</f>
        <v>0</v>
      </c>
      <c r="BG97" s="85">
        <f>Original_data!AL31</f>
        <v>0</v>
      </c>
      <c r="BH97" s="85">
        <f>Original_data!AM31</f>
        <v>0</v>
      </c>
      <c r="BI97" s="85">
        <f>Original_data!AN31</f>
        <v>0</v>
      </c>
      <c r="BJ97" s="85">
        <f>Original_data!AO31</f>
        <v>0</v>
      </c>
      <c r="BK97" s="85">
        <f>Original_data!AP31</f>
        <v>0</v>
      </c>
      <c r="BL97" s="85">
        <f>Original_data!AQ31</f>
        <v>0</v>
      </c>
      <c r="BM97" s="85">
        <f>Original_data!AR31</f>
        <v>0</v>
      </c>
      <c r="BN97" s="85">
        <f>Original_data!AS31</f>
        <v>0</v>
      </c>
      <c r="BO97" s="85">
        <f>Original_data!AT31</f>
        <v>0</v>
      </c>
      <c r="BP97" s="85">
        <f>Original_data!AU31</f>
        <v>-1952</v>
      </c>
      <c r="BQ97" s="85">
        <f>Original_data!AV31</f>
        <v>0</v>
      </c>
      <c r="BR97" s="85">
        <f>Original_data!AW31</f>
        <v>0</v>
      </c>
      <c r="BS97" s="85">
        <f>Original_data!AX31</f>
        <v>0</v>
      </c>
      <c r="BT97" s="85">
        <f>Original_data!AY31</f>
        <v>0</v>
      </c>
      <c r="BU97" s="85">
        <f>Original_data!AZ31</f>
        <v>0</v>
      </c>
      <c r="BV97" s="85">
        <f>Original_data!BA31</f>
        <v>0</v>
      </c>
      <c r="BW97" s="85">
        <f>Original_data!BB31</f>
        <v>0</v>
      </c>
      <c r="BX97" s="85">
        <f>Original_data!BC31</f>
        <v>0</v>
      </c>
      <c r="BY97" s="85">
        <f>Original_data!BD31</f>
        <v>0</v>
      </c>
      <c r="BZ97" s="85">
        <f>Original_data!BE31</f>
        <v>0</v>
      </c>
      <c r="CA97" s="85">
        <f>Original_data!BF31</f>
        <v>0</v>
      </c>
      <c r="CB97" s="85">
        <f>Original_data!BG31</f>
        <v>0</v>
      </c>
      <c r="CC97" s="85">
        <f>Original_data!BH31</f>
        <v>0</v>
      </c>
      <c r="CD97" s="85">
        <f>Original_data!BI31</f>
        <v>0</v>
      </c>
      <c r="CE97" s="85">
        <f>Original_data!BJ31</f>
        <v>0</v>
      </c>
      <c r="CF97" s="85">
        <f>Original_data!BK31</f>
        <v>0</v>
      </c>
      <c r="CG97" s="85">
        <f>Original_data!BL31</f>
        <v>0</v>
      </c>
    </row>
    <row r="98" spans="2:87" ht="6.6" customHeight="1" x14ac:dyDescent="0.25">
      <c r="B98" s="454"/>
      <c r="K98" s="260"/>
      <c r="L98" s="260"/>
      <c r="M98" s="260"/>
      <c r="N98" s="260"/>
      <c r="O98" s="260"/>
      <c r="P98" s="260"/>
      <c r="Q98" s="260"/>
      <c r="R98" s="260"/>
      <c r="S98" s="260"/>
      <c r="T98" s="260"/>
      <c r="U98" s="260"/>
      <c r="V98" s="260"/>
      <c r="W98" s="26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80"/>
      <c r="AZ98" s="180"/>
      <c r="BA98" s="180"/>
      <c r="BB98" s="180"/>
      <c r="BC98" s="180"/>
      <c r="BD98" s="180"/>
      <c r="BE98" s="180"/>
      <c r="BF98" s="180"/>
      <c r="BG98" s="180"/>
      <c r="BH98" s="180"/>
      <c r="BI98" s="180"/>
      <c r="BJ98" s="180"/>
      <c r="BK98" s="180"/>
      <c r="BL98" s="180"/>
      <c r="BM98" s="180"/>
      <c r="BN98" s="180"/>
      <c r="BO98" s="180"/>
      <c r="BP98" s="180"/>
      <c r="BQ98" s="180"/>
      <c r="BR98" s="180"/>
      <c r="BS98" s="180"/>
      <c r="BT98" s="180"/>
      <c r="BU98" s="180"/>
      <c r="BV98" s="180"/>
      <c r="BW98" s="180"/>
      <c r="BX98" s="180"/>
      <c r="BY98" s="180"/>
      <c r="BZ98" s="180"/>
      <c r="CA98" s="180"/>
      <c r="CB98" s="180"/>
      <c r="CC98" s="180"/>
      <c r="CD98" s="180"/>
      <c r="CE98" s="180"/>
      <c r="CF98" s="180"/>
      <c r="CG98" s="180"/>
    </row>
    <row r="99" spans="2:87" ht="16.95" customHeight="1" x14ac:dyDescent="0.25">
      <c r="B99" s="454"/>
      <c r="D99" s="441" t="str">
        <f>"Value in PSUT"&amp;$D$4</f>
        <v>Value in PSUT (in PJ)</v>
      </c>
      <c r="E99" s="186" t="s">
        <v>326</v>
      </c>
      <c r="F99" s="150" t="str">
        <f>Matrix!E36</f>
        <v>D</v>
      </c>
      <c r="G99" s="261" t="s">
        <v>311</v>
      </c>
      <c r="H99" s="259" t="s">
        <v>302</v>
      </c>
      <c r="K99" s="198">
        <f>SUM(L99:U99)</f>
        <v>9.9710000000000001</v>
      </c>
      <c r="L99" s="198">
        <f>SUMIFS($X99:$CG99,$X$8:$CG$8,L$10)</f>
        <v>0</v>
      </c>
      <c r="M99" s="198">
        <f t="shared" ref="M99:U100" si="48">SUMIFS($X99:$CG99,$X$8:$CG$8,M$10)</f>
        <v>0</v>
      </c>
      <c r="N99" s="198">
        <f t="shared" si="48"/>
        <v>0</v>
      </c>
      <c r="O99" s="198">
        <f t="shared" si="48"/>
        <v>0</v>
      </c>
      <c r="P99" s="198">
        <f t="shared" si="48"/>
        <v>8.0190000000000001</v>
      </c>
      <c r="Q99" s="198">
        <f t="shared" si="48"/>
        <v>1.952</v>
      </c>
      <c r="R99" s="198">
        <f t="shared" si="48"/>
        <v>0</v>
      </c>
      <c r="S99" s="198">
        <f t="shared" si="48"/>
        <v>0</v>
      </c>
      <c r="T99" s="198">
        <f t="shared" si="48"/>
        <v>0</v>
      </c>
      <c r="U99" s="198">
        <f t="shared" si="48"/>
        <v>0</v>
      </c>
      <c r="V99" s="260"/>
      <c r="W99" s="260"/>
      <c r="X99" s="198">
        <f>IF(X97&lt;0,X97*$H99,0)</f>
        <v>0</v>
      </c>
      <c r="Y99" s="198">
        <f t="shared" ref="Y99:CG99" si="49">IF(Y97&lt;0,Y97*$H99,0)</f>
        <v>0</v>
      </c>
      <c r="Z99" s="198">
        <f t="shared" si="49"/>
        <v>0</v>
      </c>
      <c r="AA99" s="198">
        <f t="shared" si="49"/>
        <v>0</v>
      </c>
      <c r="AB99" s="198">
        <f t="shared" si="49"/>
        <v>0</v>
      </c>
      <c r="AC99" s="198">
        <f t="shared" si="49"/>
        <v>0</v>
      </c>
      <c r="AD99" s="198">
        <f t="shared" si="49"/>
        <v>0</v>
      </c>
      <c r="AE99" s="198">
        <f t="shared" si="49"/>
        <v>0</v>
      </c>
      <c r="AF99" s="198">
        <f t="shared" si="49"/>
        <v>0</v>
      </c>
      <c r="AG99" s="198">
        <f t="shared" si="49"/>
        <v>0</v>
      </c>
      <c r="AH99" s="198">
        <f t="shared" si="49"/>
        <v>0</v>
      </c>
      <c r="AI99" s="198">
        <f t="shared" si="49"/>
        <v>0</v>
      </c>
      <c r="AJ99" s="198">
        <f t="shared" si="49"/>
        <v>0</v>
      </c>
      <c r="AK99" s="198">
        <f t="shared" si="49"/>
        <v>0</v>
      </c>
      <c r="AL99" s="198">
        <f t="shared" si="49"/>
        <v>0</v>
      </c>
      <c r="AM99" s="198">
        <f t="shared" si="49"/>
        <v>0</v>
      </c>
      <c r="AN99" s="198">
        <f t="shared" si="49"/>
        <v>0</v>
      </c>
      <c r="AO99" s="198">
        <f t="shared" si="49"/>
        <v>0</v>
      </c>
      <c r="AP99" s="198">
        <f t="shared" si="49"/>
        <v>0</v>
      </c>
      <c r="AQ99" s="198">
        <f t="shared" si="49"/>
        <v>0</v>
      </c>
      <c r="AR99" s="198">
        <f t="shared" si="49"/>
        <v>0</v>
      </c>
      <c r="AS99" s="198">
        <f t="shared" si="49"/>
        <v>0</v>
      </c>
      <c r="AT99" s="198">
        <f t="shared" si="49"/>
        <v>0</v>
      </c>
      <c r="AU99" s="198">
        <f t="shared" si="49"/>
        <v>8.0190000000000001</v>
      </c>
      <c r="AV99" s="198">
        <f t="shared" si="49"/>
        <v>0</v>
      </c>
      <c r="AW99" s="198">
        <f t="shared" si="49"/>
        <v>0</v>
      </c>
      <c r="AX99" s="198">
        <f t="shared" si="49"/>
        <v>0</v>
      </c>
      <c r="AY99" s="198">
        <f t="shared" si="49"/>
        <v>0</v>
      </c>
      <c r="AZ99" s="198">
        <f t="shared" si="49"/>
        <v>0</v>
      </c>
      <c r="BA99" s="198">
        <f t="shared" si="49"/>
        <v>0</v>
      </c>
      <c r="BB99" s="198">
        <f t="shared" si="49"/>
        <v>0</v>
      </c>
      <c r="BC99" s="198">
        <f t="shared" si="49"/>
        <v>0</v>
      </c>
      <c r="BD99" s="198">
        <f t="shared" si="49"/>
        <v>0</v>
      </c>
      <c r="BE99" s="198">
        <f t="shared" si="49"/>
        <v>0</v>
      </c>
      <c r="BF99" s="198">
        <f t="shared" si="49"/>
        <v>0</v>
      </c>
      <c r="BG99" s="198">
        <f t="shared" si="49"/>
        <v>0</v>
      </c>
      <c r="BH99" s="198">
        <f t="shared" si="49"/>
        <v>0</v>
      </c>
      <c r="BI99" s="198">
        <f t="shared" si="49"/>
        <v>0</v>
      </c>
      <c r="BJ99" s="198">
        <f t="shared" si="49"/>
        <v>0</v>
      </c>
      <c r="BK99" s="198">
        <f t="shared" si="49"/>
        <v>0</v>
      </c>
      <c r="BL99" s="198">
        <f t="shared" si="49"/>
        <v>0</v>
      </c>
      <c r="BM99" s="198">
        <f t="shared" si="49"/>
        <v>0</v>
      </c>
      <c r="BN99" s="198">
        <f t="shared" si="49"/>
        <v>0</v>
      </c>
      <c r="BO99" s="198">
        <f t="shared" si="49"/>
        <v>0</v>
      </c>
      <c r="BP99" s="198">
        <f t="shared" si="49"/>
        <v>1.952</v>
      </c>
      <c r="BQ99" s="198">
        <f t="shared" si="49"/>
        <v>0</v>
      </c>
      <c r="BR99" s="198">
        <f t="shared" si="49"/>
        <v>0</v>
      </c>
      <c r="BS99" s="198">
        <f t="shared" si="49"/>
        <v>0</v>
      </c>
      <c r="BT99" s="198">
        <f t="shared" si="49"/>
        <v>0</v>
      </c>
      <c r="BU99" s="198">
        <f t="shared" si="49"/>
        <v>0</v>
      </c>
      <c r="BV99" s="198">
        <f t="shared" si="49"/>
        <v>0</v>
      </c>
      <c r="BW99" s="198">
        <f t="shared" si="49"/>
        <v>0</v>
      </c>
      <c r="BX99" s="198">
        <f t="shared" si="49"/>
        <v>0</v>
      </c>
      <c r="BY99" s="198">
        <f t="shared" si="49"/>
        <v>0</v>
      </c>
      <c r="BZ99" s="198">
        <f t="shared" si="49"/>
        <v>0</v>
      </c>
      <c r="CA99" s="198">
        <f t="shared" si="49"/>
        <v>0</v>
      </c>
      <c r="CB99" s="198">
        <f t="shared" si="49"/>
        <v>0</v>
      </c>
      <c r="CC99" s="198">
        <f t="shared" si="49"/>
        <v>0</v>
      </c>
      <c r="CD99" s="198">
        <f t="shared" si="49"/>
        <v>0</v>
      </c>
      <c r="CE99" s="198">
        <f t="shared" si="49"/>
        <v>0</v>
      </c>
      <c r="CF99" s="198">
        <f t="shared" si="49"/>
        <v>0</v>
      </c>
      <c r="CG99" s="198">
        <f t="shared" si="49"/>
        <v>0</v>
      </c>
      <c r="CI99" s="264"/>
    </row>
    <row r="100" spans="2:87" ht="16.95" customHeight="1" x14ac:dyDescent="0.25">
      <c r="B100" s="454"/>
      <c r="D100" s="442"/>
      <c r="E100" s="186" t="s">
        <v>327</v>
      </c>
      <c r="F100" s="150" t="str">
        <f>Matrix!E36</f>
        <v>D</v>
      </c>
      <c r="G100" s="261" t="s">
        <v>298</v>
      </c>
      <c r="H100" s="259" t="s">
        <v>303</v>
      </c>
      <c r="K100" s="198">
        <f>SUM(L100:U100)</f>
        <v>9.2889999999999997</v>
      </c>
      <c r="L100" s="198">
        <f t="shared" ref="L100" si="50">SUMIFS($X100:$CG100,$X$8:$CG$8,L$10)</f>
        <v>0</v>
      </c>
      <c r="M100" s="198">
        <f t="shared" si="48"/>
        <v>0</v>
      </c>
      <c r="N100" s="198">
        <f t="shared" si="48"/>
        <v>0</v>
      </c>
      <c r="O100" s="198">
        <f t="shared" si="48"/>
        <v>9.2889999999999997</v>
      </c>
      <c r="P100" s="198">
        <f t="shared" si="48"/>
        <v>0</v>
      </c>
      <c r="Q100" s="198">
        <f t="shared" si="48"/>
        <v>0</v>
      </c>
      <c r="R100" s="198">
        <f t="shared" si="48"/>
        <v>0</v>
      </c>
      <c r="S100" s="198">
        <f t="shared" si="48"/>
        <v>0</v>
      </c>
      <c r="T100" s="198">
        <f t="shared" si="48"/>
        <v>0</v>
      </c>
      <c r="U100" s="198">
        <f t="shared" si="48"/>
        <v>0</v>
      </c>
      <c r="V100" s="260"/>
      <c r="W100" s="260"/>
      <c r="X100" s="198">
        <f>IF(X97&gt;0,X97*$H100,0)</f>
        <v>0</v>
      </c>
      <c r="Y100" s="198">
        <f t="shared" ref="Y100:CG100" si="51">IF(Y97&gt;0,Y97*$H100,0)</f>
        <v>0</v>
      </c>
      <c r="Z100" s="198">
        <f t="shared" si="51"/>
        <v>0</v>
      </c>
      <c r="AA100" s="198">
        <f t="shared" si="51"/>
        <v>0</v>
      </c>
      <c r="AB100" s="198">
        <f t="shared" si="51"/>
        <v>0</v>
      </c>
      <c r="AC100" s="198">
        <f t="shared" si="51"/>
        <v>0</v>
      </c>
      <c r="AD100" s="198">
        <f t="shared" si="51"/>
        <v>0</v>
      </c>
      <c r="AE100" s="198">
        <f t="shared" si="51"/>
        <v>0</v>
      </c>
      <c r="AF100" s="198">
        <f t="shared" si="51"/>
        <v>0</v>
      </c>
      <c r="AG100" s="198">
        <f t="shared" si="51"/>
        <v>0</v>
      </c>
      <c r="AH100" s="198">
        <f t="shared" si="51"/>
        <v>0</v>
      </c>
      <c r="AI100" s="198">
        <f t="shared" si="51"/>
        <v>0</v>
      </c>
      <c r="AJ100" s="198">
        <f t="shared" si="51"/>
        <v>0</v>
      </c>
      <c r="AK100" s="198">
        <f t="shared" si="51"/>
        <v>0</v>
      </c>
      <c r="AL100" s="198">
        <f t="shared" si="51"/>
        <v>0</v>
      </c>
      <c r="AM100" s="198">
        <f t="shared" si="51"/>
        <v>0</v>
      </c>
      <c r="AN100" s="198">
        <f t="shared" si="51"/>
        <v>0</v>
      </c>
      <c r="AO100" s="198">
        <f t="shared" si="51"/>
        <v>9.2889999999999997</v>
      </c>
      <c r="AP100" s="198">
        <f t="shared" si="51"/>
        <v>0</v>
      </c>
      <c r="AQ100" s="198">
        <f t="shared" si="51"/>
        <v>0</v>
      </c>
      <c r="AR100" s="198">
        <f t="shared" si="51"/>
        <v>0</v>
      </c>
      <c r="AS100" s="198">
        <f t="shared" si="51"/>
        <v>0</v>
      </c>
      <c r="AT100" s="198">
        <f t="shared" si="51"/>
        <v>0</v>
      </c>
      <c r="AU100" s="198">
        <f t="shared" si="51"/>
        <v>0</v>
      </c>
      <c r="AV100" s="198">
        <f t="shared" si="51"/>
        <v>0</v>
      </c>
      <c r="AW100" s="198">
        <f t="shared" si="51"/>
        <v>0</v>
      </c>
      <c r="AX100" s="198">
        <f t="shared" si="51"/>
        <v>0</v>
      </c>
      <c r="AY100" s="198">
        <f t="shared" si="51"/>
        <v>0</v>
      </c>
      <c r="AZ100" s="198">
        <f t="shared" si="51"/>
        <v>0</v>
      </c>
      <c r="BA100" s="198">
        <f t="shared" si="51"/>
        <v>0</v>
      </c>
      <c r="BB100" s="198">
        <f t="shared" si="51"/>
        <v>0</v>
      </c>
      <c r="BC100" s="198">
        <f t="shared" si="51"/>
        <v>0</v>
      </c>
      <c r="BD100" s="198">
        <f t="shared" si="51"/>
        <v>0</v>
      </c>
      <c r="BE100" s="198">
        <f t="shared" si="51"/>
        <v>0</v>
      </c>
      <c r="BF100" s="198">
        <f t="shared" si="51"/>
        <v>0</v>
      </c>
      <c r="BG100" s="198">
        <f t="shared" si="51"/>
        <v>0</v>
      </c>
      <c r="BH100" s="198">
        <f t="shared" si="51"/>
        <v>0</v>
      </c>
      <c r="BI100" s="198">
        <f t="shared" si="51"/>
        <v>0</v>
      </c>
      <c r="BJ100" s="198">
        <f t="shared" si="51"/>
        <v>0</v>
      </c>
      <c r="BK100" s="198">
        <f t="shared" si="51"/>
        <v>0</v>
      </c>
      <c r="BL100" s="198">
        <f t="shared" si="51"/>
        <v>0</v>
      </c>
      <c r="BM100" s="198">
        <f t="shared" si="51"/>
        <v>0</v>
      </c>
      <c r="BN100" s="198">
        <f t="shared" si="51"/>
        <v>0</v>
      </c>
      <c r="BO100" s="198">
        <f t="shared" si="51"/>
        <v>0</v>
      </c>
      <c r="BP100" s="198">
        <f t="shared" si="51"/>
        <v>0</v>
      </c>
      <c r="BQ100" s="198">
        <f t="shared" si="51"/>
        <v>0</v>
      </c>
      <c r="BR100" s="198">
        <f t="shared" si="51"/>
        <v>0</v>
      </c>
      <c r="BS100" s="198">
        <f t="shared" si="51"/>
        <v>0</v>
      </c>
      <c r="BT100" s="198">
        <f t="shared" si="51"/>
        <v>0</v>
      </c>
      <c r="BU100" s="198">
        <f t="shared" si="51"/>
        <v>0</v>
      </c>
      <c r="BV100" s="198">
        <f t="shared" si="51"/>
        <v>0</v>
      </c>
      <c r="BW100" s="198">
        <f t="shared" si="51"/>
        <v>0</v>
      </c>
      <c r="BX100" s="198">
        <f t="shared" si="51"/>
        <v>0</v>
      </c>
      <c r="BY100" s="198">
        <f t="shared" si="51"/>
        <v>0</v>
      </c>
      <c r="BZ100" s="198">
        <f t="shared" si="51"/>
        <v>0</v>
      </c>
      <c r="CA100" s="198">
        <f t="shared" si="51"/>
        <v>0</v>
      </c>
      <c r="CB100" s="198">
        <f t="shared" si="51"/>
        <v>0</v>
      </c>
      <c r="CC100" s="198">
        <f t="shared" si="51"/>
        <v>0</v>
      </c>
      <c r="CD100" s="198">
        <f t="shared" si="51"/>
        <v>0</v>
      </c>
      <c r="CE100" s="198">
        <f t="shared" si="51"/>
        <v>0</v>
      </c>
      <c r="CF100" s="198">
        <f t="shared" si="51"/>
        <v>0</v>
      </c>
      <c r="CG100" s="198">
        <f t="shared" si="51"/>
        <v>0</v>
      </c>
    </row>
    <row r="101" spans="2:87" ht="16.95" customHeight="1" x14ac:dyDescent="0.25">
      <c r="B101" s="454"/>
      <c r="D101" s="442"/>
      <c r="E101" s="186" t="s">
        <v>309</v>
      </c>
      <c r="F101" s="150" t="str">
        <f>Matrix!E36</f>
        <v>D</v>
      </c>
      <c r="G101" s="261" t="s">
        <v>317</v>
      </c>
      <c r="H101" s="262"/>
      <c r="K101" s="198">
        <f>K99-K100</f>
        <v>0.68200000000000038</v>
      </c>
      <c r="L101" s="263"/>
      <c r="M101" s="263"/>
      <c r="N101" s="263"/>
      <c r="O101" s="263"/>
      <c r="P101" s="263"/>
      <c r="Q101" s="263"/>
      <c r="R101" s="263"/>
      <c r="S101" s="263"/>
      <c r="T101" s="263"/>
      <c r="U101" s="263"/>
      <c r="V101" s="260"/>
      <c r="W101" s="260"/>
      <c r="X101" s="263"/>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3"/>
      <c r="AY101" s="263"/>
      <c r="AZ101" s="263"/>
      <c r="BA101" s="263"/>
      <c r="BB101" s="263"/>
      <c r="BC101" s="263"/>
      <c r="BD101" s="263"/>
      <c r="BE101" s="263"/>
      <c r="BF101" s="263"/>
      <c r="BG101" s="263"/>
      <c r="BH101" s="263"/>
      <c r="BI101" s="263"/>
      <c r="BJ101" s="263"/>
      <c r="BK101" s="263"/>
      <c r="BL101" s="263"/>
      <c r="BM101" s="263"/>
      <c r="BN101" s="263"/>
      <c r="BO101" s="263"/>
      <c r="BP101" s="263"/>
      <c r="BQ101" s="263"/>
      <c r="BR101" s="263"/>
      <c r="BS101" s="263"/>
      <c r="BT101" s="263"/>
      <c r="BU101" s="263"/>
      <c r="BV101" s="263"/>
      <c r="BW101" s="263"/>
      <c r="BX101" s="263"/>
      <c r="BY101" s="263"/>
      <c r="BZ101" s="263"/>
      <c r="CA101" s="263"/>
      <c r="CB101" s="263"/>
      <c r="CC101" s="263"/>
      <c r="CD101" s="263"/>
      <c r="CE101" s="263"/>
      <c r="CF101" s="263"/>
      <c r="CG101" s="263"/>
    </row>
    <row r="102" spans="2:87" ht="16.95" customHeight="1" x14ac:dyDescent="0.25">
      <c r="B102" s="455"/>
      <c r="D102" s="443"/>
      <c r="E102" s="186" t="s">
        <v>310</v>
      </c>
      <c r="F102" s="150" t="str">
        <f>Matrix!D36</f>
        <v>Env</v>
      </c>
      <c r="G102" s="261" t="s">
        <v>314</v>
      </c>
      <c r="H102" s="262"/>
      <c r="K102" s="198">
        <f>K101</f>
        <v>0.68200000000000038</v>
      </c>
      <c r="L102" s="263"/>
      <c r="M102" s="263"/>
      <c r="N102" s="263"/>
      <c r="O102" s="263"/>
      <c r="P102" s="263"/>
      <c r="Q102" s="263"/>
      <c r="R102" s="263"/>
      <c r="S102" s="263"/>
      <c r="T102" s="263"/>
      <c r="U102" s="263"/>
      <c r="V102" s="260"/>
      <c r="W102" s="260"/>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c r="AW102" s="263"/>
      <c r="AX102" s="263"/>
      <c r="AY102" s="263"/>
      <c r="AZ102" s="263"/>
      <c r="BA102" s="263"/>
      <c r="BB102" s="263"/>
      <c r="BC102" s="263"/>
      <c r="BD102" s="263"/>
      <c r="BE102" s="263"/>
      <c r="BF102" s="263"/>
      <c r="BG102" s="263"/>
      <c r="BH102" s="263"/>
      <c r="BI102" s="263"/>
      <c r="BJ102" s="263"/>
      <c r="BK102" s="263"/>
      <c r="BL102" s="263"/>
      <c r="BM102" s="263"/>
      <c r="BN102" s="263"/>
      <c r="BO102" s="263"/>
      <c r="BP102" s="263"/>
      <c r="BQ102" s="263"/>
      <c r="BR102" s="263"/>
      <c r="BS102" s="263"/>
      <c r="BT102" s="263"/>
      <c r="BU102" s="263"/>
      <c r="BV102" s="263"/>
      <c r="BW102" s="263"/>
      <c r="BX102" s="263"/>
      <c r="BY102" s="263"/>
      <c r="BZ102" s="263"/>
      <c r="CA102" s="263"/>
      <c r="CB102" s="263"/>
      <c r="CC102" s="263"/>
      <c r="CD102" s="263"/>
      <c r="CE102" s="263"/>
      <c r="CF102" s="263"/>
      <c r="CG102" s="263"/>
    </row>
    <row r="103" spans="2:87" ht="13.2" customHeight="1" x14ac:dyDescent="0.25">
      <c r="K103" s="260"/>
      <c r="L103" s="260"/>
      <c r="M103" s="260"/>
      <c r="N103" s="260"/>
      <c r="O103" s="260"/>
      <c r="P103" s="260"/>
      <c r="Q103" s="260"/>
      <c r="R103" s="260"/>
      <c r="S103" s="260"/>
      <c r="T103" s="260"/>
      <c r="U103" s="260"/>
      <c r="V103" s="260"/>
      <c r="W103" s="26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0"/>
      <c r="BR103" s="180"/>
      <c r="BS103" s="180"/>
      <c r="BT103" s="180"/>
      <c r="BU103" s="180"/>
      <c r="BV103" s="180"/>
      <c r="BW103" s="180"/>
      <c r="BX103" s="180"/>
      <c r="BY103" s="180"/>
      <c r="BZ103" s="180"/>
      <c r="CA103" s="180"/>
      <c r="CB103" s="180"/>
      <c r="CC103" s="180"/>
      <c r="CD103" s="180"/>
      <c r="CE103" s="180"/>
      <c r="CF103" s="180"/>
      <c r="CG103" s="180"/>
    </row>
    <row r="104" spans="2:87" ht="16.95" customHeight="1" x14ac:dyDescent="0.25">
      <c r="B104" s="416" t="str">
        <f>Original_data!A32</f>
        <v>Charcoal production plants (transf.)</v>
      </c>
      <c r="D104" s="372" t="str">
        <f>"Value in energy balance"&amp;$B$4</f>
        <v>Value in energy balance (in TJ)</v>
      </c>
      <c r="E104" s="408"/>
      <c r="F104" s="373"/>
      <c r="G104" s="93"/>
      <c r="H104" s="259" t="s">
        <v>318</v>
      </c>
      <c r="K104" s="225">
        <f>SUM(X104:CG104)</f>
        <v>0</v>
      </c>
      <c r="L104" s="260"/>
      <c r="M104" s="260"/>
      <c r="N104" s="260"/>
      <c r="O104" s="260"/>
      <c r="P104" s="260"/>
      <c r="Q104" s="260"/>
      <c r="R104" s="260"/>
      <c r="S104" s="260"/>
      <c r="T104" s="260"/>
      <c r="U104" s="260"/>
      <c r="V104" s="260"/>
      <c r="W104" s="260"/>
      <c r="X104" s="85">
        <f>Original_data!B32</f>
        <v>0</v>
      </c>
      <c r="Y104" s="85">
        <f>Original_data!C32</f>
        <v>0</v>
      </c>
      <c r="Z104" s="85">
        <f>Original_data!D32</f>
        <v>0</v>
      </c>
      <c r="AA104" s="85">
        <f>Original_data!E32</f>
        <v>0</v>
      </c>
      <c r="AB104" s="85">
        <f>Original_data!F32</f>
        <v>0</v>
      </c>
      <c r="AC104" s="85">
        <f>Original_data!G32</f>
        <v>0</v>
      </c>
      <c r="AD104" s="85">
        <f>Original_data!H32</f>
        <v>0</v>
      </c>
      <c r="AE104" s="85">
        <f>Original_data!I32</f>
        <v>0</v>
      </c>
      <c r="AF104" s="85">
        <f>Original_data!J32</f>
        <v>0</v>
      </c>
      <c r="AG104" s="85">
        <f>Original_data!K32</f>
        <v>0</v>
      </c>
      <c r="AH104" s="85">
        <f>Original_data!L32</f>
        <v>0</v>
      </c>
      <c r="AI104" s="85">
        <f>Original_data!M32</f>
        <v>0</v>
      </c>
      <c r="AJ104" s="85">
        <f>Original_data!N32</f>
        <v>0</v>
      </c>
      <c r="AK104" s="85">
        <f>Original_data!O32</f>
        <v>0</v>
      </c>
      <c r="AL104" s="85">
        <f>Original_data!P32</f>
        <v>0</v>
      </c>
      <c r="AM104" s="85">
        <f>Original_data!Q32</f>
        <v>0</v>
      </c>
      <c r="AN104" s="85">
        <f>Original_data!R32</f>
        <v>0</v>
      </c>
      <c r="AO104" s="85">
        <f>Original_data!S32</f>
        <v>0</v>
      </c>
      <c r="AP104" s="85">
        <f>Original_data!U32</f>
        <v>0</v>
      </c>
      <c r="AQ104" s="85">
        <f>Original_data!V32</f>
        <v>0</v>
      </c>
      <c r="AR104" s="85">
        <f>Original_data!W32</f>
        <v>0</v>
      </c>
      <c r="AS104" s="85">
        <f>Original_data!X32</f>
        <v>0</v>
      </c>
      <c r="AT104" s="85">
        <f>Original_data!Y32</f>
        <v>0</v>
      </c>
      <c r="AU104" s="85">
        <f>Original_data!Z32</f>
        <v>0</v>
      </c>
      <c r="AV104" s="85">
        <f>Original_data!AA32</f>
        <v>0</v>
      </c>
      <c r="AW104" s="85">
        <f>Original_data!AB32</f>
        <v>0</v>
      </c>
      <c r="AX104" s="85">
        <f>Original_data!AC32</f>
        <v>0</v>
      </c>
      <c r="AY104" s="85">
        <f>Original_data!AD32</f>
        <v>0</v>
      </c>
      <c r="AZ104" s="85">
        <f>Original_data!AE32</f>
        <v>0</v>
      </c>
      <c r="BA104" s="85">
        <f>Original_data!AF32</f>
        <v>0</v>
      </c>
      <c r="BB104" s="85">
        <f>Original_data!AG32</f>
        <v>0</v>
      </c>
      <c r="BC104" s="85">
        <f>Original_data!AH32</f>
        <v>0</v>
      </c>
      <c r="BD104" s="85">
        <f>Original_data!AI32</f>
        <v>0</v>
      </c>
      <c r="BE104" s="85">
        <f>Original_data!AJ32</f>
        <v>0</v>
      </c>
      <c r="BF104" s="85">
        <f>Original_data!AK32</f>
        <v>0</v>
      </c>
      <c r="BG104" s="85">
        <f>Original_data!AL32</f>
        <v>0</v>
      </c>
      <c r="BH104" s="85">
        <f>Original_data!AM32</f>
        <v>0</v>
      </c>
      <c r="BI104" s="85">
        <f>Original_data!AN32</f>
        <v>0</v>
      </c>
      <c r="BJ104" s="85">
        <f>Original_data!AO32</f>
        <v>0</v>
      </c>
      <c r="BK104" s="85">
        <f>Original_data!AP32</f>
        <v>0</v>
      </c>
      <c r="BL104" s="85">
        <f>Original_data!AQ32</f>
        <v>0</v>
      </c>
      <c r="BM104" s="85">
        <f>Original_data!AR32</f>
        <v>0</v>
      </c>
      <c r="BN104" s="85">
        <f>Original_data!AS32</f>
        <v>0</v>
      </c>
      <c r="BO104" s="85">
        <f>Original_data!AT32</f>
        <v>0</v>
      </c>
      <c r="BP104" s="85">
        <f>Original_data!AU32</f>
        <v>0</v>
      </c>
      <c r="BQ104" s="85">
        <f>Original_data!AV32</f>
        <v>0</v>
      </c>
      <c r="BR104" s="85">
        <f>Original_data!AW32</f>
        <v>0</v>
      </c>
      <c r="BS104" s="85">
        <f>Original_data!AX32</f>
        <v>0</v>
      </c>
      <c r="BT104" s="85">
        <f>Original_data!AY32</f>
        <v>0</v>
      </c>
      <c r="BU104" s="85">
        <f>Original_data!AZ32</f>
        <v>0</v>
      </c>
      <c r="BV104" s="85">
        <f>Original_data!BA32</f>
        <v>0</v>
      </c>
      <c r="BW104" s="85">
        <f>Original_data!BB32</f>
        <v>0</v>
      </c>
      <c r="BX104" s="85">
        <f>Original_data!BC32</f>
        <v>0</v>
      </c>
      <c r="BY104" s="85">
        <f>Original_data!BD32</f>
        <v>0</v>
      </c>
      <c r="BZ104" s="85">
        <f>Original_data!BE32</f>
        <v>0</v>
      </c>
      <c r="CA104" s="85">
        <f>Original_data!BF32</f>
        <v>0</v>
      </c>
      <c r="CB104" s="85">
        <f>Original_data!BG32</f>
        <v>0</v>
      </c>
      <c r="CC104" s="85">
        <f>Original_data!BH32</f>
        <v>0</v>
      </c>
      <c r="CD104" s="85">
        <f>Original_data!BI32</f>
        <v>0</v>
      </c>
      <c r="CE104" s="85">
        <f>Original_data!BJ32</f>
        <v>0</v>
      </c>
      <c r="CF104" s="85">
        <f>Original_data!BK32</f>
        <v>0</v>
      </c>
      <c r="CG104" s="85">
        <f>Original_data!BL32</f>
        <v>0</v>
      </c>
    </row>
    <row r="105" spans="2:87" ht="6.6" customHeight="1" x14ac:dyDescent="0.25">
      <c r="B105" s="416"/>
      <c r="K105" s="260"/>
      <c r="L105" s="260"/>
      <c r="M105" s="260"/>
      <c r="N105" s="260"/>
      <c r="O105" s="260"/>
      <c r="P105" s="260"/>
      <c r="Q105" s="260"/>
      <c r="R105" s="260"/>
      <c r="S105" s="260"/>
      <c r="T105" s="260"/>
      <c r="U105" s="260"/>
      <c r="V105" s="260"/>
      <c r="W105" s="260"/>
      <c r="X105" s="180"/>
      <c r="Y105" s="180"/>
      <c r="Z105" s="180"/>
      <c r="AA105" s="180"/>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0"/>
      <c r="AX105" s="180"/>
      <c r="AY105" s="180"/>
      <c r="AZ105" s="180"/>
      <c r="BA105" s="180"/>
      <c r="BB105" s="180"/>
      <c r="BC105" s="180"/>
      <c r="BD105" s="180"/>
      <c r="BE105" s="180"/>
      <c r="BF105" s="180"/>
      <c r="BG105" s="180"/>
      <c r="BH105" s="180"/>
      <c r="BI105" s="180"/>
      <c r="BJ105" s="180"/>
      <c r="BK105" s="180"/>
      <c r="BL105" s="180"/>
      <c r="BM105" s="180"/>
      <c r="BN105" s="180"/>
      <c r="BO105" s="180"/>
      <c r="BP105" s="180"/>
      <c r="BQ105" s="180"/>
      <c r="BR105" s="180"/>
      <c r="BS105" s="180"/>
      <c r="BT105" s="180"/>
      <c r="BU105" s="180"/>
      <c r="BV105" s="180"/>
      <c r="BW105" s="180"/>
      <c r="BX105" s="180"/>
      <c r="BY105" s="180"/>
      <c r="BZ105" s="180"/>
      <c r="CA105" s="180"/>
      <c r="CB105" s="180"/>
      <c r="CC105" s="180"/>
      <c r="CD105" s="180"/>
      <c r="CE105" s="180"/>
      <c r="CF105" s="180"/>
      <c r="CG105" s="180"/>
    </row>
    <row r="106" spans="2:87" ht="16.95" customHeight="1" x14ac:dyDescent="0.25">
      <c r="B106" s="416"/>
      <c r="D106" s="366" t="str">
        <f>"Value in PSUT"&amp;$D$4</f>
        <v>Value in PSUT (in PJ)</v>
      </c>
      <c r="E106" s="183" t="s">
        <v>326</v>
      </c>
      <c r="F106" s="150" t="str">
        <f>Matrix!E37</f>
        <v>C</v>
      </c>
      <c r="G106" s="261" t="s">
        <v>311</v>
      </c>
      <c r="H106" s="259" t="s">
        <v>302</v>
      </c>
      <c r="K106" s="198">
        <f>SUM(L106:U106)</f>
        <v>0</v>
      </c>
      <c r="L106" s="198">
        <f>SUMIFS($X106:$CG106,$X$8:$CG$8,L$10)</f>
        <v>0</v>
      </c>
      <c r="M106" s="198">
        <f t="shared" ref="M106:U107" si="52">SUMIFS($X106:$CG106,$X$8:$CG$8,M$10)</f>
        <v>0</v>
      </c>
      <c r="N106" s="198">
        <f t="shared" si="52"/>
        <v>0</v>
      </c>
      <c r="O106" s="198">
        <f t="shared" si="52"/>
        <v>0</v>
      </c>
      <c r="P106" s="198">
        <f t="shared" si="52"/>
        <v>0</v>
      </c>
      <c r="Q106" s="198">
        <f t="shared" si="52"/>
        <v>0</v>
      </c>
      <c r="R106" s="198">
        <f t="shared" si="52"/>
        <v>0</v>
      </c>
      <c r="S106" s="198">
        <f t="shared" si="52"/>
        <v>0</v>
      </c>
      <c r="T106" s="198">
        <f t="shared" si="52"/>
        <v>0</v>
      </c>
      <c r="U106" s="198">
        <f t="shared" si="52"/>
        <v>0</v>
      </c>
      <c r="V106" s="260"/>
      <c r="W106" s="260"/>
      <c r="X106" s="198">
        <f>IF(X104&lt;0,X104*$H106,0)</f>
        <v>0</v>
      </c>
      <c r="Y106" s="198">
        <f t="shared" ref="Y106:CG106" si="53">IF(Y104&lt;0,Y104*$H106,0)</f>
        <v>0</v>
      </c>
      <c r="Z106" s="198">
        <f t="shared" si="53"/>
        <v>0</v>
      </c>
      <c r="AA106" s="198">
        <f t="shared" si="53"/>
        <v>0</v>
      </c>
      <c r="AB106" s="198">
        <f t="shared" si="53"/>
        <v>0</v>
      </c>
      <c r="AC106" s="198">
        <f t="shared" si="53"/>
        <v>0</v>
      </c>
      <c r="AD106" s="198">
        <f t="shared" si="53"/>
        <v>0</v>
      </c>
      <c r="AE106" s="198">
        <f t="shared" si="53"/>
        <v>0</v>
      </c>
      <c r="AF106" s="198">
        <f t="shared" si="53"/>
        <v>0</v>
      </c>
      <c r="AG106" s="198">
        <f t="shared" si="53"/>
        <v>0</v>
      </c>
      <c r="AH106" s="198">
        <f t="shared" si="53"/>
        <v>0</v>
      </c>
      <c r="AI106" s="198">
        <f t="shared" si="53"/>
        <v>0</v>
      </c>
      <c r="AJ106" s="198">
        <f t="shared" si="53"/>
        <v>0</v>
      </c>
      <c r="AK106" s="198">
        <f t="shared" si="53"/>
        <v>0</v>
      </c>
      <c r="AL106" s="198">
        <f t="shared" si="53"/>
        <v>0</v>
      </c>
      <c r="AM106" s="198">
        <f t="shared" si="53"/>
        <v>0</v>
      </c>
      <c r="AN106" s="198">
        <f t="shared" si="53"/>
        <v>0</v>
      </c>
      <c r="AO106" s="198">
        <f t="shared" si="53"/>
        <v>0</v>
      </c>
      <c r="AP106" s="198">
        <f t="shared" si="53"/>
        <v>0</v>
      </c>
      <c r="AQ106" s="198">
        <f t="shared" si="53"/>
        <v>0</v>
      </c>
      <c r="AR106" s="198">
        <f t="shared" si="53"/>
        <v>0</v>
      </c>
      <c r="AS106" s="198">
        <f t="shared" si="53"/>
        <v>0</v>
      </c>
      <c r="AT106" s="198">
        <f t="shared" si="53"/>
        <v>0</v>
      </c>
      <c r="AU106" s="198">
        <f t="shared" si="53"/>
        <v>0</v>
      </c>
      <c r="AV106" s="198">
        <f t="shared" si="53"/>
        <v>0</v>
      </c>
      <c r="AW106" s="198">
        <f t="shared" si="53"/>
        <v>0</v>
      </c>
      <c r="AX106" s="198">
        <f t="shared" si="53"/>
        <v>0</v>
      </c>
      <c r="AY106" s="198">
        <f t="shared" si="53"/>
        <v>0</v>
      </c>
      <c r="AZ106" s="198">
        <f t="shared" si="53"/>
        <v>0</v>
      </c>
      <c r="BA106" s="198">
        <f t="shared" si="53"/>
        <v>0</v>
      </c>
      <c r="BB106" s="198">
        <f t="shared" si="53"/>
        <v>0</v>
      </c>
      <c r="BC106" s="198">
        <f t="shared" si="53"/>
        <v>0</v>
      </c>
      <c r="BD106" s="198">
        <f t="shared" si="53"/>
        <v>0</v>
      </c>
      <c r="BE106" s="198">
        <f t="shared" si="53"/>
        <v>0</v>
      </c>
      <c r="BF106" s="198">
        <f t="shared" si="53"/>
        <v>0</v>
      </c>
      <c r="BG106" s="198">
        <f t="shared" si="53"/>
        <v>0</v>
      </c>
      <c r="BH106" s="198">
        <f t="shared" si="53"/>
        <v>0</v>
      </c>
      <c r="BI106" s="198">
        <f t="shared" si="53"/>
        <v>0</v>
      </c>
      <c r="BJ106" s="198">
        <f t="shared" si="53"/>
        <v>0</v>
      </c>
      <c r="BK106" s="198">
        <f t="shared" si="53"/>
        <v>0</v>
      </c>
      <c r="BL106" s="198">
        <f t="shared" si="53"/>
        <v>0</v>
      </c>
      <c r="BM106" s="198">
        <f t="shared" si="53"/>
        <v>0</v>
      </c>
      <c r="BN106" s="198">
        <f t="shared" si="53"/>
        <v>0</v>
      </c>
      <c r="BO106" s="198">
        <f t="shared" si="53"/>
        <v>0</v>
      </c>
      <c r="BP106" s="198">
        <f t="shared" si="53"/>
        <v>0</v>
      </c>
      <c r="BQ106" s="198">
        <f t="shared" si="53"/>
        <v>0</v>
      </c>
      <c r="BR106" s="198">
        <f t="shared" si="53"/>
        <v>0</v>
      </c>
      <c r="BS106" s="198">
        <f t="shared" si="53"/>
        <v>0</v>
      </c>
      <c r="BT106" s="198">
        <f t="shared" si="53"/>
        <v>0</v>
      </c>
      <c r="BU106" s="198">
        <f t="shared" si="53"/>
        <v>0</v>
      </c>
      <c r="BV106" s="198">
        <f t="shared" si="53"/>
        <v>0</v>
      </c>
      <c r="BW106" s="198">
        <f t="shared" si="53"/>
        <v>0</v>
      </c>
      <c r="BX106" s="198">
        <f t="shared" si="53"/>
        <v>0</v>
      </c>
      <c r="BY106" s="198">
        <f t="shared" si="53"/>
        <v>0</v>
      </c>
      <c r="BZ106" s="198">
        <f t="shared" si="53"/>
        <v>0</v>
      </c>
      <c r="CA106" s="198">
        <f t="shared" si="53"/>
        <v>0</v>
      </c>
      <c r="CB106" s="198">
        <f t="shared" si="53"/>
        <v>0</v>
      </c>
      <c r="CC106" s="198">
        <f t="shared" si="53"/>
        <v>0</v>
      </c>
      <c r="CD106" s="198">
        <f t="shared" si="53"/>
        <v>0</v>
      </c>
      <c r="CE106" s="198">
        <f t="shared" si="53"/>
        <v>0</v>
      </c>
      <c r="CF106" s="198">
        <f t="shared" si="53"/>
        <v>0</v>
      </c>
      <c r="CG106" s="198">
        <f t="shared" si="53"/>
        <v>0</v>
      </c>
    </row>
    <row r="107" spans="2:87" ht="16.95" customHeight="1" x14ac:dyDescent="0.25">
      <c r="B107" s="416"/>
      <c r="D107" s="366"/>
      <c r="E107" s="183" t="s">
        <v>327</v>
      </c>
      <c r="F107" s="150" t="str">
        <f>Matrix!E37</f>
        <v>C</v>
      </c>
      <c r="G107" s="261" t="s">
        <v>298</v>
      </c>
      <c r="H107" s="259" t="s">
        <v>303</v>
      </c>
      <c r="K107" s="198">
        <f>SUM(L107:U107)</f>
        <v>0</v>
      </c>
      <c r="L107" s="198">
        <f t="shared" ref="L107" si="54">SUMIFS($X107:$CG107,$X$8:$CG$8,L$10)</f>
        <v>0</v>
      </c>
      <c r="M107" s="198">
        <f t="shared" si="52"/>
        <v>0</v>
      </c>
      <c r="N107" s="198">
        <f t="shared" si="52"/>
        <v>0</v>
      </c>
      <c r="O107" s="198">
        <f t="shared" si="52"/>
        <v>0</v>
      </c>
      <c r="P107" s="198">
        <f t="shared" si="52"/>
        <v>0</v>
      </c>
      <c r="Q107" s="198">
        <f t="shared" si="52"/>
        <v>0</v>
      </c>
      <c r="R107" s="198">
        <f t="shared" si="52"/>
        <v>0</v>
      </c>
      <c r="S107" s="198">
        <f t="shared" si="52"/>
        <v>0</v>
      </c>
      <c r="T107" s="198">
        <f t="shared" si="52"/>
        <v>0</v>
      </c>
      <c r="U107" s="198">
        <f t="shared" si="52"/>
        <v>0</v>
      </c>
      <c r="V107" s="260"/>
      <c r="W107" s="260"/>
      <c r="X107" s="198">
        <f>IF(X104&gt;0,X104*$H107,0)</f>
        <v>0</v>
      </c>
      <c r="Y107" s="198">
        <f t="shared" ref="Y107:CG107" si="55">IF(Y104&gt;0,Y104*$H107,0)</f>
        <v>0</v>
      </c>
      <c r="Z107" s="198">
        <f t="shared" si="55"/>
        <v>0</v>
      </c>
      <c r="AA107" s="198">
        <f t="shared" si="55"/>
        <v>0</v>
      </c>
      <c r="AB107" s="198">
        <f t="shared" si="55"/>
        <v>0</v>
      </c>
      <c r="AC107" s="198">
        <f t="shared" si="55"/>
        <v>0</v>
      </c>
      <c r="AD107" s="198">
        <f t="shared" si="55"/>
        <v>0</v>
      </c>
      <c r="AE107" s="198">
        <f t="shared" si="55"/>
        <v>0</v>
      </c>
      <c r="AF107" s="198">
        <f t="shared" si="55"/>
        <v>0</v>
      </c>
      <c r="AG107" s="198">
        <f t="shared" si="55"/>
        <v>0</v>
      </c>
      <c r="AH107" s="198">
        <f t="shared" si="55"/>
        <v>0</v>
      </c>
      <c r="AI107" s="198">
        <f t="shared" si="55"/>
        <v>0</v>
      </c>
      <c r="AJ107" s="198">
        <f t="shared" si="55"/>
        <v>0</v>
      </c>
      <c r="AK107" s="198">
        <f t="shared" si="55"/>
        <v>0</v>
      </c>
      <c r="AL107" s="198">
        <f t="shared" si="55"/>
        <v>0</v>
      </c>
      <c r="AM107" s="198">
        <f t="shared" si="55"/>
        <v>0</v>
      </c>
      <c r="AN107" s="198">
        <f t="shared" si="55"/>
        <v>0</v>
      </c>
      <c r="AO107" s="198">
        <f t="shared" si="55"/>
        <v>0</v>
      </c>
      <c r="AP107" s="198">
        <f t="shared" si="55"/>
        <v>0</v>
      </c>
      <c r="AQ107" s="198">
        <f t="shared" si="55"/>
        <v>0</v>
      </c>
      <c r="AR107" s="198">
        <f t="shared" si="55"/>
        <v>0</v>
      </c>
      <c r="AS107" s="198">
        <f t="shared" si="55"/>
        <v>0</v>
      </c>
      <c r="AT107" s="198">
        <f t="shared" si="55"/>
        <v>0</v>
      </c>
      <c r="AU107" s="198">
        <f t="shared" si="55"/>
        <v>0</v>
      </c>
      <c r="AV107" s="198">
        <f t="shared" si="55"/>
        <v>0</v>
      </c>
      <c r="AW107" s="198">
        <f t="shared" si="55"/>
        <v>0</v>
      </c>
      <c r="AX107" s="198">
        <f t="shared" si="55"/>
        <v>0</v>
      </c>
      <c r="AY107" s="198">
        <f t="shared" si="55"/>
        <v>0</v>
      </c>
      <c r="AZ107" s="198">
        <f t="shared" si="55"/>
        <v>0</v>
      </c>
      <c r="BA107" s="198">
        <f t="shared" si="55"/>
        <v>0</v>
      </c>
      <c r="BB107" s="198">
        <f t="shared" si="55"/>
        <v>0</v>
      </c>
      <c r="BC107" s="198">
        <f t="shared" si="55"/>
        <v>0</v>
      </c>
      <c r="BD107" s="198">
        <f t="shared" si="55"/>
        <v>0</v>
      </c>
      <c r="BE107" s="198">
        <f t="shared" si="55"/>
        <v>0</v>
      </c>
      <c r="BF107" s="198">
        <f t="shared" si="55"/>
        <v>0</v>
      </c>
      <c r="BG107" s="198">
        <f t="shared" si="55"/>
        <v>0</v>
      </c>
      <c r="BH107" s="198">
        <f t="shared" si="55"/>
        <v>0</v>
      </c>
      <c r="BI107" s="198">
        <f t="shared" si="55"/>
        <v>0</v>
      </c>
      <c r="BJ107" s="198">
        <f t="shared" si="55"/>
        <v>0</v>
      </c>
      <c r="BK107" s="198">
        <f t="shared" si="55"/>
        <v>0</v>
      </c>
      <c r="BL107" s="198">
        <f t="shared" si="55"/>
        <v>0</v>
      </c>
      <c r="BM107" s="198">
        <f t="shared" si="55"/>
        <v>0</v>
      </c>
      <c r="BN107" s="198">
        <f t="shared" si="55"/>
        <v>0</v>
      </c>
      <c r="BO107" s="198">
        <f t="shared" si="55"/>
        <v>0</v>
      </c>
      <c r="BP107" s="198">
        <f t="shared" si="55"/>
        <v>0</v>
      </c>
      <c r="BQ107" s="198">
        <f t="shared" si="55"/>
        <v>0</v>
      </c>
      <c r="BR107" s="198">
        <f t="shared" si="55"/>
        <v>0</v>
      </c>
      <c r="BS107" s="198">
        <f t="shared" si="55"/>
        <v>0</v>
      </c>
      <c r="BT107" s="198">
        <f t="shared" si="55"/>
        <v>0</v>
      </c>
      <c r="BU107" s="198">
        <f t="shared" si="55"/>
        <v>0</v>
      </c>
      <c r="BV107" s="198">
        <f t="shared" si="55"/>
        <v>0</v>
      </c>
      <c r="BW107" s="198">
        <f t="shared" si="55"/>
        <v>0</v>
      </c>
      <c r="BX107" s="198">
        <f t="shared" si="55"/>
        <v>0</v>
      </c>
      <c r="BY107" s="198">
        <f t="shared" si="55"/>
        <v>0</v>
      </c>
      <c r="BZ107" s="198">
        <f t="shared" si="55"/>
        <v>0</v>
      </c>
      <c r="CA107" s="198">
        <f t="shared" si="55"/>
        <v>0</v>
      </c>
      <c r="CB107" s="198">
        <f t="shared" si="55"/>
        <v>0</v>
      </c>
      <c r="CC107" s="198">
        <f t="shared" si="55"/>
        <v>0</v>
      </c>
      <c r="CD107" s="198">
        <f t="shared" si="55"/>
        <v>0</v>
      </c>
      <c r="CE107" s="198">
        <f t="shared" si="55"/>
        <v>0</v>
      </c>
      <c r="CF107" s="198">
        <f t="shared" si="55"/>
        <v>0</v>
      </c>
      <c r="CG107" s="198">
        <f t="shared" si="55"/>
        <v>0</v>
      </c>
    </row>
    <row r="108" spans="2:87" ht="16.95" customHeight="1" x14ac:dyDescent="0.25">
      <c r="B108" s="416"/>
      <c r="D108" s="366"/>
      <c r="E108" s="183" t="s">
        <v>309</v>
      </c>
      <c r="F108" s="150" t="str">
        <f>Matrix!E37</f>
        <v>C</v>
      </c>
      <c r="G108" s="261" t="s">
        <v>317</v>
      </c>
      <c r="H108" s="262"/>
      <c r="K108" s="198">
        <f>K106-K107</f>
        <v>0</v>
      </c>
      <c r="L108" s="263"/>
      <c r="M108" s="263"/>
      <c r="N108" s="263"/>
      <c r="O108" s="263"/>
      <c r="P108" s="263"/>
      <c r="Q108" s="263"/>
      <c r="R108" s="263"/>
      <c r="S108" s="263"/>
      <c r="T108" s="263"/>
      <c r="U108" s="263"/>
      <c r="V108" s="260"/>
      <c r="W108" s="260"/>
      <c r="X108" s="180"/>
      <c r="Y108" s="180"/>
      <c r="Z108" s="180"/>
      <c r="AA108" s="180"/>
      <c r="AB108" s="180"/>
      <c r="AC108" s="180"/>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0"/>
      <c r="AY108" s="180"/>
      <c r="AZ108" s="180"/>
      <c r="BA108" s="180"/>
      <c r="BB108" s="180"/>
      <c r="BC108" s="180"/>
      <c r="BD108" s="180"/>
      <c r="BE108" s="180"/>
      <c r="BF108" s="180"/>
      <c r="BG108" s="180"/>
      <c r="BH108" s="180"/>
      <c r="BI108" s="180"/>
      <c r="BJ108" s="180"/>
      <c r="BK108" s="180"/>
      <c r="BL108" s="180"/>
      <c r="BM108" s="180"/>
      <c r="BN108" s="180"/>
      <c r="BO108" s="180"/>
      <c r="BP108" s="180"/>
      <c r="BQ108" s="180"/>
      <c r="BR108" s="180"/>
      <c r="BS108" s="180"/>
      <c r="BT108" s="180"/>
      <c r="BU108" s="180"/>
      <c r="BV108" s="180"/>
      <c r="BW108" s="180"/>
      <c r="BX108" s="180"/>
      <c r="BY108" s="180"/>
      <c r="BZ108" s="180"/>
      <c r="CA108" s="180"/>
      <c r="CB108" s="180"/>
      <c r="CC108" s="180"/>
      <c r="CD108" s="180"/>
      <c r="CE108" s="180"/>
      <c r="CF108" s="180"/>
      <c r="CG108" s="180"/>
    </row>
    <row r="109" spans="2:87" ht="16.95" customHeight="1" x14ac:dyDescent="0.25">
      <c r="B109" s="416"/>
      <c r="D109" s="366"/>
      <c r="E109" s="183" t="s">
        <v>310</v>
      </c>
      <c r="F109" s="150" t="str">
        <f>Matrix!D37</f>
        <v>Env</v>
      </c>
      <c r="G109" s="261" t="s">
        <v>314</v>
      </c>
      <c r="H109" s="262"/>
      <c r="K109" s="198">
        <f>K108</f>
        <v>0</v>
      </c>
      <c r="L109" s="263"/>
      <c r="M109" s="263"/>
      <c r="N109" s="263"/>
      <c r="O109" s="263"/>
      <c r="P109" s="263"/>
      <c r="Q109" s="263"/>
      <c r="R109" s="263"/>
      <c r="S109" s="263"/>
      <c r="T109" s="263"/>
      <c r="U109" s="263"/>
      <c r="V109" s="260"/>
      <c r="W109" s="26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80"/>
      <c r="AZ109" s="180"/>
      <c r="BA109" s="180"/>
      <c r="BB109" s="180"/>
      <c r="BC109" s="180"/>
      <c r="BD109" s="180"/>
      <c r="BE109" s="180"/>
      <c r="BF109" s="180"/>
      <c r="BG109" s="180"/>
      <c r="BH109" s="180"/>
      <c r="BI109" s="180"/>
      <c r="BJ109" s="180"/>
      <c r="BK109" s="180"/>
      <c r="BL109" s="180"/>
      <c r="BM109" s="180"/>
      <c r="BN109" s="180"/>
      <c r="BO109" s="180"/>
      <c r="BP109" s="180"/>
      <c r="BQ109" s="180"/>
      <c r="BR109" s="180"/>
      <c r="BS109" s="180"/>
      <c r="BT109" s="180"/>
      <c r="BU109" s="180"/>
      <c r="BV109" s="180"/>
      <c r="BW109" s="180"/>
      <c r="BX109" s="180"/>
      <c r="BY109" s="180"/>
      <c r="BZ109" s="180"/>
      <c r="CA109" s="180"/>
      <c r="CB109" s="180"/>
      <c r="CC109" s="180"/>
      <c r="CD109" s="180"/>
      <c r="CE109" s="180"/>
      <c r="CF109" s="180"/>
      <c r="CG109" s="180"/>
    </row>
    <row r="110" spans="2:87" ht="13.2" customHeight="1" x14ac:dyDescent="0.25">
      <c r="K110" s="260"/>
      <c r="L110" s="260"/>
      <c r="M110" s="260"/>
      <c r="N110" s="260"/>
      <c r="O110" s="260"/>
      <c r="P110" s="260"/>
      <c r="Q110" s="260"/>
      <c r="R110" s="260"/>
      <c r="S110" s="260"/>
      <c r="T110" s="260"/>
      <c r="U110" s="260"/>
      <c r="V110" s="260"/>
      <c r="W110" s="260"/>
      <c r="X110" s="180"/>
      <c r="Y110" s="180"/>
      <c r="Z110" s="180"/>
      <c r="AA110" s="180"/>
      <c r="AB110" s="180"/>
      <c r="AC110" s="180"/>
      <c r="AD110" s="180"/>
      <c r="AE110" s="180"/>
      <c r="AF110" s="180"/>
      <c r="AG110" s="180"/>
      <c r="AH110" s="180"/>
      <c r="AI110" s="180"/>
      <c r="AJ110" s="180"/>
      <c r="AK110" s="180"/>
      <c r="AL110" s="180"/>
      <c r="AM110" s="180"/>
      <c r="AN110" s="180"/>
      <c r="AO110" s="180"/>
      <c r="AP110" s="180"/>
      <c r="AQ110" s="180"/>
      <c r="AR110" s="180"/>
      <c r="AS110" s="180"/>
      <c r="AT110" s="180"/>
      <c r="AU110" s="180"/>
      <c r="AV110" s="180"/>
      <c r="AW110" s="180"/>
      <c r="AX110" s="180"/>
      <c r="AY110" s="180"/>
      <c r="AZ110" s="180"/>
      <c r="BA110" s="180"/>
      <c r="BB110" s="180"/>
      <c r="BC110" s="180"/>
      <c r="BD110" s="180"/>
      <c r="BE110" s="180"/>
      <c r="BF110" s="180"/>
      <c r="BG110" s="180"/>
      <c r="BH110" s="180"/>
      <c r="BI110" s="180"/>
      <c r="BJ110" s="180"/>
      <c r="BK110" s="180"/>
      <c r="BL110" s="180"/>
      <c r="BM110" s="180"/>
      <c r="BN110" s="180"/>
      <c r="BO110" s="180"/>
      <c r="BP110" s="180"/>
      <c r="BQ110" s="180"/>
      <c r="BR110" s="180"/>
      <c r="BS110" s="180"/>
      <c r="BT110" s="180"/>
      <c r="BU110" s="180"/>
      <c r="BV110" s="180"/>
      <c r="BW110" s="180"/>
      <c r="BX110" s="180"/>
      <c r="BY110" s="180"/>
      <c r="BZ110" s="180"/>
      <c r="CA110" s="180"/>
      <c r="CB110" s="180"/>
      <c r="CC110" s="180"/>
      <c r="CD110" s="180"/>
      <c r="CE110" s="180"/>
      <c r="CF110" s="180"/>
      <c r="CG110" s="180"/>
    </row>
    <row r="111" spans="2:87" ht="16.95" customHeight="1" x14ac:dyDescent="0.25">
      <c r="B111" s="416" t="str">
        <f>Original_data!A33</f>
        <v>Non-specified (transformation)</v>
      </c>
      <c r="D111" s="372" t="str">
        <f>"Value in energy balance"&amp;$B$4</f>
        <v>Value in energy balance (in TJ)</v>
      </c>
      <c r="E111" s="408"/>
      <c r="F111" s="373"/>
      <c r="G111" s="262"/>
      <c r="H111" s="259" t="s">
        <v>318</v>
      </c>
      <c r="K111" s="225">
        <f>SUM(X111:CG111)</f>
        <v>-17048</v>
      </c>
      <c r="L111" s="260"/>
      <c r="M111" s="260"/>
      <c r="N111" s="260"/>
      <c r="O111" s="260"/>
      <c r="P111" s="260"/>
      <c r="Q111" s="260"/>
      <c r="R111" s="260"/>
      <c r="S111" s="260"/>
      <c r="T111" s="260"/>
      <c r="U111" s="260"/>
      <c r="V111" s="260"/>
      <c r="W111" s="260"/>
      <c r="X111" s="85">
        <f>Original_data!B33</f>
        <v>0</v>
      </c>
      <c r="Y111" s="85">
        <f>Original_data!C33</f>
        <v>0</v>
      </c>
      <c r="Z111" s="85">
        <f>Original_data!D33</f>
        <v>0</v>
      </c>
      <c r="AA111" s="85">
        <f>Original_data!E33</f>
        <v>0</v>
      </c>
      <c r="AB111" s="85">
        <f>Original_data!F33</f>
        <v>0</v>
      </c>
      <c r="AC111" s="85">
        <f>Original_data!G33</f>
        <v>0</v>
      </c>
      <c r="AD111" s="85">
        <f>Original_data!H33</f>
        <v>0</v>
      </c>
      <c r="AE111" s="85">
        <f>Original_data!I33</f>
        <v>0</v>
      </c>
      <c r="AF111" s="85">
        <f>Original_data!J33</f>
        <v>0</v>
      </c>
      <c r="AG111" s="85">
        <f>Original_data!K33</f>
        <v>0</v>
      </c>
      <c r="AH111" s="85">
        <f>Original_data!L33</f>
        <v>0</v>
      </c>
      <c r="AI111" s="85">
        <f>Original_data!M33</f>
        <v>0</v>
      </c>
      <c r="AJ111" s="85">
        <f>Original_data!N33</f>
        <v>0</v>
      </c>
      <c r="AK111" s="85">
        <f>Original_data!O33</f>
        <v>0</v>
      </c>
      <c r="AL111" s="85">
        <f>Original_data!P33</f>
        <v>0</v>
      </c>
      <c r="AM111" s="85">
        <f>Original_data!Q33</f>
        <v>0</v>
      </c>
      <c r="AN111" s="85">
        <f>Original_data!R33</f>
        <v>0</v>
      </c>
      <c r="AO111" s="85">
        <f>Original_data!S33</f>
        <v>0</v>
      </c>
      <c r="AP111" s="85">
        <f>Original_data!U33</f>
        <v>0</v>
      </c>
      <c r="AQ111" s="85">
        <f>Original_data!V33</f>
        <v>0</v>
      </c>
      <c r="AR111" s="85">
        <f>Original_data!W33</f>
        <v>0</v>
      </c>
      <c r="AS111" s="85">
        <f>Original_data!X33</f>
        <v>0</v>
      </c>
      <c r="AT111" s="85">
        <f>Original_data!Y33</f>
        <v>0</v>
      </c>
      <c r="AU111" s="85">
        <f>Original_data!Z33</f>
        <v>0</v>
      </c>
      <c r="AV111" s="85">
        <f>Original_data!AA33</f>
        <v>0</v>
      </c>
      <c r="AW111" s="85">
        <f>Original_data!AB33</f>
        <v>0</v>
      </c>
      <c r="AX111" s="85">
        <f>Original_data!AC33</f>
        <v>0</v>
      </c>
      <c r="AY111" s="85">
        <f>Original_data!AD33</f>
        <v>0</v>
      </c>
      <c r="AZ111" s="85">
        <f>Original_data!AE33</f>
        <v>0</v>
      </c>
      <c r="BA111" s="85">
        <f>Original_data!AF33</f>
        <v>0</v>
      </c>
      <c r="BB111" s="85">
        <f>Original_data!AG33</f>
        <v>0</v>
      </c>
      <c r="BC111" s="85">
        <f>Original_data!AH33</f>
        <v>0</v>
      </c>
      <c r="BD111" s="85">
        <f>Original_data!AI33</f>
        <v>0</v>
      </c>
      <c r="BE111" s="85">
        <f>Original_data!AJ33</f>
        <v>0</v>
      </c>
      <c r="BF111" s="85">
        <f>Original_data!AK33</f>
        <v>0</v>
      </c>
      <c r="BG111" s="85">
        <f>Original_data!AL33</f>
        <v>0</v>
      </c>
      <c r="BH111" s="85">
        <f>Original_data!AM33</f>
        <v>0</v>
      </c>
      <c r="BI111" s="85">
        <f>Original_data!AN33</f>
        <v>0</v>
      </c>
      <c r="BJ111" s="85">
        <f>Original_data!AO33</f>
        <v>0</v>
      </c>
      <c r="BK111" s="85">
        <f>Original_data!AP33</f>
        <v>0</v>
      </c>
      <c r="BL111" s="85">
        <f>Original_data!AQ33</f>
        <v>0</v>
      </c>
      <c r="BM111" s="85">
        <f>Original_data!AR33</f>
        <v>0</v>
      </c>
      <c r="BN111" s="85">
        <f>Original_data!AS33</f>
        <v>0</v>
      </c>
      <c r="BO111" s="85">
        <f>Original_data!AT33</f>
        <v>0</v>
      </c>
      <c r="BP111" s="85">
        <f>Original_data!AU33</f>
        <v>0</v>
      </c>
      <c r="BQ111" s="85">
        <f>Original_data!AV33</f>
        <v>0</v>
      </c>
      <c r="BR111" s="85">
        <f>Original_data!AW33</f>
        <v>0</v>
      </c>
      <c r="BS111" s="85">
        <f>Original_data!AX33</f>
        <v>0</v>
      </c>
      <c r="BT111" s="85">
        <f>Original_data!AY33</f>
        <v>0</v>
      </c>
      <c r="BU111" s="85">
        <f>Original_data!AZ33</f>
        <v>0</v>
      </c>
      <c r="BV111" s="85">
        <f>Original_data!BA33</f>
        <v>0</v>
      </c>
      <c r="BW111" s="85">
        <f>Original_data!BB33</f>
        <v>0</v>
      </c>
      <c r="BX111" s="85">
        <f>Original_data!BC33</f>
        <v>0</v>
      </c>
      <c r="BY111" s="85">
        <f>Original_data!BD33</f>
        <v>0</v>
      </c>
      <c r="BZ111" s="85">
        <f>Original_data!BE33</f>
        <v>0</v>
      </c>
      <c r="CA111" s="85">
        <f>Original_data!BF33</f>
        <v>0</v>
      </c>
      <c r="CB111" s="85">
        <f>Original_data!BG33</f>
        <v>0</v>
      </c>
      <c r="CC111" s="85">
        <f>Original_data!BH33</f>
        <v>0</v>
      </c>
      <c r="CD111" s="85">
        <f>Original_data!BI33</f>
        <v>0</v>
      </c>
      <c r="CE111" s="85">
        <f>Original_data!BJ33</f>
        <v>0</v>
      </c>
      <c r="CF111" s="85">
        <f>Original_data!BK33</f>
        <v>0</v>
      </c>
      <c r="CG111" s="85">
        <f>Original_data!BL33</f>
        <v>-17048</v>
      </c>
    </row>
    <row r="112" spans="2:87" ht="4.95" customHeight="1" x14ac:dyDescent="0.25">
      <c r="B112" s="416"/>
      <c r="F112" s="258"/>
      <c r="G112" s="258"/>
      <c r="H112" s="258"/>
      <c r="I112" s="258"/>
      <c r="J112" s="258"/>
      <c r="K112" s="260"/>
      <c r="L112" s="260"/>
      <c r="M112" s="260"/>
      <c r="N112" s="260"/>
      <c r="O112" s="260"/>
      <c r="P112" s="260"/>
      <c r="Q112" s="260"/>
      <c r="R112" s="260"/>
      <c r="S112" s="260"/>
      <c r="T112" s="260"/>
      <c r="U112" s="260"/>
      <c r="V112" s="260"/>
      <c r="W112" s="26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row>
    <row r="113" spans="2:86" ht="16.95" customHeight="1" x14ac:dyDescent="0.25">
      <c r="B113" s="416"/>
      <c r="D113" s="372" t="s">
        <v>347</v>
      </c>
      <c r="E113" s="408"/>
      <c r="F113" s="302"/>
      <c r="G113" s="262"/>
      <c r="H113" s="259" t="s">
        <v>302</v>
      </c>
      <c r="I113" s="258"/>
      <c r="J113" s="258"/>
      <c r="K113" s="198">
        <f>SUM(L113:U113)</f>
        <v>17.048000000000002</v>
      </c>
      <c r="L113" s="198">
        <f>SUMIFS($X113:$CG113,$X$8:$CG$8,L$10)</f>
        <v>0</v>
      </c>
      <c r="M113" s="198">
        <f t="shared" ref="M113:U114" si="56">SUMIFS($X113:$CG113,$X$8:$CG$8,M$10)</f>
        <v>0</v>
      </c>
      <c r="N113" s="198">
        <f t="shared" si="56"/>
        <v>0</v>
      </c>
      <c r="O113" s="198">
        <f t="shared" si="56"/>
        <v>0</v>
      </c>
      <c r="P113" s="198">
        <f t="shared" si="56"/>
        <v>0</v>
      </c>
      <c r="Q113" s="198">
        <f t="shared" si="56"/>
        <v>0</v>
      </c>
      <c r="R113" s="198">
        <f t="shared" si="56"/>
        <v>0</v>
      </c>
      <c r="S113" s="198">
        <f t="shared" si="56"/>
        <v>0</v>
      </c>
      <c r="T113" s="198">
        <f t="shared" si="56"/>
        <v>17.048000000000002</v>
      </c>
      <c r="U113" s="198">
        <f t="shared" si="56"/>
        <v>0</v>
      </c>
      <c r="V113" s="260"/>
      <c r="W113" s="260"/>
      <c r="X113" s="198">
        <f>IF(X111&lt;0,X111*$H113,0)</f>
        <v>0</v>
      </c>
      <c r="Y113" s="198">
        <f t="shared" ref="Y113:CG113" si="57">IF(Y111&lt;0,Y111*$H113,0)</f>
        <v>0</v>
      </c>
      <c r="Z113" s="198">
        <f t="shared" si="57"/>
        <v>0</v>
      </c>
      <c r="AA113" s="198">
        <f t="shared" si="57"/>
        <v>0</v>
      </c>
      <c r="AB113" s="198">
        <f t="shared" si="57"/>
        <v>0</v>
      </c>
      <c r="AC113" s="198">
        <f t="shared" si="57"/>
        <v>0</v>
      </c>
      <c r="AD113" s="198">
        <f t="shared" si="57"/>
        <v>0</v>
      </c>
      <c r="AE113" s="198">
        <f t="shared" si="57"/>
        <v>0</v>
      </c>
      <c r="AF113" s="198">
        <f t="shared" si="57"/>
        <v>0</v>
      </c>
      <c r="AG113" s="198">
        <f t="shared" si="57"/>
        <v>0</v>
      </c>
      <c r="AH113" s="198">
        <f t="shared" si="57"/>
        <v>0</v>
      </c>
      <c r="AI113" s="198">
        <f t="shared" si="57"/>
        <v>0</v>
      </c>
      <c r="AJ113" s="198">
        <f t="shared" si="57"/>
        <v>0</v>
      </c>
      <c r="AK113" s="198">
        <f t="shared" si="57"/>
        <v>0</v>
      </c>
      <c r="AL113" s="198">
        <f t="shared" si="57"/>
        <v>0</v>
      </c>
      <c r="AM113" s="198">
        <f t="shared" si="57"/>
        <v>0</v>
      </c>
      <c r="AN113" s="198">
        <f t="shared" si="57"/>
        <v>0</v>
      </c>
      <c r="AO113" s="198">
        <f t="shared" si="57"/>
        <v>0</v>
      </c>
      <c r="AP113" s="198">
        <f t="shared" si="57"/>
        <v>0</v>
      </c>
      <c r="AQ113" s="198">
        <f t="shared" si="57"/>
        <v>0</v>
      </c>
      <c r="AR113" s="198">
        <f t="shared" si="57"/>
        <v>0</v>
      </c>
      <c r="AS113" s="198">
        <f t="shared" si="57"/>
        <v>0</v>
      </c>
      <c r="AT113" s="198">
        <f t="shared" si="57"/>
        <v>0</v>
      </c>
      <c r="AU113" s="198">
        <f t="shared" si="57"/>
        <v>0</v>
      </c>
      <c r="AV113" s="198">
        <f t="shared" si="57"/>
        <v>0</v>
      </c>
      <c r="AW113" s="198">
        <f t="shared" si="57"/>
        <v>0</v>
      </c>
      <c r="AX113" s="198">
        <f t="shared" si="57"/>
        <v>0</v>
      </c>
      <c r="AY113" s="198">
        <f t="shared" si="57"/>
        <v>0</v>
      </c>
      <c r="AZ113" s="198">
        <f t="shared" si="57"/>
        <v>0</v>
      </c>
      <c r="BA113" s="198">
        <f t="shared" si="57"/>
        <v>0</v>
      </c>
      <c r="BB113" s="198">
        <f t="shared" si="57"/>
        <v>0</v>
      </c>
      <c r="BC113" s="198">
        <f t="shared" si="57"/>
        <v>0</v>
      </c>
      <c r="BD113" s="198">
        <f t="shared" si="57"/>
        <v>0</v>
      </c>
      <c r="BE113" s="198">
        <f t="shared" si="57"/>
        <v>0</v>
      </c>
      <c r="BF113" s="198">
        <f t="shared" si="57"/>
        <v>0</v>
      </c>
      <c r="BG113" s="198">
        <f t="shared" si="57"/>
        <v>0</v>
      </c>
      <c r="BH113" s="198">
        <f t="shared" si="57"/>
        <v>0</v>
      </c>
      <c r="BI113" s="198">
        <f t="shared" si="57"/>
        <v>0</v>
      </c>
      <c r="BJ113" s="198">
        <f t="shared" si="57"/>
        <v>0</v>
      </c>
      <c r="BK113" s="198">
        <f t="shared" si="57"/>
        <v>0</v>
      </c>
      <c r="BL113" s="198">
        <f t="shared" si="57"/>
        <v>0</v>
      </c>
      <c r="BM113" s="198">
        <f t="shared" si="57"/>
        <v>0</v>
      </c>
      <c r="BN113" s="198">
        <f t="shared" si="57"/>
        <v>0</v>
      </c>
      <c r="BO113" s="198">
        <f t="shared" si="57"/>
        <v>0</v>
      </c>
      <c r="BP113" s="198">
        <f t="shared" si="57"/>
        <v>0</v>
      </c>
      <c r="BQ113" s="198">
        <f t="shared" si="57"/>
        <v>0</v>
      </c>
      <c r="BR113" s="198">
        <f t="shared" si="57"/>
        <v>0</v>
      </c>
      <c r="BS113" s="198">
        <f t="shared" si="57"/>
        <v>0</v>
      </c>
      <c r="BT113" s="198">
        <f t="shared" si="57"/>
        <v>0</v>
      </c>
      <c r="BU113" s="198">
        <f t="shared" si="57"/>
        <v>0</v>
      </c>
      <c r="BV113" s="198">
        <f t="shared" si="57"/>
        <v>0</v>
      </c>
      <c r="BW113" s="198">
        <f t="shared" si="57"/>
        <v>0</v>
      </c>
      <c r="BX113" s="198">
        <f t="shared" si="57"/>
        <v>0</v>
      </c>
      <c r="BY113" s="198">
        <f t="shared" si="57"/>
        <v>0</v>
      </c>
      <c r="BZ113" s="198">
        <f t="shared" si="57"/>
        <v>0</v>
      </c>
      <c r="CA113" s="198">
        <f t="shared" si="57"/>
        <v>0</v>
      </c>
      <c r="CB113" s="198">
        <f t="shared" si="57"/>
        <v>0</v>
      </c>
      <c r="CC113" s="198">
        <f t="shared" si="57"/>
        <v>0</v>
      </c>
      <c r="CD113" s="198">
        <f t="shared" si="57"/>
        <v>0</v>
      </c>
      <c r="CE113" s="198">
        <f t="shared" si="57"/>
        <v>0</v>
      </c>
      <c r="CF113" s="198">
        <f t="shared" si="57"/>
        <v>0</v>
      </c>
      <c r="CG113" s="198">
        <f t="shared" si="57"/>
        <v>17.048000000000002</v>
      </c>
    </row>
    <row r="114" spans="2:86" ht="16.95" customHeight="1" x14ac:dyDescent="0.25">
      <c r="B114" s="416"/>
      <c r="D114" s="372" t="s">
        <v>348</v>
      </c>
      <c r="E114" s="408"/>
      <c r="F114" s="302"/>
      <c r="G114" s="262"/>
      <c r="H114" s="259" t="s">
        <v>303</v>
      </c>
      <c r="I114" s="258"/>
      <c r="J114" s="258"/>
      <c r="K114" s="198">
        <f>SUM(L114:U114)</f>
        <v>0</v>
      </c>
      <c r="L114" s="198">
        <f t="shared" ref="L114" si="58">SUMIFS($X114:$CG114,$X$8:$CG$8,L$10)</f>
        <v>0</v>
      </c>
      <c r="M114" s="198">
        <f t="shared" si="56"/>
        <v>0</v>
      </c>
      <c r="N114" s="198">
        <f t="shared" si="56"/>
        <v>0</v>
      </c>
      <c r="O114" s="198">
        <f t="shared" si="56"/>
        <v>0</v>
      </c>
      <c r="P114" s="198">
        <f t="shared" si="56"/>
        <v>0</v>
      </c>
      <c r="Q114" s="198">
        <f t="shared" si="56"/>
        <v>0</v>
      </c>
      <c r="R114" s="198">
        <f t="shared" si="56"/>
        <v>0</v>
      </c>
      <c r="S114" s="198">
        <f t="shared" si="56"/>
        <v>0</v>
      </c>
      <c r="T114" s="198">
        <f t="shared" si="56"/>
        <v>0</v>
      </c>
      <c r="U114" s="198">
        <f t="shared" si="56"/>
        <v>0</v>
      </c>
      <c r="V114" s="260"/>
      <c r="W114" s="260"/>
      <c r="X114" s="198">
        <f>IF(X111&gt;0,X111*$H114,0)</f>
        <v>0</v>
      </c>
      <c r="Y114" s="198">
        <f t="shared" ref="Y114:CG114" si="59">IF(Y111&gt;0,Y111*$H114,0)</f>
        <v>0</v>
      </c>
      <c r="Z114" s="198">
        <f t="shared" si="59"/>
        <v>0</v>
      </c>
      <c r="AA114" s="198">
        <f t="shared" si="59"/>
        <v>0</v>
      </c>
      <c r="AB114" s="198">
        <f t="shared" si="59"/>
        <v>0</v>
      </c>
      <c r="AC114" s="198">
        <f t="shared" si="59"/>
        <v>0</v>
      </c>
      <c r="AD114" s="198">
        <f t="shared" si="59"/>
        <v>0</v>
      </c>
      <c r="AE114" s="198">
        <f t="shared" si="59"/>
        <v>0</v>
      </c>
      <c r="AF114" s="198">
        <f t="shared" si="59"/>
        <v>0</v>
      </c>
      <c r="AG114" s="198">
        <f t="shared" si="59"/>
        <v>0</v>
      </c>
      <c r="AH114" s="198">
        <f t="shared" si="59"/>
        <v>0</v>
      </c>
      <c r="AI114" s="198">
        <f t="shared" si="59"/>
        <v>0</v>
      </c>
      <c r="AJ114" s="198">
        <f t="shared" si="59"/>
        <v>0</v>
      </c>
      <c r="AK114" s="198">
        <f t="shared" si="59"/>
        <v>0</v>
      </c>
      <c r="AL114" s="198">
        <f t="shared" si="59"/>
        <v>0</v>
      </c>
      <c r="AM114" s="198">
        <f t="shared" si="59"/>
        <v>0</v>
      </c>
      <c r="AN114" s="198">
        <f t="shared" si="59"/>
        <v>0</v>
      </c>
      <c r="AO114" s="198">
        <f t="shared" si="59"/>
        <v>0</v>
      </c>
      <c r="AP114" s="198">
        <f t="shared" si="59"/>
        <v>0</v>
      </c>
      <c r="AQ114" s="198">
        <f t="shared" si="59"/>
        <v>0</v>
      </c>
      <c r="AR114" s="198">
        <f t="shared" si="59"/>
        <v>0</v>
      </c>
      <c r="AS114" s="198">
        <f t="shared" si="59"/>
        <v>0</v>
      </c>
      <c r="AT114" s="198">
        <f t="shared" si="59"/>
        <v>0</v>
      </c>
      <c r="AU114" s="198">
        <f t="shared" si="59"/>
        <v>0</v>
      </c>
      <c r="AV114" s="198">
        <f t="shared" si="59"/>
        <v>0</v>
      </c>
      <c r="AW114" s="198">
        <f t="shared" si="59"/>
        <v>0</v>
      </c>
      <c r="AX114" s="198">
        <f t="shared" si="59"/>
        <v>0</v>
      </c>
      <c r="AY114" s="198">
        <f t="shared" si="59"/>
        <v>0</v>
      </c>
      <c r="AZ114" s="198">
        <f t="shared" si="59"/>
        <v>0</v>
      </c>
      <c r="BA114" s="198">
        <f t="shared" si="59"/>
        <v>0</v>
      </c>
      <c r="BB114" s="198">
        <f t="shared" si="59"/>
        <v>0</v>
      </c>
      <c r="BC114" s="198">
        <f t="shared" si="59"/>
        <v>0</v>
      </c>
      <c r="BD114" s="198">
        <f t="shared" si="59"/>
        <v>0</v>
      </c>
      <c r="BE114" s="198">
        <f t="shared" si="59"/>
        <v>0</v>
      </c>
      <c r="BF114" s="198">
        <f t="shared" si="59"/>
        <v>0</v>
      </c>
      <c r="BG114" s="198">
        <f t="shared" si="59"/>
        <v>0</v>
      </c>
      <c r="BH114" s="198">
        <f t="shared" si="59"/>
        <v>0</v>
      </c>
      <c r="BI114" s="198">
        <f t="shared" si="59"/>
        <v>0</v>
      </c>
      <c r="BJ114" s="198">
        <f t="shared" si="59"/>
        <v>0</v>
      </c>
      <c r="BK114" s="198">
        <f t="shared" si="59"/>
        <v>0</v>
      </c>
      <c r="BL114" s="198">
        <f t="shared" si="59"/>
        <v>0</v>
      </c>
      <c r="BM114" s="198">
        <f t="shared" si="59"/>
        <v>0</v>
      </c>
      <c r="BN114" s="198">
        <f t="shared" si="59"/>
        <v>0</v>
      </c>
      <c r="BO114" s="198">
        <f t="shared" si="59"/>
        <v>0</v>
      </c>
      <c r="BP114" s="198">
        <f t="shared" si="59"/>
        <v>0</v>
      </c>
      <c r="BQ114" s="198">
        <f t="shared" si="59"/>
        <v>0</v>
      </c>
      <c r="BR114" s="198">
        <f t="shared" si="59"/>
        <v>0</v>
      </c>
      <c r="BS114" s="198">
        <f t="shared" si="59"/>
        <v>0</v>
      </c>
      <c r="BT114" s="198">
        <f t="shared" si="59"/>
        <v>0</v>
      </c>
      <c r="BU114" s="198">
        <f t="shared" si="59"/>
        <v>0</v>
      </c>
      <c r="BV114" s="198">
        <f t="shared" si="59"/>
        <v>0</v>
      </c>
      <c r="BW114" s="198">
        <f t="shared" si="59"/>
        <v>0</v>
      </c>
      <c r="BX114" s="198">
        <f t="shared" si="59"/>
        <v>0</v>
      </c>
      <c r="BY114" s="198">
        <f t="shared" si="59"/>
        <v>0</v>
      </c>
      <c r="BZ114" s="198">
        <f t="shared" si="59"/>
        <v>0</v>
      </c>
      <c r="CA114" s="198">
        <f t="shared" si="59"/>
        <v>0</v>
      </c>
      <c r="CB114" s="198">
        <f t="shared" si="59"/>
        <v>0</v>
      </c>
      <c r="CC114" s="198">
        <f t="shared" si="59"/>
        <v>0</v>
      </c>
      <c r="CD114" s="198">
        <f t="shared" si="59"/>
        <v>0</v>
      </c>
      <c r="CE114" s="198">
        <f t="shared" si="59"/>
        <v>0</v>
      </c>
      <c r="CF114" s="198">
        <f t="shared" si="59"/>
        <v>0</v>
      </c>
      <c r="CG114" s="198">
        <f t="shared" si="59"/>
        <v>0</v>
      </c>
    </row>
    <row r="115" spans="2:86" ht="3.6" customHeight="1" x14ac:dyDescent="0.25">
      <c r="B115" s="416"/>
      <c r="D115" s="258"/>
      <c r="E115" s="258"/>
      <c r="F115" s="258"/>
      <c r="G115" s="258"/>
      <c r="H115" s="258"/>
      <c r="I115" s="258"/>
      <c r="J115" s="258"/>
      <c r="K115" s="260"/>
      <c r="L115" s="260"/>
      <c r="M115" s="260"/>
      <c r="N115" s="260"/>
      <c r="O115" s="260"/>
      <c r="P115" s="260"/>
      <c r="Q115" s="260"/>
      <c r="R115" s="260"/>
      <c r="S115" s="260"/>
      <c r="T115" s="260"/>
      <c r="U115" s="260"/>
      <c r="V115" s="260"/>
      <c r="W115" s="260"/>
      <c r="X115" s="263"/>
      <c r="Y115" s="263"/>
      <c r="Z115" s="263"/>
      <c r="AA115" s="263"/>
      <c r="AB115" s="263"/>
      <c r="AC115" s="263"/>
      <c r="AD115" s="263"/>
      <c r="AE115" s="263"/>
      <c r="AF115" s="263"/>
      <c r="AG115" s="263"/>
      <c r="AH115" s="263"/>
      <c r="AI115" s="263"/>
      <c r="AJ115" s="263"/>
      <c r="AK115" s="263"/>
      <c r="AL115" s="263"/>
      <c r="AM115" s="263"/>
      <c r="AN115" s="263"/>
      <c r="AO115" s="263"/>
      <c r="AP115" s="263"/>
      <c r="AQ115" s="263"/>
      <c r="AR115" s="263"/>
      <c r="AS115" s="263"/>
      <c r="AT115" s="263"/>
      <c r="AU115" s="263"/>
      <c r="AV115" s="263"/>
      <c r="AW115" s="263"/>
      <c r="AX115" s="263"/>
      <c r="AY115" s="263"/>
      <c r="AZ115" s="263"/>
      <c r="BA115" s="263"/>
      <c r="BB115" s="263"/>
      <c r="BC115" s="263"/>
      <c r="BD115" s="263"/>
      <c r="BE115" s="263"/>
      <c r="BF115" s="263"/>
      <c r="BG115" s="263"/>
      <c r="BH115" s="263"/>
      <c r="BI115" s="263"/>
      <c r="BJ115" s="263"/>
      <c r="BK115" s="263"/>
      <c r="BL115" s="263"/>
      <c r="BM115" s="263"/>
      <c r="BN115" s="263"/>
      <c r="BO115" s="263"/>
      <c r="BP115" s="263"/>
      <c r="BQ115" s="263"/>
      <c r="BR115" s="263"/>
      <c r="BS115" s="263"/>
      <c r="BT115" s="263"/>
      <c r="BU115" s="263"/>
      <c r="BV115" s="263"/>
      <c r="BW115" s="263"/>
      <c r="BX115" s="263"/>
      <c r="BY115" s="263"/>
      <c r="BZ115" s="263"/>
      <c r="CA115" s="263"/>
      <c r="CB115" s="263"/>
      <c r="CC115" s="263"/>
      <c r="CD115" s="263"/>
      <c r="CE115" s="263"/>
      <c r="CF115" s="263"/>
      <c r="CG115" s="263"/>
    </row>
    <row r="116" spans="2:86" ht="16.95" customHeight="1" x14ac:dyDescent="0.25">
      <c r="B116" s="416"/>
      <c r="D116" s="409" t="s">
        <v>338</v>
      </c>
      <c r="E116" s="410"/>
      <c r="F116" s="165" t="s">
        <v>176</v>
      </c>
      <c r="G116" s="262"/>
      <c r="H116" s="262"/>
      <c r="K116" s="198">
        <f>SUM(L116:U116)</f>
        <v>17.048000000000002</v>
      </c>
      <c r="L116" s="96"/>
      <c r="M116" s="96"/>
      <c r="N116" s="96"/>
      <c r="O116" s="96"/>
      <c r="P116" s="96"/>
      <c r="Q116" s="96"/>
      <c r="R116" s="96"/>
      <c r="S116" s="96"/>
      <c r="T116" s="96">
        <f>T113</f>
        <v>17.048000000000002</v>
      </c>
      <c r="U116" s="96"/>
      <c r="V116" s="260"/>
      <c r="W116" s="260"/>
      <c r="X116" s="180"/>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0"/>
      <c r="AX116" s="180"/>
      <c r="AY116" s="180"/>
      <c r="AZ116" s="180"/>
      <c r="BA116" s="180"/>
      <c r="BB116" s="180"/>
      <c r="BC116" s="180"/>
      <c r="BD116" s="180"/>
      <c r="BE116" s="180"/>
      <c r="BF116" s="180"/>
      <c r="BG116" s="180"/>
      <c r="BH116" s="180"/>
      <c r="BI116" s="180"/>
      <c r="BJ116" s="180"/>
      <c r="BK116" s="180"/>
      <c r="BL116" s="180"/>
      <c r="BM116" s="180"/>
      <c r="BN116" s="180"/>
      <c r="BO116" s="180"/>
      <c r="BP116" s="180"/>
      <c r="BQ116" s="180"/>
      <c r="BR116" s="180"/>
      <c r="BS116" s="180"/>
      <c r="BT116" s="180"/>
      <c r="BU116" s="180"/>
      <c r="BV116" s="180"/>
      <c r="BW116" s="180"/>
      <c r="BX116" s="180"/>
      <c r="BY116" s="180"/>
      <c r="BZ116" s="180"/>
      <c r="CA116" s="180"/>
      <c r="CB116" s="180"/>
      <c r="CC116" s="180"/>
      <c r="CD116" s="180"/>
      <c r="CE116" s="180"/>
      <c r="CF116" s="180"/>
      <c r="CG116" s="180"/>
    </row>
    <row r="117" spans="2:86" ht="16.95" customHeight="1" x14ac:dyDescent="0.25">
      <c r="B117" s="416"/>
      <c r="D117" s="413"/>
      <c r="E117" s="414"/>
      <c r="F117" s="167" t="s">
        <v>177</v>
      </c>
      <c r="G117" s="262"/>
      <c r="H117" s="262"/>
      <c r="K117" s="198">
        <f>SUM(L117:U117)</f>
        <v>0</v>
      </c>
      <c r="L117" s="96"/>
      <c r="M117" s="96"/>
      <c r="N117" s="96"/>
      <c r="O117" s="96"/>
      <c r="P117" s="96"/>
      <c r="Q117" s="96"/>
      <c r="R117" s="96"/>
      <c r="S117" s="96"/>
      <c r="T117" s="96"/>
      <c r="U117" s="96"/>
      <c r="V117" s="260"/>
      <c r="W117" s="260"/>
      <c r="X117" s="260"/>
      <c r="Y117" s="260"/>
      <c r="Z117" s="260"/>
      <c r="AA117" s="260"/>
      <c r="AB117" s="260"/>
      <c r="AC117" s="260"/>
      <c r="AD117" s="260"/>
      <c r="AE117" s="260"/>
      <c r="AF117" s="260"/>
      <c r="AG117" s="260"/>
      <c r="AH117" s="260"/>
      <c r="AI117" s="260"/>
      <c r="AJ117" s="260"/>
      <c r="AK117" s="260"/>
      <c r="AL117" s="260"/>
      <c r="AM117" s="260"/>
      <c r="AN117" s="260"/>
      <c r="AO117" s="260"/>
      <c r="AP117" s="260"/>
      <c r="AQ117" s="260"/>
      <c r="AR117" s="260"/>
      <c r="AS117" s="260"/>
      <c r="AT117" s="260"/>
      <c r="AU117" s="260"/>
      <c r="AV117" s="260"/>
      <c r="AW117" s="260"/>
      <c r="AX117" s="260"/>
      <c r="AY117" s="260"/>
      <c r="AZ117" s="260"/>
      <c r="BA117" s="260"/>
      <c r="BB117" s="260"/>
      <c r="BC117" s="260"/>
      <c r="BD117" s="260"/>
      <c r="BE117" s="260"/>
      <c r="BF117" s="260"/>
      <c r="BG117" s="260"/>
      <c r="BH117" s="260"/>
      <c r="BI117" s="260"/>
      <c r="BJ117" s="260"/>
      <c r="BK117" s="260"/>
      <c r="BL117" s="260"/>
      <c r="BM117" s="260"/>
      <c r="BN117" s="260"/>
      <c r="BO117" s="260"/>
      <c r="BP117" s="260"/>
      <c r="BQ117" s="260"/>
      <c r="BR117" s="260"/>
      <c r="BS117" s="260"/>
      <c r="BT117" s="260"/>
      <c r="BU117" s="260"/>
      <c r="BV117" s="260"/>
      <c r="BW117" s="260"/>
      <c r="BX117" s="260"/>
      <c r="BY117" s="260"/>
      <c r="BZ117" s="260"/>
      <c r="CA117" s="260"/>
      <c r="CB117" s="260"/>
      <c r="CC117" s="260"/>
      <c r="CD117" s="260"/>
      <c r="CE117" s="260"/>
      <c r="CF117" s="260"/>
      <c r="CG117" s="260"/>
      <c r="CH117" s="258"/>
    </row>
    <row r="118" spans="2:86" ht="4.95" customHeight="1" x14ac:dyDescent="0.25">
      <c r="B118" s="416"/>
      <c r="D118" s="266"/>
      <c r="E118" s="266"/>
      <c r="F118" s="258"/>
      <c r="G118" s="258"/>
      <c r="H118" s="258"/>
      <c r="I118" s="258"/>
      <c r="J118" s="258"/>
      <c r="K118" s="260"/>
      <c r="L118" s="260"/>
      <c r="M118" s="260"/>
      <c r="N118" s="260"/>
      <c r="O118" s="260"/>
      <c r="P118" s="260"/>
      <c r="Q118" s="260"/>
      <c r="R118" s="260"/>
      <c r="S118" s="260"/>
      <c r="T118" s="260"/>
      <c r="U118" s="260"/>
      <c r="V118" s="260"/>
      <c r="W118" s="260"/>
      <c r="X118" s="260"/>
      <c r="Y118" s="260"/>
      <c r="Z118" s="260"/>
      <c r="AA118" s="260"/>
      <c r="AB118" s="260"/>
      <c r="AC118" s="260"/>
      <c r="AD118" s="260"/>
      <c r="AE118" s="260"/>
      <c r="AF118" s="260"/>
      <c r="AG118" s="260"/>
      <c r="AH118" s="260"/>
      <c r="AI118" s="260"/>
      <c r="AJ118" s="260"/>
      <c r="AK118" s="260"/>
      <c r="AL118" s="260"/>
      <c r="AM118" s="260"/>
      <c r="AN118" s="260"/>
      <c r="AO118" s="260"/>
      <c r="AP118" s="260"/>
      <c r="AQ118" s="260"/>
      <c r="AR118" s="260"/>
      <c r="AS118" s="260"/>
      <c r="AT118" s="260"/>
      <c r="AU118" s="260"/>
      <c r="AV118" s="260"/>
      <c r="AW118" s="260"/>
      <c r="AX118" s="260"/>
      <c r="AY118" s="260"/>
      <c r="AZ118" s="260"/>
      <c r="BA118" s="260"/>
      <c r="BB118" s="260"/>
      <c r="BC118" s="260"/>
      <c r="BD118" s="260"/>
      <c r="BE118" s="260"/>
      <c r="BF118" s="260"/>
      <c r="BG118" s="260"/>
      <c r="BH118" s="260"/>
      <c r="BI118" s="260"/>
      <c r="BJ118" s="260"/>
      <c r="BK118" s="260"/>
      <c r="BL118" s="260"/>
      <c r="BM118" s="260"/>
      <c r="BN118" s="260"/>
      <c r="BO118" s="260"/>
      <c r="BP118" s="260"/>
      <c r="BQ118" s="260"/>
      <c r="BR118" s="260"/>
      <c r="BS118" s="260"/>
      <c r="BT118" s="260"/>
      <c r="BU118" s="260"/>
      <c r="BV118" s="260"/>
      <c r="BW118" s="260"/>
      <c r="BX118" s="260"/>
      <c r="BY118" s="260"/>
      <c r="BZ118" s="260"/>
      <c r="CA118" s="260"/>
      <c r="CB118" s="260"/>
      <c r="CC118" s="260"/>
      <c r="CD118" s="260"/>
      <c r="CE118" s="260"/>
      <c r="CF118" s="260"/>
      <c r="CG118" s="260"/>
      <c r="CH118" s="258"/>
    </row>
    <row r="119" spans="2:86" ht="16.95" customHeight="1" x14ac:dyDescent="0.25">
      <c r="B119" s="416"/>
      <c r="D119" s="450" t="str">
        <f>"Value in PSUT"&amp;$D$4</f>
        <v>Value in PSUT (in PJ)</v>
      </c>
      <c r="E119" s="447" t="s">
        <v>326</v>
      </c>
      <c r="F119" s="165" t="s">
        <v>176</v>
      </c>
      <c r="G119" s="261" t="s">
        <v>311</v>
      </c>
      <c r="H119" s="262"/>
      <c r="K119" s="198">
        <f>SUM(L119:U119)</f>
        <v>17.048000000000002</v>
      </c>
      <c r="L119" s="198">
        <f>IF(SUM(L$116:L$117)=0,L$113,L$113*L116/SUM(L$116:L$117))</f>
        <v>0</v>
      </c>
      <c r="M119" s="198">
        <f t="shared" ref="M119:U119" si="60">IF(SUM(M$116:M$117)=0,M$113,M$113*M116/SUM(M$116:M$117))</f>
        <v>0</v>
      </c>
      <c r="N119" s="198">
        <f t="shared" si="60"/>
        <v>0</v>
      </c>
      <c r="O119" s="198">
        <f t="shared" si="60"/>
        <v>0</v>
      </c>
      <c r="P119" s="198">
        <f t="shared" si="60"/>
        <v>0</v>
      </c>
      <c r="Q119" s="198">
        <f t="shared" si="60"/>
        <v>0</v>
      </c>
      <c r="R119" s="198">
        <f t="shared" si="60"/>
        <v>0</v>
      </c>
      <c r="S119" s="198">
        <f t="shared" si="60"/>
        <v>0</v>
      </c>
      <c r="T119" s="198">
        <f t="shared" si="60"/>
        <v>17.048000000000002</v>
      </c>
      <c r="U119" s="198">
        <f t="shared" si="60"/>
        <v>0</v>
      </c>
      <c r="V119" s="260"/>
      <c r="W119" s="260"/>
      <c r="X119" s="260"/>
      <c r="Y119" s="260"/>
      <c r="Z119" s="260"/>
      <c r="AA119" s="260"/>
      <c r="AB119" s="260"/>
      <c r="AC119" s="260"/>
      <c r="AD119" s="260"/>
      <c r="AE119" s="260"/>
      <c r="AF119" s="260"/>
      <c r="AG119" s="260"/>
      <c r="AH119" s="260"/>
      <c r="AI119" s="260"/>
      <c r="AJ119" s="260"/>
      <c r="AK119" s="260"/>
      <c r="AL119" s="260"/>
      <c r="AM119" s="260"/>
      <c r="AN119" s="260"/>
      <c r="AO119" s="260"/>
      <c r="AP119" s="260"/>
      <c r="AQ119" s="260"/>
      <c r="AR119" s="260"/>
      <c r="AS119" s="260"/>
      <c r="AT119" s="260"/>
      <c r="AU119" s="260"/>
      <c r="AV119" s="260"/>
      <c r="AW119" s="260"/>
      <c r="AX119" s="260"/>
      <c r="AY119" s="260"/>
      <c r="AZ119" s="260"/>
      <c r="BA119" s="260"/>
      <c r="BB119" s="260"/>
      <c r="BC119" s="260"/>
      <c r="BD119" s="260"/>
      <c r="BE119" s="260"/>
      <c r="BF119" s="260"/>
      <c r="BG119" s="260"/>
      <c r="BH119" s="260"/>
      <c r="BI119" s="260"/>
      <c r="BJ119" s="260"/>
      <c r="BK119" s="260"/>
      <c r="BL119" s="260"/>
      <c r="BM119" s="260"/>
      <c r="BN119" s="260"/>
      <c r="BO119" s="260"/>
      <c r="BP119" s="260"/>
      <c r="BQ119" s="260"/>
      <c r="BR119" s="260"/>
      <c r="BS119" s="260"/>
      <c r="BT119" s="260"/>
      <c r="BU119" s="260"/>
      <c r="BV119" s="260"/>
      <c r="BW119" s="260"/>
      <c r="BX119" s="260"/>
      <c r="BY119" s="260"/>
      <c r="BZ119" s="260"/>
      <c r="CA119" s="260"/>
      <c r="CB119" s="260"/>
      <c r="CC119" s="260"/>
      <c r="CD119" s="260"/>
      <c r="CE119" s="260"/>
      <c r="CF119" s="260"/>
      <c r="CG119" s="260"/>
      <c r="CH119" s="258"/>
    </row>
    <row r="120" spans="2:86" ht="16.95" customHeight="1" x14ac:dyDescent="0.25">
      <c r="B120" s="416"/>
      <c r="D120" s="451"/>
      <c r="E120" s="449"/>
      <c r="F120" s="166" t="s">
        <v>177</v>
      </c>
      <c r="G120" s="261" t="s">
        <v>311</v>
      </c>
      <c r="H120" s="262"/>
      <c r="K120" s="198">
        <f>SUM(L120:U120)</f>
        <v>0</v>
      </c>
      <c r="L120" s="198">
        <f>IF(SUM(L$116:L$117)=0,0,L$113*L117/SUM(L$116:L$117))</f>
        <v>0</v>
      </c>
      <c r="M120" s="198">
        <f t="shared" ref="M120:U120" si="61">IF(SUM(M$116:M$117)=0,0,M$113*M117/SUM(M$116:M$117))</f>
        <v>0</v>
      </c>
      <c r="N120" s="198">
        <f t="shared" si="61"/>
        <v>0</v>
      </c>
      <c r="O120" s="198">
        <f t="shared" si="61"/>
        <v>0</v>
      </c>
      <c r="P120" s="198">
        <f t="shared" si="61"/>
        <v>0</v>
      </c>
      <c r="Q120" s="198">
        <f t="shared" si="61"/>
        <v>0</v>
      </c>
      <c r="R120" s="198">
        <f t="shared" si="61"/>
        <v>0</v>
      </c>
      <c r="S120" s="198">
        <f t="shared" si="61"/>
        <v>0</v>
      </c>
      <c r="T120" s="198">
        <f t="shared" si="61"/>
        <v>0</v>
      </c>
      <c r="U120" s="198">
        <f t="shared" si="61"/>
        <v>0</v>
      </c>
      <c r="V120" s="260"/>
      <c r="W120" s="260"/>
      <c r="X120" s="260"/>
      <c r="Y120" s="260"/>
      <c r="Z120" s="260"/>
      <c r="AA120" s="260"/>
      <c r="AB120" s="260"/>
      <c r="AC120" s="260"/>
      <c r="AD120" s="260"/>
      <c r="AE120" s="260"/>
      <c r="AF120" s="260"/>
      <c r="AG120" s="260"/>
      <c r="AH120" s="260"/>
      <c r="AI120" s="260"/>
      <c r="AJ120" s="260"/>
      <c r="AK120" s="260"/>
      <c r="AL120" s="260"/>
      <c r="AM120" s="260"/>
      <c r="AN120" s="260"/>
      <c r="AO120" s="260"/>
      <c r="AP120" s="260"/>
      <c r="AQ120" s="260"/>
      <c r="AR120" s="260"/>
      <c r="AS120" s="260"/>
      <c r="AT120" s="260"/>
      <c r="AU120" s="260"/>
      <c r="AV120" s="260"/>
      <c r="AW120" s="260"/>
      <c r="AX120" s="260"/>
      <c r="AY120" s="260"/>
      <c r="AZ120" s="260"/>
      <c r="BA120" s="260"/>
      <c r="BB120" s="260"/>
      <c r="BC120" s="260"/>
      <c r="BD120" s="260"/>
      <c r="BE120" s="260"/>
      <c r="BF120" s="260"/>
      <c r="BG120" s="260"/>
      <c r="BH120" s="260"/>
      <c r="BI120" s="260"/>
      <c r="BJ120" s="260"/>
      <c r="BK120" s="260"/>
      <c r="BL120" s="260"/>
      <c r="BM120" s="260"/>
      <c r="BN120" s="260"/>
      <c r="BO120" s="260"/>
      <c r="BP120" s="260"/>
      <c r="BQ120" s="260"/>
      <c r="BR120" s="260"/>
      <c r="BS120" s="260"/>
      <c r="BT120" s="260"/>
      <c r="BU120" s="260"/>
      <c r="BV120" s="260"/>
      <c r="BW120" s="260"/>
      <c r="BX120" s="260"/>
      <c r="BY120" s="260"/>
      <c r="BZ120" s="260"/>
      <c r="CA120" s="260"/>
      <c r="CB120" s="260"/>
      <c r="CC120" s="260"/>
      <c r="CD120" s="260"/>
      <c r="CE120" s="260"/>
      <c r="CF120" s="260"/>
      <c r="CG120" s="260"/>
      <c r="CH120" s="258"/>
    </row>
    <row r="121" spans="2:86" ht="16.95" customHeight="1" x14ac:dyDescent="0.25">
      <c r="B121" s="416"/>
      <c r="D121" s="451"/>
      <c r="E121" s="447" t="s">
        <v>327</v>
      </c>
      <c r="F121" s="165" t="s">
        <v>176</v>
      </c>
      <c r="G121" s="261" t="s">
        <v>298</v>
      </c>
      <c r="H121" s="262"/>
      <c r="K121" s="198">
        <f>SUM(L121:U121)</f>
        <v>0</v>
      </c>
      <c r="L121" s="198">
        <f>IF(SUM(L$116:L$117)=0,L$114,L$114*L116/SUM(L$116:L$117))</f>
        <v>0</v>
      </c>
      <c r="M121" s="198">
        <f t="shared" ref="M121:U121" si="62">IF(SUM(M$116:M$117)=0,M$114,M$114*M116/SUM(M$116:M$117))</f>
        <v>0</v>
      </c>
      <c r="N121" s="198">
        <f t="shared" si="62"/>
        <v>0</v>
      </c>
      <c r="O121" s="198">
        <f t="shared" si="62"/>
        <v>0</v>
      </c>
      <c r="P121" s="198">
        <f t="shared" si="62"/>
        <v>0</v>
      </c>
      <c r="Q121" s="198">
        <f t="shared" si="62"/>
        <v>0</v>
      </c>
      <c r="R121" s="198">
        <f t="shared" si="62"/>
        <v>0</v>
      </c>
      <c r="S121" s="198">
        <f t="shared" si="62"/>
        <v>0</v>
      </c>
      <c r="T121" s="198">
        <f t="shared" si="62"/>
        <v>0</v>
      </c>
      <c r="U121" s="198">
        <f t="shared" si="62"/>
        <v>0</v>
      </c>
      <c r="V121" s="260"/>
      <c r="W121" s="260"/>
      <c r="X121" s="260"/>
      <c r="Y121" s="260"/>
      <c r="Z121" s="260"/>
      <c r="AA121" s="260"/>
      <c r="AB121" s="260"/>
      <c r="AC121" s="260"/>
      <c r="AD121" s="260"/>
      <c r="AE121" s="260"/>
      <c r="AF121" s="260"/>
      <c r="AG121" s="260"/>
      <c r="AH121" s="260"/>
      <c r="AI121" s="260"/>
      <c r="AJ121" s="260"/>
      <c r="AK121" s="260"/>
      <c r="AL121" s="260"/>
      <c r="AM121" s="260"/>
      <c r="AN121" s="260"/>
      <c r="AO121" s="260"/>
      <c r="AP121" s="260"/>
      <c r="AQ121" s="260"/>
      <c r="AR121" s="260"/>
      <c r="AS121" s="260"/>
      <c r="AT121" s="260"/>
      <c r="AU121" s="260"/>
      <c r="AV121" s="260"/>
      <c r="AW121" s="260"/>
      <c r="AX121" s="260"/>
      <c r="AY121" s="260"/>
      <c r="AZ121" s="260"/>
      <c r="BA121" s="260"/>
      <c r="BB121" s="260"/>
      <c r="BC121" s="260"/>
      <c r="BD121" s="260"/>
      <c r="BE121" s="260"/>
      <c r="BF121" s="260"/>
      <c r="BG121" s="260"/>
      <c r="BH121" s="260"/>
      <c r="BI121" s="260"/>
      <c r="BJ121" s="260"/>
      <c r="BK121" s="260"/>
      <c r="BL121" s="260"/>
      <c r="BM121" s="260"/>
      <c r="BN121" s="260"/>
      <c r="BO121" s="260"/>
      <c r="BP121" s="260"/>
      <c r="BQ121" s="260"/>
      <c r="BR121" s="260"/>
      <c r="BS121" s="260"/>
      <c r="BT121" s="260"/>
      <c r="BU121" s="260"/>
      <c r="BV121" s="260"/>
      <c r="BW121" s="260"/>
      <c r="BX121" s="260"/>
      <c r="BY121" s="260"/>
      <c r="BZ121" s="260"/>
      <c r="CA121" s="260"/>
      <c r="CB121" s="260"/>
      <c r="CC121" s="260"/>
      <c r="CD121" s="260"/>
      <c r="CE121" s="260"/>
      <c r="CF121" s="260"/>
      <c r="CG121" s="260"/>
      <c r="CH121" s="258"/>
    </row>
    <row r="122" spans="2:86" ht="16.95" customHeight="1" x14ac:dyDescent="0.25">
      <c r="B122" s="416"/>
      <c r="D122" s="451"/>
      <c r="E122" s="448"/>
      <c r="F122" s="167" t="s">
        <v>177</v>
      </c>
      <c r="G122" s="261" t="s">
        <v>298</v>
      </c>
      <c r="H122" s="262"/>
      <c r="K122" s="198">
        <f>SUM(L122:U122)</f>
        <v>0</v>
      </c>
      <c r="L122" s="198">
        <f>IF(SUM(L$116:L$117)=0,0,L$114*L117/SUM(L$116:L$117))</f>
        <v>0</v>
      </c>
      <c r="M122" s="198">
        <f t="shared" ref="M122:U122" si="63">IF(SUM(M$116:M$117)=0,0,M$114*M117/SUM(M$116:M$117))</f>
        <v>0</v>
      </c>
      <c r="N122" s="198">
        <f t="shared" si="63"/>
        <v>0</v>
      </c>
      <c r="O122" s="198">
        <f t="shared" si="63"/>
        <v>0</v>
      </c>
      <c r="P122" s="198">
        <f t="shared" si="63"/>
        <v>0</v>
      </c>
      <c r="Q122" s="198">
        <f t="shared" si="63"/>
        <v>0</v>
      </c>
      <c r="R122" s="198">
        <f t="shared" si="63"/>
        <v>0</v>
      </c>
      <c r="S122" s="198">
        <f t="shared" si="63"/>
        <v>0</v>
      </c>
      <c r="T122" s="198">
        <f t="shared" si="63"/>
        <v>0</v>
      </c>
      <c r="U122" s="198">
        <f t="shared" si="63"/>
        <v>0</v>
      </c>
      <c r="V122" s="260"/>
      <c r="W122" s="260"/>
      <c r="X122" s="260"/>
      <c r="Y122" s="260"/>
      <c r="Z122" s="260"/>
      <c r="AA122" s="260"/>
      <c r="AB122" s="260"/>
      <c r="AC122" s="260"/>
      <c r="AD122" s="260"/>
      <c r="AE122" s="260"/>
      <c r="AF122" s="260"/>
      <c r="AG122" s="260"/>
      <c r="AH122" s="260"/>
      <c r="AI122" s="260"/>
      <c r="AJ122" s="260"/>
      <c r="AK122" s="260"/>
      <c r="AL122" s="260"/>
      <c r="AM122" s="260"/>
      <c r="AN122" s="260"/>
      <c r="AO122" s="260"/>
      <c r="AP122" s="260"/>
      <c r="AQ122" s="260"/>
      <c r="AR122" s="260"/>
      <c r="AS122" s="260"/>
      <c r="AT122" s="260"/>
      <c r="AU122" s="260"/>
      <c r="AV122" s="260"/>
      <c r="AW122" s="260"/>
      <c r="AX122" s="260"/>
      <c r="AY122" s="260"/>
      <c r="AZ122" s="260"/>
      <c r="BA122" s="260"/>
      <c r="BB122" s="260"/>
      <c r="BC122" s="260"/>
      <c r="BD122" s="260"/>
      <c r="BE122" s="260"/>
      <c r="BF122" s="260"/>
      <c r="BG122" s="260"/>
      <c r="BH122" s="260"/>
      <c r="BI122" s="260"/>
      <c r="BJ122" s="260"/>
      <c r="BK122" s="260"/>
      <c r="BL122" s="260"/>
      <c r="BM122" s="260"/>
      <c r="BN122" s="260"/>
      <c r="BO122" s="260"/>
      <c r="BP122" s="260"/>
      <c r="BQ122" s="260"/>
      <c r="BR122" s="260"/>
      <c r="BS122" s="260"/>
      <c r="BT122" s="260"/>
      <c r="BU122" s="260"/>
      <c r="BV122" s="260"/>
      <c r="BW122" s="260"/>
      <c r="BX122" s="260"/>
      <c r="BY122" s="260"/>
      <c r="BZ122" s="260"/>
      <c r="CA122" s="260"/>
      <c r="CB122" s="260"/>
      <c r="CC122" s="260"/>
      <c r="CD122" s="260"/>
      <c r="CE122" s="260"/>
      <c r="CF122" s="260"/>
      <c r="CG122" s="260"/>
      <c r="CH122" s="258"/>
    </row>
    <row r="123" spans="2:86" ht="16.95" customHeight="1" x14ac:dyDescent="0.25">
      <c r="B123" s="416"/>
      <c r="D123" s="451"/>
      <c r="E123" s="372" t="s">
        <v>330</v>
      </c>
      <c r="F123" s="165" t="s">
        <v>176</v>
      </c>
      <c r="G123" s="261" t="s">
        <v>317</v>
      </c>
      <c r="H123" s="262"/>
      <c r="K123" s="198">
        <f>K119-K121</f>
        <v>17.048000000000002</v>
      </c>
      <c r="L123" s="263"/>
      <c r="M123" s="263"/>
      <c r="N123" s="263"/>
      <c r="O123" s="263"/>
      <c r="P123" s="263"/>
      <c r="Q123" s="263"/>
      <c r="R123" s="263"/>
      <c r="S123" s="263"/>
      <c r="T123" s="263"/>
      <c r="U123" s="263"/>
      <c r="V123" s="260"/>
      <c r="W123" s="260"/>
      <c r="X123" s="180"/>
      <c r="Y123" s="180"/>
      <c r="Z123" s="180"/>
      <c r="AA123" s="180"/>
      <c r="AB123" s="180"/>
      <c r="AC123" s="180"/>
      <c r="AD123" s="180"/>
      <c r="AE123" s="180"/>
      <c r="AF123" s="180"/>
      <c r="AG123" s="180"/>
      <c r="AH123" s="180"/>
      <c r="AI123" s="180"/>
      <c r="AJ123" s="180"/>
      <c r="AK123" s="180"/>
      <c r="AL123" s="180"/>
      <c r="AM123" s="180"/>
      <c r="AN123" s="180"/>
      <c r="AO123" s="180"/>
      <c r="AP123" s="180"/>
      <c r="AQ123" s="180"/>
      <c r="AR123" s="180"/>
      <c r="AS123" s="180"/>
      <c r="AT123" s="180"/>
      <c r="AU123" s="180"/>
      <c r="AV123" s="180"/>
      <c r="AW123" s="180"/>
      <c r="AX123" s="180"/>
      <c r="AY123" s="180"/>
      <c r="AZ123" s="180"/>
      <c r="BA123" s="180"/>
      <c r="BB123" s="180"/>
      <c r="BC123" s="180"/>
      <c r="BD123" s="180"/>
      <c r="BE123" s="180"/>
      <c r="BF123" s="180"/>
      <c r="BG123" s="180"/>
      <c r="BH123" s="180"/>
      <c r="BI123" s="180"/>
      <c r="BJ123" s="180"/>
      <c r="BK123" s="180"/>
      <c r="BL123" s="180"/>
      <c r="BM123" s="180"/>
      <c r="BN123" s="180"/>
      <c r="BO123" s="180"/>
      <c r="BP123" s="180"/>
      <c r="BQ123" s="180"/>
      <c r="BR123" s="180"/>
      <c r="BS123" s="180"/>
      <c r="BT123" s="180"/>
      <c r="BU123" s="180"/>
      <c r="BV123" s="180"/>
      <c r="BW123" s="180"/>
      <c r="BX123" s="180"/>
      <c r="BY123" s="180"/>
      <c r="BZ123" s="180"/>
      <c r="CA123" s="180"/>
      <c r="CB123" s="180"/>
      <c r="CC123" s="180"/>
      <c r="CD123" s="180"/>
      <c r="CE123" s="180"/>
      <c r="CF123" s="180"/>
      <c r="CG123" s="180"/>
    </row>
    <row r="124" spans="2:86" ht="16.95" customHeight="1" x14ac:dyDescent="0.25">
      <c r="B124" s="416"/>
      <c r="D124" s="451"/>
      <c r="E124" s="372"/>
      <c r="F124" s="167" t="s">
        <v>177</v>
      </c>
      <c r="G124" s="261" t="s">
        <v>317</v>
      </c>
      <c r="H124" s="262"/>
      <c r="K124" s="198">
        <f>K120-K122</f>
        <v>0</v>
      </c>
      <c r="L124" s="260"/>
      <c r="M124" s="260"/>
      <c r="N124" s="260"/>
      <c r="O124" s="260"/>
      <c r="P124" s="260"/>
      <c r="Q124" s="260"/>
      <c r="R124" s="260"/>
      <c r="S124" s="260"/>
      <c r="T124" s="260"/>
      <c r="U124" s="260"/>
      <c r="V124" s="260"/>
      <c r="W124" s="260"/>
      <c r="X124" s="180"/>
      <c r="Y124" s="180"/>
      <c r="Z124" s="180"/>
      <c r="AA124" s="180"/>
      <c r="AB124" s="180"/>
      <c r="AC124" s="180"/>
      <c r="AD124" s="180"/>
      <c r="AE124" s="180"/>
      <c r="AF124" s="180"/>
      <c r="AG124" s="180"/>
      <c r="AH124" s="180"/>
      <c r="AI124" s="180"/>
      <c r="AJ124" s="180"/>
      <c r="AK124" s="180"/>
      <c r="AL124" s="180"/>
      <c r="AM124" s="180"/>
      <c r="AN124" s="180"/>
      <c r="AO124" s="180"/>
      <c r="AP124" s="180"/>
      <c r="AQ124" s="180"/>
      <c r="AR124" s="180"/>
      <c r="AS124" s="180"/>
      <c r="AT124" s="180"/>
      <c r="AU124" s="180"/>
      <c r="AV124" s="180"/>
      <c r="AW124" s="180"/>
      <c r="AX124" s="180"/>
      <c r="AY124" s="180"/>
      <c r="AZ124" s="180"/>
      <c r="BA124" s="180"/>
      <c r="BB124" s="180"/>
      <c r="BC124" s="180"/>
      <c r="BD124" s="180"/>
      <c r="BE124" s="180"/>
      <c r="BF124" s="180"/>
      <c r="BG124" s="180"/>
      <c r="BH124" s="180"/>
      <c r="BI124" s="180"/>
      <c r="BJ124" s="180"/>
      <c r="BK124" s="180"/>
      <c r="BL124" s="180"/>
      <c r="BM124" s="180"/>
      <c r="BN124" s="180"/>
      <c r="BO124" s="180"/>
      <c r="BP124" s="180"/>
      <c r="BQ124" s="180"/>
      <c r="BR124" s="180"/>
      <c r="BS124" s="180"/>
      <c r="BT124" s="180"/>
      <c r="BU124" s="180"/>
      <c r="BV124" s="180"/>
      <c r="BW124" s="180"/>
      <c r="BX124" s="180"/>
      <c r="BY124" s="180"/>
      <c r="BZ124" s="180"/>
      <c r="CA124" s="180"/>
      <c r="CB124" s="180"/>
      <c r="CC124" s="180"/>
      <c r="CD124" s="180"/>
      <c r="CE124" s="180"/>
      <c r="CF124" s="180"/>
      <c r="CG124" s="180"/>
    </row>
    <row r="125" spans="2:86" ht="16.95" customHeight="1" x14ac:dyDescent="0.25">
      <c r="B125" s="416"/>
      <c r="D125" s="452"/>
      <c r="E125" s="267" t="s">
        <v>331</v>
      </c>
      <c r="F125" s="167" t="str">
        <f>Matrix!D38</f>
        <v>Env</v>
      </c>
      <c r="G125" s="261" t="s">
        <v>314</v>
      </c>
      <c r="H125" s="262"/>
      <c r="K125" s="198">
        <f>SUM(K123:K124)</f>
        <v>17.048000000000002</v>
      </c>
      <c r="L125" s="260"/>
      <c r="M125" s="260"/>
      <c r="N125" s="260"/>
      <c r="O125" s="260"/>
      <c r="P125" s="260"/>
      <c r="Q125" s="260"/>
      <c r="R125" s="260"/>
      <c r="S125" s="260"/>
      <c r="T125" s="260"/>
      <c r="U125" s="260"/>
      <c r="V125" s="260"/>
      <c r="W125" s="260"/>
      <c r="X125" s="180"/>
      <c r="Y125" s="180"/>
      <c r="Z125" s="180"/>
      <c r="AA125" s="180"/>
      <c r="AB125" s="180"/>
      <c r="AC125" s="180"/>
      <c r="AD125" s="180"/>
      <c r="AE125" s="180"/>
      <c r="AF125" s="180"/>
      <c r="AG125" s="180"/>
      <c r="AH125" s="180"/>
      <c r="AI125" s="180"/>
      <c r="AJ125" s="180"/>
      <c r="AK125" s="180"/>
      <c r="AL125" s="180"/>
      <c r="AM125" s="180"/>
      <c r="AN125" s="180"/>
      <c r="AO125" s="180"/>
      <c r="AP125" s="180"/>
      <c r="AQ125" s="180"/>
      <c r="AR125" s="180"/>
      <c r="AS125" s="180"/>
      <c r="AT125" s="180"/>
      <c r="AU125" s="180"/>
      <c r="AV125" s="180"/>
      <c r="AW125" s="180"/>
      <c r="AX125" s="180"/>
      <c r="AY125" s="180"/>
      <c r="AZ125" s="180"/>
      <c r="BA125" s="180"/>
      <c r="BB125" s="180"/>
      <c r="BC125" s="180"/>
      <c r="BD125" s="180"/>
      <c r="BE125" s="180"/>
      <c r="BF125" s="180"/>
      <c r="BG125" s="180"/>
      <c r="BH125" s="180"/>
      <c r="BI125" s="180"/>
      <c r="BJ125" s="180"/>
      <c r="BK125" s="180"/>
      <c r="BL125" s="180"/>
      <c r="BM125" s="180"/>
      <c r="BN125" s="180"/>
      <c r="BO125" s="180"/>
      <c r="BP125" s="180"/>
      <c r="BQ125" s="180"/>
      <c r="BR125" s="180"/>
      <c r="BS125" s="180"/>
      <c r="BT125" s="180"/>
      <c r="BU125" s="180"/>
      <c r="BV125" s="180"/>
      <c r="BW125" s="180"/>
      <c r="BX125" s="180"/>
      <c r="BY125" s="180"/>
      <c r="BZ125" s="180"/>
      <c r="CA125" s="180"/>
      <c r="CB125" s="180"/>
      <c r="CC125" s="180"/>
      <c r="CD125" s="180"/>
      <c r="CE125" s="180"/>
      <c r="CF125" s="180"/>
      <c r="CG125" s="180"/>
    </row>
    <row r="127" spans="2:86" x14ac:dyDescent="0.25">
      <c r="K127" s="268"/>
    </row>
    <row r="128" spans="2:86" x14ac:dyDescent="0.25">
      <c r="K128" s="268"/>
    </row>
    <row r="129" spans="11:11" x14ac:dyDescent="0.25">
      <c r="K129" s="268"/>
    </row>
  </sheetData>
  <mergeCells count="57">
    <mergeCell ref="D78:D81"/>
    <mergeCell ref="B48:B53"/>
    <mergeCell ref="B55:B60"/>
    <mergeCell ref="B62:B67"/>
    <mergeCell ref="B69:B74"/>
    <mergeCell ref="B76:B81"/>
    <mergeCell ref="D48:F48"/>
    <mergeCell ref="D55:F55"/>
    <mergeCell ref="D62:F62"/>
    <mergeCell ref="D69:F69"/>
    <mergeCell ref="D76:F76"/>
    <mergeCell ref="D50:D53"/>
    <mergeCell ref="D57:D60"/>
    <mergeCell ref="D64:D67"/>
    <mergeCell ref="B20:B25"/>
    <mergeCell ref="B27:B32"/>
    <mergeCell ref="B34:B39"/>
    <mergeCell ref="B41:B46"/>
    <mergeCell ref="B97:B102"/>
    <mergeCell ref="B83:B88"/>
    <mergeCell ref="B90:B95"/>
    <mergeCell ref="E123:E124"/>
    <mergeCell ref="B111:B125"/>
    <mergeCell ref="E121:E122"/>
    <mergeCell ref="E119:E120"/>
    <mergeCell ref="D119:D125"/>
    <mergeCell ref="D116:E117"/>
    <mergeCell ref="D114:E114"/>
    <mergeCell ref="D111:F111"/>
    <mergeCell ref="X7:CG7"/>
    <mergeCell ref="D15:D18"/>
    <mergeCell ref="D22:D25"/>
    <mergeCell ref="D29:D32"/>
    <mergeCell ref="D36:D39"/>
    <mergeCell ref="L8:U8"/>
    <mergeCell ref="D106:D109"/>
    <mergeCell ref="D85:D88"/>
    <mergeCell ref="D83:F83"/>
    <mergeCell ref="D90:F90"/>
    <mergeCell ref="D97:F97"/>
    <mergeCell ref="D99:D102"/>
    <mergeCell ref="B2:E2"/>
    <mergeCell ref="B5:E5"/>
    <mergeCell ref="B6:E6"/>
    <mergeCell ref="D104:F104"/>
    <mergeCell ref="D113:E113"/>
    <mergeCell ref="D13:F13"/>
    <mergeCell ref="D20:F20"/>
    <mergeCell ref="D27:F27"/>
    <mergeCell ref="D34:F34"/>
    <mergeCell ref="D41:F41"/>
    <mergeCell ref="B104:B109"/>
    <mergeCell ref="B9:E9"/>
    <mergeCell ref="D43:D46"/>
    <mergeCell ref="D71:D74"/>
    <mergeCell ref="D92:D95"/>
    <mergeCell ref="B13:B18"/>
  </mergeCells>
  <conditionalFormatting sqref="L116:U117">
    <cfRule type="cellIs" dxfId="71" priority="1" operator="lessThan">
      <formula>0</formula>
    </cfRule>
  </conditionalFormatting>
  <dataValidations count="1">
    <dataValidation type="decimal" operator="greaterThanOrEqual" allowBlank="1" showInputMessage="1" showErrorMessage="1" sqref="L116:U117" xr:uid="{00000000-0002-0000-0B00-000000000000}">
      <formula1>0</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4" tint="0.39997558519241921"/>
  </sheetPr>
  <dimension ref="B2:S79"/>
  <sheetViews>
    <sheetView showGridLines="0" topLeftCell="A25" workbookViewId="0">
      <selection activeCell="D73" sqref="D73"/>
    </sheetView>
  </sheetViews>
  <sheetFormatPr defaultColWidth="8.88671875" defaultRowHeight="12" x14ac:dyDescent="0.25"/>
  <cols>
    <col min="1" max="1" width="3.33203125" style="3" customWidth="1"/>
    <col min="2" max="2" width="8.33203125" style="3" customWidth="1"/>
    <col min="3" max="3" width="8.88671875" style="3"/>
    <col min="4" max="4" width="24.88671875" style="3" customWidth="1"/>
    <col min="5" max="12" width="8.88671875" style="3"/>
    <col min="13" max="13" width="10.6640625" style="3" customWidth="1"/>
    <col min="14" max="16" width="8.88671875" style="3"/>
    <col min="17" max="17" width="3.6640625" style="3" customWidth="1"/>
    <col min="18" max="16384" width="8.88671875" style="3"/>
  </cols>
  <sheetData>
    <row r="2" spans="2:16" x14ac:dyDescent="0.25">
      <c r="E2" s="3" t="b">
        <f t="shared" ref="E2:L2" si="0">E72=E31</f>
        <v>1</v>
      </c>
      <c r="F2" s="3" t="b">
        <f t="shared" si="0"/>
        <v>1</v>
      </c>
      <c r="G2" s="3" t="b">
        <f t="shared" si="0"/>
        <v>1</v>
      </c>
      <c r="H2" s="3" t="b">
        <f t="shared" si="0"/>
        <v>1</v>
      </c>
      <c r="I2" s="3" t="b">
        <f t="shared" si="0"/>
        <v>1</v>
      </c>
      <c r="J2" s="3" t="b">
        <f t="shared" si="0"/>
        <v>1</v>
      </c>
      <c r="K2" s="3" t="b">
        <f t="shared" si="0"/>
        <v>1</v>
      </c>
      <c r="L2" s="3" t="b">
        <f t="shared" si="0"/>
        <v>1</v>
      </c>
    </row>
    <row r="4" spans="2:16" ht="12.6" thickBot="1" x14ac:dyDescent="0.3">
      <c r="E4" s="121" t="s">
        <v>181</v>
      </c>
      <c r="F4" s="121" t="s">
        <v>179</v>
      </c>
      <c r="G4" s="121" t="s">
        <v>176</v>
      </c>
      <c r="H4" s="121" t="s">
        <v>177</v>
      </c>
      <c r="I4" s="121" t="s">
        <v>178</v>
      </c>
      <c r="J4" s="121" t="s">
        <v>140</v>
      </c>
      <c r="L4" s="121" t="s">
        <v>180</v>
      </c>
      <c r="M4" s="121" t="s">
        <v>174</v>
      </c>
      <c r="N4" s="121" t="s">
        <v>171</v>
      </c>
      <c r="O4" s="121" t="s">
        <v>173</v>
      </c>
    </row>
    <row r="5" spans="2:16" x14ac:dyDescent="0.25">
      <c r="C5" s="379" t="s">
        <v>232</v>
      </c>
      <c r="D5" s="380"/>
      <c r="E5" s="381" t="s">
        <v>233</v>
      </c>
      <c r="F5" s="381"/>
      <c r="G5" s="381"/>
      <c r="H5" s="381"/>
      <c r="I5" s="381"/>
      <c r="J5" s="381"/>
      <c r="K5" s="381"/>
      <c r="L5" s="381"/>
      <c r="M5" s="382" t="s">
        <v>201</v>
      </c>
      <c r="N5" s="382" t="s">
        <v>234</v>
      </c>
      <c r="O5" s="382" t="s">
        <v>235</v>
      </c>
      <c r="P5" s="375" t="s">
        <v>204</v>
      </c>
    </row>
    <row r="6" spans="2:16" x14ac:dyDescent="0.25">
      <c r="C6" s="50"/>
      <c r="D6" s="51"/>
      <c r="E6" s="377" t="s">
        <v>205</v>
      </c>
      <c r="F6" s="377"/>
      <c r="G6" s="377"/>
      <c r="H6" s="377"/>
      <c r="I6" s="377"/>
      <c r="J6" s="377"/>
      <c r="K6" s="377"/>
      <c r="L6" s="378" t="s">
        <v>206</v>
      </c>
      <c r="M6" s="378"/>
      <c r="N6" s="378"/>
      <c r="O6" s="378"/>
      <c r="P6" s="376"/>
    </row>
    <row r="7" spans="2:16" ht="60" x14ac:dyDescent="0.25">
      <c r="C7" s="50"/>
      <c r="D7" s="51"/>
      <c r="E7" s="8" t="s">
        <v>207</v>
      </c>
      <c r="F7" s="8" t="s">
        <v>208</v>
      </c>
      <c r="G7" s="8" t="s">
        <v>209</v>
      </c>
      <c r="H7" s="8" t="s">
        <v>210</v>
      </c>
      <c r="I7" s="8" t="s">
        <v>211</v>
      </c>
      <c r="J7" s="8" t="s">
        <v>212</v>
      </c>
      <c r="K7" s="109" t="s">
        <v>213</v>
      </c>
      <c r="L7" s="378"/>
      <c r="M7" s="378"/>
      <c r="N7" s="378"/>
      <c r="O7" s="378"/>
      <c r="P7" s="376"/>
    </row>
    <row r="8" spans="2:16" x14ac:dyDescent="0.25">
      <c r="C8" s="50"/>
      <c r="D8" s="52" t="s">
        <v>214</v>
      </c>
      <c r="E8" s="53" t="s">
        <v>181</v>
      </c>
      <c r="F8" s="53" t="s">
        <v>179</v>
      </c>
      <c r="G8" s="53" t="s">
        <v>176</v>
      </c>
      <c r="H8" s="53" t="s">
        <v>177</v>
      </c>
      <c r="I8" s="53" t="s">
        <v>178</v>
      </c>
      <c r="J8" s="53" t="s">
        <v>140</v>
      </c>
      <c r="K8" s="53"/>
      <c r="L8" s="56"/>
      <c r="M8" s="56"/>
      <c r="N8" s="56"/>
      <c r="O8" s="56"/>
      <c r="P8" s="54"/>
    </row>
    <row r="9" spans="2:16" x14ac:dyDescent="0.25">
      <c r="C9" s="200">
        <v>1</v>
      </c>
      <c r="D9" s="383" t="s">
        <v>215</v>
      </c>
      <c r="E9" s="383"/>
      <c r="F9" s="383"/>
      <c r="G9" s="383"/>
      <c r="H9" s="383"/>
      <c r="I9" s="383"/>
      <c r="J9" s="383"/>
      <c r="K9" s="383"/>
      <c r="L9" s="383"/>
      <c r="M9" s="383"/>
      <c r="N9" s="383"/>
      <c r="O9" s="383"/>
      <c r="P9" s="384"/>
    </row>
    <row r="10" spans="2:16" x14ac:dyDescent="0.25">
      <c r="B10" s="118" t="s">
        <v>316</v>
      </c>
      <c r="C10" s="201" t="s">
        <v>191</v>
      </c>
      <c r="D10" s="202" t="s">
        <v>216</v>
      </c>
      <c r="E10" s="203"/>
      <c r="F10" s="203"/>
      <c r="G10" s="203"/>
      <c r="H10" s="203"/>
      <c r="I10" s="203"/>
      <c r="J10" s="203"/>
      <c r="K10" s="203"/>
      <c r="L10" s="203"/>
      <c r="M10" s="203"/>
      <c r="N10" s="203"/>
      <c r="O10" s="204">
        <f>SUMPRODUCT((Transformation!$G$13:$G$125=$B10)*(Transformation!$F$13:$F$125=O$4)*($C10=Transformation!$K$10:$U$10)*Transformation!$K$13:$U$125)</f>
        <v>0</v>
      </c>
      <c r="P10" s="205">
        <f>SUM(K10:O10)</f>
        <v>0</v>
      </c>
    </row>
    <row r="11" spans="2:16" x14ac:dyDescent="0.25">
      <c r="B11" s="118" t="s">
        <v>316</v>
      </c>
      <c r="C11" s="201" t="s">
        <v>193</v>
      </c>
      <c r="D11" s="202" t="s">
        <v>217</v>
      </c>
      <c r="E11" s="203"/>
      <c r="F11" s="203"/>
      <c r="G11" s="203"/>
      <c r="H11" s="203"/>
      <c r="I11" s="203"/>
      <c r="J11" s="203"/>
      <c r="K11" s="203"/>
      <c r="L11" s="203"/>
      <c r="M11" s="203"/>
      <c r="N11" s="203"/>
      <c r="O11" s="204">
        <f>SUMPRODUCT((Transformation!$G$13:$G$125=$B11)*(Transformation!$F$13:$F$125=O$4)*($C11=Transformation!$K$10:$U$10)*Transformation!$K$13:$U$125)</f>
        <v>0</v>
      </c>
      <c r="P11" s="205">
        <f t="shared" ref="P11:P12" si="1">SUM(K11:O11)</f>
        <v>0</v>
      </c>
    </row>
    <row r="12" spans="2:16" ht="12.6" thickBot="1" x14ac:dyDescent="0.3">
      <c r="B12" s="118" t="s">
        <v>316</v>
      </c>
      <c r="C12" s="201" t="s">
        <v>140</v>
      </c>
      <c r="D12" s="202" t="s">
        <v>218</v>
      </c>
      <c r="E12" s="203"/>
      <c r="F12" s="203"/>
      <c r="G12" s="203"/>
      <c r="H12" s="203"/>
      <c r="I12" s="203"/>
      <c r="J12" s="203"/>
      <c r="K12" s="203"/>
      <c r="L12" s="203"/>
      <c r="M12" s="203"/>
      <c r="N12" s="203"/>
      <c r="O12" s="204">
        <f>SUMPRODUCT((Transformation!$G$13:$G$125=$B12)*(Transformation!$F$13:$F$125=O$4)*($C12=Transformation!$K$10:$U$10)*Transformation!$K$13:$U$125)</f>
        <v>0</v>
      </c>
      <c r="P12" s="205">
        <f t="shared" si="1"/>
        <v>0</v>
      </c>
    </row>
    <row r="13" spans="2:16" x14ac:dyDescent="0.25">
      <c r="C13" s="206">
        <v>2</v>
      </c>
      <c r="D13" s="385" t="s">
        <v>219</v>
      </c>
      <c r="E13" s="385"/>
      <c r="F13" s="385"/>
      <c r="G13" s="385"/>
      <c r="H13" s="385"/>
      <c r="I13" s="385"/>
      <c r="J13" s="385"/>
      <c r="K13" s="385"/>
      <c r="L13" s="385"/>
      <c r="M13" s="385"/>
      <c r="N13" s="385"/>
      <c r="O13" s="385"/>
      <c r="P13" s="386"/>
    </row>
    <row r="14" spans="2:16" x14ac:dyDescent="0.25">
      <c r="C14" s="201"/>
      <c r="D14" s="387" t="s">
        <v>236</v>
      </c>
      <c r="E14" s="387"/>
      <c r="F14" s="387"/>
      <c r="G14" s="387"/>
      <c r="H14" s="387"/>
      <c r="I14" s="387"/>
      <c r="J14" s="387"/>
      <c r="K14" s="387"/>
      <c r="L14" s="387"/>
      <c r="M14" s="387"/>
      <c r="N14" s="387"/>
      <c r="O14" s="387"/>
      <c r="P14" s="388"/>
    </row>
    <row r="15" spans="2:16" x14ac:dyDescent="0.25">
      <c r="B15" s="118" t="s">
        <v>298</v>
      </c>
      <c r="C15" s="201" t="s">
        <v>184</v>
      </c>
      <c r="D15" s="202" t="s">
        <v>184</v>
      </c>
      <c r="E15" s="204">
        <f>SUMPRODUCT((Transformation!$G$13:$G$125=$B15)*(Transformation!$F$13:$F$125=E$4)*($C15=Transformation!$K$10:$U$10)*Transformation!$K$13:$U$125)</f>
        <v>0</v>
      </c>
      <c r="F15" s="204">
        <f>SUMPRODUCT((Transformation!$G$13:$G$125=$B15)*(Transformation!$F$13:$F$125=F$4)*($C15=Transformation!$K$10:$U$10)*Transformation!$K$13:$U$125)</f>
        <v>0</v>
      </c>
      <c r="G15" s="204">
        <f>SUMPRODUCT((Transformation!$G$13:$G$125=$B15)*(Transformation!$F$13:$F$125=G$4)*($C15=Transformation!$K$10:$U$10)*Transformation!$K$13:$U$125)</f>
        <v>113.631</v>
      </c>
      <c r="H15" s="204">
        <f>SUMPRODUCT((Transformation!$G$13:$G$125=$B15)*(Transformation!$F$13:$F$125=H$4)*($C15=Transformation!$K$10:$U$10)*Transformation!$K$13:$U$125)</f>
        <v>0</v>
      </c>
      <c r="I15" s="204">
        <f>SUMPRODUCT((Transformation!$G$13:$G$125=$B15)*(Transformation!$F$13:$F$125=I$4)*($C15=Transformation!$K$10:$U$10)*Transformation!$K$13:$U$125)</f>
        <v>0</v>
      </c>
      <c r="J15" s="204">
        <f>SUMPRODUCT((Transformation!$G$13:$G$125=$B15)*(Transformation!$F$13:$F$125=J$4)*($C15=Transformation!$K$10:$U$10)*Transformation!$K$13:$U$125)</f>
        <v>0</v>
      </c>
      <c r="K15" s="204">
        <f>SUM(E15:J15)</f>
        <v>113.631</v>
      </c>
      <c r="L15" s="203"/>
      <c r="M15" s="203"/>
      <c r="N15" s="204"/>
      <c r="O15" s="203"/>
      <c r="P15" s="205">
        <f t="shared" ref="P15:P24" si="2">SUM(K15:O15)</f>
        <v>113.631</v>
      </c>
    </row>
    <row r="16" spans="2:16" x14ac:dyDescent="0.25">
      <c r="B16" s="118" t="s">
        <v>298</v>
      </c>
      <c r="C16" s="201" t="s">
        <v>16</v>
      </c>
      <c r="D16" s="202" t="s">
        <v>221</v>
      </c>
      <c r="E16" s="204">
        <f>SUMPRODUCT((Transformation!$G$13:$G$125=$B16)*(Transformation!$F$13:$F$125=E$4)*($C16=Transformation!$K$10:$U$10)*Transformation!$K$13:$U$125)</f>
        <v>0</v>
      </c>
      <c r="F16" s="204">
        <f>SUMPRODUCT((Transformation!$G$13:$G$125=$B16)*(Transformation!$F$13:$F$125=F$4)*($C16=Transformation!$K$10:$U$10)*Transformation!$K$13:$U$125)</f>
        <v>0</v>
      </c>
      <c r="G16" s="204">
        <f>SUMPRODUCT((Transformation!$G$13:$G$125=$B16)*(Transformation!$F$13:$F$125=G$4)*($C16=Transformation!$K$10:$U$10)*Transformation!$K$13:$U$125)</f>
        <v>0</v>
      </c>
      <c r="H16" s="204">
        <f>SUMPRODUCT((Transformation!$G$13:$G$125=$B16)*(Transformation!$F$13:$F$125=H$4)*($C16=Transformation!$K$10:$U$10)*Transformation!$K$13:$U$125)</f>
        <v>0</v>
      </c>
      <c r="I16" s="204">
        <f>SUMPRODUCT((Transformation!$G$13:$G$125=$B16)*(Transformation!$F$13:$F$125=I$4)*($C16=Transformation!$K$10:$U$10)*Transformation!$K$13:$U$125)</f>
        <v>0</v>
      </c>
      <c r="J16" s="204">
        <f>SUMPRODUCT((Transformation!$G$13:$G$125=$B16)*(Transformation!$F$13:$F$125=J$4)*($C16=Transformation!$K$10:$U$10)*Transformation!$K$13:$U$125)</f>
        <v>0</v>
      </c>
      <c r="K16" s="204">
        <f t="shared" ref="K16:K24" si="3">SUM(E16:J16)</f>
        <v>0</v>
      </c>
      <c r="L16" s="203"/>
      <c r="M16" s="203"/>
      <c r="N16" s="204"/>
      <c r="O16" s="203"/>
      <c r="P16" s="205">
        <f t="shared" si="2"/>
        <v>0</v>
      </c>
    </row>
    <row r="17" spans="2:19" x14ac:dyDescent="0.25">
      <c r="B17" s="118" t="s">
        <v>298</v>
      </c>
      <c r="C17" s="201" t="s">
        <v>185</v>
      </c>
      <c r="D17" s="202" t="s">
        <v>222</v>
      </c>
      <c r="E17" s="204">
        <f>SUMPRODUCT((Transformation!$G$13:$G$125=$B17)*(Transformation!$F$13:$F$125=E$4)*($C17=Transformation!$K$10:$U$10)*Transformation!$K$13:$U$125)</f>
        <v>0</v>
      </c>
      <c r="F17" s="204">
        <f>SUMPRODUCT((Transformation!$G$13:$G$125=$B17)*(Transformation!$F$13:$F$125=F$4)*($C17=Transformation!$K$10:$U$10)*Transformation!$K$13:$U$125)</f>
        <v>0</v>
      </c>
      <c r="G17" s="204">
        <f>SUMPRODUCT((Transformation!$G$13:$G$125=$B17)*(Transformation!$F$13:$F$125=G$4)*($C17=Transformation!$K$10:$U$10)*Transformation!$K$13:$U$125)</f>
        <v>0</v>
      </c>
      <c r="H17" s="204">
        <f>SUMPRODUCT((Transformation!$G$13:$G$125=$B17)*(Transformation!$F$13:$F$125=H$4)*($C17=Transformation!$K$10:$U$10)*Transformation!$K$13:$U$125)</f>
        <v>0</v>
      </c>
      <c r="I17" s="204">
        <f>SUMPRODUCT((Transformation!$G$13:$G$125=$B17)*(Transformation!$F$13:$F$125=I$4)*($C17=Transformation!$K$10:$U$10)*Transformation!$K$13:$U$125)</f>
        <v>0</v>
      </c>
      <c r="J17" s="204">
        <f>SUMPRODUCT((Transformation!$G$13:$G$125=$B17)*(Transformation!$F$13:$F$125=J$4)*($C17=Transformation!$K$10:$U$10)*Transformation!$K$13:$U$125)</f>
        <v>0</v>
      </c>
      <c r="K17" s="204">
        <f t="shared" si="3"/>
        <v>0</v>
      </c>
      <c r="L17" s="203"/>
      <c r="M17" s="203"/>
      <c r="N17" s="204"/>
      <c r="O17" s="203"/>
      <c r="P17" s="205">
        <f t="shared" si="2"/>
        <v>0</v>
      </c>
    </row>
    <row r="18" spans="2:19" x14ac:dyDescent="0.25">
      <c r="B18" s="118" t="s">
        <v>298</v>
      </c>
      <c r="C18" s="201" t="s">
        <v>186</v>
      </c>
      <c r="D18" s="202" t="s">
        <v>19</v>
      </c>
      <c r="E18" s="204">
        <f>SUMPRODUCT((Transformation!$G$13:$G$125=$B18)*(Transformation!$F$13:$F$125=E$4)*($C18=Transformation!$K$10:$U$10)*Transformation!$K$13:$U$125)</f>
        <v>0</v>
      </c>
      <c r="F18" s="204">
        <f>SUMPRODUCT((Transformation!$G$13:$G$125=$B18)*(Transformation!$F$13:$F$125=F$4)*($C18=Transformation!$K$10:$U$10)*Transformation!$K$13:$U$125)</f>
        <v>0</v>
      </c>
      <c r="G18" s="204">
        <f>SUMPRODUCT((Transformation!$G$13:$G$125=$B18)*(Transformation!$F$13:$F$125=G$4)*($C18=Transformation!$K$10:$U$10)*Transformation!$K$13:$U$125)</f>
        <v>0</v>
      </c>
      <c r="H18" s="204">
        <f>SUMPRODUCT((Transformation!$G$13:$G$125=$B18)*(Transformation!$F$13:$F$125=H$4)*($C18=Transformation!$K$10:$U$10)*Transformation!$K$13:$U$125)</f>
        <v>9.2889999999999997</v>
      </c>
      <c r="I18" s="204">
        <f>SUMPRODUCT((Transformation!$G$13:$G$125=$B18)*(Transformation!$F$13:$F$125=I$4)*($C18=Transformation!$K$10:$U$10)*Transformation!$K$13:$U$125)</f>
        <v>0</v>
      </c>
      <c r="J18" s="204">
        <f>SUMPRODUCT((Transformation!$G$13:$G$125=$B18)*(Transformation!$F$13:$F$125=J$4)*($C18=Transformation!$K$10:$U$10)*Transformation!$K$13:$U$125)</f>
        <v>0</v>
      </c>
      <c r="K18" s="204">
        <f t="shared" si="3"/>
        <v>9.2889999999999997</v>
      </c>
      <c r="L18" s="203"/>
      <c r="M18" s="203"/>
      <c r="N18" s="204"/>
      <c r="O18" s="203"/>
      <c r="P18" s="205">
        <f t="shared" si="2"/>
        <v>9.2889999999999997</v>
      </c>
    </row>
    <row r="19" spans="2:19" x14ac:dyDescent="0.25">
      <c r="B19" s="118" t="s">
        <v>298</v>
      </c>
      <c r="C19" s="201" t="s">
        <v>187</v>
      </c>
      <c r="D19" s="202" t="s">
        <v>187</v>
      </c>
      <c r="E19" s="204">
        <f>SUMPRODUCT((Transformation!$G$13:$G$125=$B19)*(Transformation!$F$13:$F$125=E$4)*($C19=Transformation!$K$10:$U$10)*Transformation!$K$13:$U$125)</f>
        <v>0</v>
      </c>
      <c r="F19" s="204">
        <f>SUMPRODUCT((Transformation!$G$13:$G$125=$B19)*(Transformation!$F$13:$F$125=F$4)*($C19=Transformation!$K$10:$U$10)*Transformation!$K$13:$U$125)</f>
        <v>0</v>
      </c>
      <c r="G19" s="204">
        <f>SUMPRODUCT((Transformation!$G$13:$G$125=$B19)*(Transformation!$F$13:$F$125=G$4)*($C19=Transformation!$K$10:$U$10)*Transformation!$K$13:$U$125)</f>
        <v>2565.152</v>
      </c>
      <c r="H19" s="204">
        <f>SUMPRODUCT((Transformation!$G$13:$G$125=$B19)*(Transformation!$F$13:$F$125=H$4)*($C19=Transformation!$K$10:$U$10)*Transformation!$K$13:$U$125)</f>
        <v>0</v>
      </c>
      <c r="I19" s="204">
        <f>SUMPRODUCT((Transformation!$G$13:$G$125=$B19)*(Transformation!$F$13:$F$125=I$4)*($C19=Transformation!$K$10:$U$10)*Transformation!$K$13:$U$125)</f>
        <v>0</v>
      </c>
      <c r="J19" s="204">
        <f>SUMPRODUCT((Transformation!$G$13:$G$125=$B19)*(Transformation!$F$13:$F$125=J$4)*($C19=Transformation!$K$10:$U$10)*Transformation!$K$13:$U$125)</f>
        <v>0</v>
      </c>
      <c r="K19" s="204">
        <f t="shared" si="3"/>
        <v>2565.152</v>
      </c>
      <c r="L19" s="203"/>
      <c r="M19" s="203"/>
      <c r="N19" s="204"/>
      <c r="O19" s="203"/>
      <c r="P19" s="205">
        <f t="shared" si="2"/>
        <v>2565.152</v>
      </c>
    </row>
    <row r="20" spans="2:19" x14ac:dyDescent="0.25">
      <c r="B20" s="118" t="s">
        <v>298</v>
      </c>
      <c r="C20" s="201" t="s">
        <v>196</v>
      </c>
      <c r="D20" s="202" t="s">
        <v>223</v>
      </c>
      <c r="E20" s="204">
        <f>SUMPRODUCT((Transformation!$G$13:$G$125=$B20)*(Transformation!$F$13:$F$125=E$4)*($C20=Transformation!$K$10:$U$10)*Transformation!$K$13:$U$125)</f>
        <v>0</v>
      </c>
      <c r="F20" s="204">
        <f>SUMPRODUCT((Transformation!$G$13:$G$125=$B20)*(Transformation!$F$13:$F$125=F$4)*($C20=Transformation!$K$10:$U$10)*Transformation!$K$13:$U$125)</f>
        <v>0</v>
      </c>
      <c r="G20" s="204">
        <f>SUMPRODUCT((Transformation!$G$13:$G$125=$B20)*(Transformation!$F$13:$F$125=G$4)*($C20=Transformation!$K$10:$U$10)*Transformation!$K$13:$U$125)</f>
        <v>0</v>
      </c>
      <c r="H20" s="204">
        <f>SUMPRODUCT((Transformation!$G$13:$G$125=$B20)*(Transformation!$F$13:$F$125=H$4)*($C20=Transformation!$K$10:$U$10)*Transformation!$K$13:$U$125)</f>
        <v>0</v>
      </c>
      <c r="I20" s="204">
        <f>SUMPRODUCT((Transformation!$G$13:$G$125=$B20)*(Transformation!$F$13:$F$125=I$4)*($C20=Transformation!$K$10:$U$10)*Transformation!$K$13:$U$125)</f>
        <v>0</v>
      </c>
      <c r="J20" s="204">
        <f>SUMPRODUCT((Transformation!$G$13:$G$125=$B20)*(Transformation!$F$13:$F$125=J$4)*($C20=Transformation!$K$10:$U$10)*Transformation!$K$13:$U$125)</f>
        <v>0</v>
      </c>
      <c r="K20" s="204">
        <f t="shared" si="3"/>
        <v>0</v>
      </c>
      <c r="L20" s="203"/>
      <c r="M20" s="203"/>
      <c r="N20" s="204"/>
      <c r="O20" s="203"/>
      <c r="P20" s="205">
        <f t="shared" si="2"/>
        <v>0</v>
      </c>
    </row>
    <row r="21" spans="2:19" x14ac:dyDescent="0.25">
      <c r="B21" s="118" t="s">
        <v>298</v>
      </c>
      <c r="C21" s="201" t="s">
        <v>188</v>
      </c>
      <c r="D21" s="202" t="s">
        <v>188</v>
      </c>
      <c r="E21" s="204">
        <f>SUMPRODUCT((Transformation!$G$13:$G$125=$B21)*(Transformation!$F$13:$F$125=E$4)*($C21=Transformation!$K$10:$U$10)*Transformation!$K$13:$U$125)</f>
        <v>0</v>
      </c>
      <c r="F21" s="204">
        <f>SUMPRODUCT((Transformation!$G$13:$G$125=$B21)*(Transformation!$F$13:$F$125=F$4)*($C21=Transformation!$K$10:$U$10)*Transformation!$K$13:$U$125)</f>
        <v>0</v>
      </c>
      <c r="G21" s="204">
        <f>SUMPRODUCT((Transformation!$G$13:$G$125=$B21)*(Transformation!$F$13:$F$125=G$4)*($C21=Transformation!$K$10:$U$10)*Transformation!$K$13:$U$125)</f>
        <v>0</v>
      </c>
      <c r="H21" s="204">
        <f>SUMPRODUCT((Transformation!$G$13:$G$125=$B21)*(Transformation!$F$13:$F$125=H$4)*($C21=Transformation!$K$10:$U$10)*Transformation!$K$13:$U$125)</f>
        <v>0</v>
      </c>
      <c r="I21" s="204">
        <f>SUMPRODUCT((Transformation!$G$13:$G$125=$B21)*(Transformation!$F$13:$F$125=I$4)*($C21=Transformation!$K$10:$U$10)*Transformation!$K$13:$U$125)</f>
        <v>0</v>
      </c>
      <c r="J21" s="204">
        <f>SUMPRODUCT((Transformation!$G$13:$G$125=$B21)*(Transformation!$F$13:$F$125=J$4)*($C21=Transformation!$K$10:$U$10)*Transformation!$K$13:$U$125)</f>
        <v>0</v>
      </c>
      <c r="K21" s="204">
        <f t="shared" si="3"/>
        <v>0</v>
      </c>
      <c r="L21" s="203"/>
      <c r="M21" s="203"/>
      <c r="N21" s="204"/>
      <c r="O21" s="203"/>
      <c r="P21" s="205">
        <f t="shared" si="2"/>
        <v>0</v>
      </c>
    </row>
    <row r="22" spans="2:19" x14ac:dyDescent="0.25">
      <c r="B22" s="118" t="s">
        <v>298</v>
      </c>
      <c r="C22" s="201" t="s">
        <v>190</v>
      </c>
      <c r="D22" s="202" t="s">
        <v>63</v>
      </c>
      <c r="E22" s="204">
        <f>SUMPRODUCT((Transformation!$G$13:$G$125=$B22)*(Transformation!$F$13:$F$125=E$4)*($C22=Transformation!$K$10:$U$10)*Transformation!$K$13:$U$125)</f>
        <v>0</v>
      </c>
      <c r="F22" s="204">
        <f>SUMPRODUCT((Transformation!$G$13:$G$125=$B22)*(Transformation!$F$13:$F$125=F$4)*($C22=Transformation!$K$10:$U$10)*Transformation!$K$13:$U$125)</f>
        <v>0</v>
      </c>
      <c r="G22" s="204">
        <f>SUMPRODUCT((Transformation!$G$13:$G$125=$B22)*(Transformation!$F$13:$F$125=G$4)*($C22=Transformation!$K$10:$U$10)*Transformation!$K$13:$U$125)</f>
        <v>0</v>
      </c>
      <c r="H22" s="204">
        <f>SUMPRODUCT((Transformation!$G$13:$G$125=$B22)*(Transformation!$F$13:$F$125=H$4)*($C22=Transformation!$K$10:$U$10)*Transformation!$K$13:$U$125)</f>
        <v>0</v>
      </c>
      <c r="I22" s="204">
        <f>SUMPRODUCT((Transformation!$G$13:$G$125=$B22)*(Transformation!$F$13:$F$125=I$4)*($C22=Transformation!$K$10:$U$10)*Transformation!$K$13:$U$125)</f>
        <v>0</v>
      </c>
      <c r="J22" s="204">
        <f>SUMPRODUCT((Transformation!$G$13:$G$125=$B22)*(Transformation!$F$13:$F$125=J$4)*($C22=Transformation!$K$10:$U$10)*Transformation!$K$13:$U$125)</f>
        <v>0</v>
      </c>
      <c r="K22" s="204">
        <f t="shared" si="3"/>
        <v>0</v>
      </c>
      <c r="L22" s="203"/>
      <c r="M22" s="203"/>
      <c r="N22" s="204"/>
      <c r="O22" s="203"/>
      <c r="P22" s="205">
        <f t="shared" si="2"/>
        <v>0</v>
      </c>
    </row>
    <row r="23" spans="2:19" x14ac:dyDescent="0.25">
      <c r="B23" s="118" t="s">
        <v>298</v>
      </c>
      <c r="C23" s="201" t="s">
        <v>64</v>
      </c>
      <c r="D23" s="202" t="s">
        <v>64</v>
      </c>
      <c r="E23" s="204">
        <f>SUMPRODUCT((Transformation!$G$13:$G$125=$B23)*(Transformation!$F$13:$F$125=E$4)*($C23=Transformation!$K$10:$U$10)*Transformation!$K$13:$U$125)</f>
        <v>0</v>
      </c>
      <c r="F23" s="204">
        <f>SUMPRODUCT((Transformation!$G$13:$G$125=$B23)*(Transformation!$F$13:$F$125=F$4)*($C23=Transformation!$K$10:$U$10)*Transformation!$K$13:$U$125)</f>
        <v>0</v>
      </c>
      <c r="G23" s="204">
        <f>SUMPRODUCT((Transformation!$G$13:$G$125=$B23)*(Transformation!$F$13:$F$125=G$4)*($C23=Transformation!$K$10:$U$10)*Transformation!$K$13:$U$125)</f>
        <v>0</v>
      </c>
      <c r="H23" s="204">
        <f>SUMPRODUCT((Transformation!$G$13:$G$125=$B23)*(Transformation!$F$13:$F$125=H$4)*($C23=Transformation!$K$10:$U$10)*Transformation!$K$13:$U$125)</f>
        <v>0</v>
      </c>
      <c r="I23" s="204">
        <f>SUMPRODUCT((Transformation!$G$13:$G$125=$B23)*(Transformation!$F$13:$F$125=I$4)*($C23=Transformation!$K$10:$U$10)*Transformation!$K$13:$U$125)</f>
        <v>0</v>
      </c>
      <c r="J23" s="204">
        <f>SUMPRODUCT((Transformation!$G$13:$G$125=$B23)*(Transformation!$F$13:$F$125=J$4)*($C23=Transformation!$K$10:$U$10)*Transformation!$K$13:$U$125)</f>
        <v>0</v>
      </c>
      <c r="K23" s="204">
        <f t="shared" si="3"/>
        <v>0</v>
      </c>
      <c r="L23" s="203"/>
      <c r="M23" s="203"/>
      <c r="N23" s="204"/>
      <c r="O23" s="203"/>
      <c r="P23" s="205">
        <f t="shared" si="2"/>
        <v>0</v>
      </c>
    </row>
    <row r="24" spans="2:19" ht="12.6" thickBot="1" x14ac:dyDescent="0.3">
      <c r="B24" s="118" t="s">
        <v>298</v>
      </c>
      <c r="C24" s="201" t="s">
        <v>55</v>
      </c>
      <c r="D24" s="202" t="s">
        <v>224</v>
      </c>
      <c r="E24" s="204">
        <f>SUMPRODUCT((Transformation!$G$13:$G$125=$B24)*(Transformation!$F$13:$F$125=E$4)*($C24=Transformation!$K$10:$U$10)*Transformation!$K$13:$U$125)</f>
        <v>0</v>
      </c>
      <c r="F24" s="204">
        <f>SUMPRODUCT((Transformation!$G$13:$G$125=$B24)*(Transformation!$F$13:$F$125=F$4)*($C24=Transformation!$K$10:$U$10)*Transformation!$K$13:$U$125)</f>
        <v>0</v>
      </c>
      <c r="G24" s="204">
        <f>SUMPRODUCT((Transformation!$G$13:$G$125=$B24)*(Transformation!$F$13:$F$125=G$4)*($C24=Transformation!$K$10:$U$10)*Transformation!$K$13:$U$125)</f>
        <v>0</v>
      </c>
      <c r="H24" s="204">
        <f>SUMPRODUCT((Transformation!$G$13:$G$125=$B24)*(Transformation!$F$13:$F$125=H$4)*($C24=Transformation!$K$10:$U$10)*Transformation!$K$13:$U$125)</f>
        <v>0</v>
      </c>
      <c r="I24" s="204">
        <f>SUMPRODUCT((Transformation!$G$13:$G$125=$B24)*(Transformation!$F$13:$F$125=I$4)*($C24=Transformation!$K$10:$U$10)*Transformation!$K$13:$U$125)</f>
        <v>0</v>
      </c>
      <c r="J24" s="204">
        <f>SUMPRODUCT((Transformation!$G$13:$G$125=$B24)*(Transformation!$F$13:$F$125=J$4)*($C24=Transformation!$K$10:$U$10)*Transformation!$K$13:$U$125)</f>
        <v>0</v>
      </c>
      <c r="K24" s="204">
        <f t="shared" si="3"/>
        <v>0</v>
      </c>
      <c r="L24" s="203"/>
      <c r="M24" s="203"/>
      <c r="N24" s="204"/>
      <c r="O24" s="203"/>
      <c r="P24" s="205">
        <f t="shared" si="2"/>
        <v>0</v>
      </c>
    </row>
    <row r="25" spans="2:19" x14ac:dyDescent="0.25">
      <c r="C25" s="206">
        <v>3</v>
      </c>
      <c r="D25" s="385" t="s">
        <v>227</v>
      </c>
      <c r="E25" s="385"/>
      <c r="F25" s="385"/>
      <c r="G25" s="385"/>
      <c r="H25" s="385"/>
      <c r="I25" s="385"/>
      <c r="J25" s="385"/>
      <c r="K25" s="385"/>
      <c r="L25" s="385"/>
      <c r="M25" s="385"/>
      <c r="N25" s="385"/>
      <c r="O25" s="385"/>
      <c r="P25" s="386"/>
    </row>
    <row r="26" spans="2:19" x14ac:dyDescent="0.25">
      <c r="B26" s="118" t="s">
        <v>317</v>
      </c>
      <c r="C26" s="201" t="s">
        <v>306</v>
      </c>
      <c r="D26" s="202" t="s">
        <v>305</v>
      </c>
      <c r="E26" s="204">
        <f>SUMPRODUCT((Transformation!$G$13:$G$125=$B26)*(Transformation!$F$13:$F$125=E$4)*($C26=Transformation!$K$10:$U$10)*Transformation!$K$13:$U$125)</f>
        <v>0</v>
      </c>
      <c r="F26" s="204">
        <f>SUMPRODUCT((Transformation!$G$13:$G$125=$B26)*(Transformation!$F$13:$F$125=F$4)*($C26=Transformation!$K$10:$U$10)*Transformation!$K$13:$U$125)</f>
        <v>0</v>
      </c>
      <c r="G26" s="204">
        <f>SUMPRODUCT((Transformation!$G$13:$G$125=$B26)*(Transformation!$F$13:$F$125=G$4)*($C26=Transformation!$K$10:$U$10)*Transformation!$K$13:$U$125)</f>
        <v>0</v>
      </c>
      <c r="H26" s="204">
        <f>SUMPRODUCT((Transformation!$G$13:$G$125=$B26)*(Transformation!$F$13:$F$125=H$4)*($C26=Transformation!$K$10:$U$10)*Transformation!$K$13:$U$125)</f>
        <v>0</v>
      </c>
      <c r="I26" s="204">
        <f>SUMPRODUCT((Transformation!$G$13:$G$125=$B26)*(Transformation!$F$13:$F$125=I$4)*($C26=Transformation!$K$10:$U$10)*Transformation!$K$13:$U$125)</f>
        <v>0</v>
      </c>
      <c r="J26" s="204">
        <f>SUMPRODUCT((Transformation!$G$13:$G$125=$B26)*(Transformation!$F$13:$F$125=J$4)*($C26=Transformation!$K$10:$U$10)*Transformation!$K$13:$U$125)</f>
        <v>0</v>
      </c>
      <c r="K26" s="204">
        <f>SUM(E26:J26)</f>
        <v>0</v>
      </c>
      <c r="L26" s="204">
        <f>SUMPRODUCT((Transformation!$G$13:$G$125=$B26)*(Transformation!$F$13:$F$125=L$4)*($C26=Transformation!$K$10:$U$10)*Transformation!$K$13:$U$125)</f>
        <v>0</v>
      </c>
      <c r="M26" s="203"/>
      <c r="N26" s="203"/>
      <c r="O26" s="203"/>
      <c r="P26" s="205">
        <f>SUM(K26:O26)</f>
        <v>0</v>
      </c>
      <c r="R26" s="3" t="b">
        <f>P26=P67</f>
        <v>1</v>
      </c>
    </row>
    <row r="27" spans="2:19" x14ac:dyDescent="0.25">
      <c r="B27" s="118" t="s">
        <v>317</v>
      </c>
      <c r="C27" s="201" t="s">
        <v>307</v>
      </c>
      <c r="D27" s="202" t="s">
        <v>304</v>
      </c>
      <c r="E27" s="204">
        <f>SUMPRODUCT((Transformation!$G$13:$G$125=$B27)*(Transformation!$F$13:$F$125=E$4)*($C27=Transformation!$K$10:$U$10)*Transformation!$K$13:$U$125)</f>
        <v>0</v>
      </c>
      <c r="F27" s="204">
        <f>SUMPRODUCT((Transformation!$G$13:$G$125=$B27)*(Transformation!$F$13:$F$125=F$4)*($C27=Transformation!$K$10:$U$10)*Transformation!$K$13:$U$125)</f>
        <v>0</v>
      </c>
      <c r="G27" s="204">
        <f>SUMPRODUCT((Transformation!$G$13:$G$125=$B27)*(Transformation!$F$13:$F$125=G$4)*($C27=Transformation!$K$10:$U$10)*Transformation!$K$13:$U$125)</f>
        <v>113.38499999999966</v>
      </c>
      <c r="H27" s="204">
        <f>SUMPRODUCT((Transformation!$G$13:$G$125=$B27)*(Transformation!$F$13:$F$125=H$4)*($C27=Transformation!$K$10:$U$10)*Transformation!$K$13:$U$125)</f>
        <v>0.68200000000000038</v>
      </c>
      <c r="I27" s="204">
        <f>SUMPRODUCT((Transformation!$G$13:$G$125=$B27)*(Transformation!$F$13:$F$125=I$4)*($C27=Transformation!$K$10:$U$10)*Transformation!$K$13:$U$125)</f>
        <v>0</v>
      </c>
      <c r="J27" s="204">
        <f>SUMPRODUCT((Transformation!$G$13:$G$125=$B27)*(Transformation!$F$13:$F$125=J$4)*($C27=Transformation!$K$10:$U$10)*Transformation!$K$13:$U$125)</f>
        <v>0</v>
      </c>
      <c r="K27" s="204">
        <f>SUM(E27:J27)</f>
        <v>114.06699999999967</v>
      </c>
      <c r="L27" s="204">
        <f>SUMPRODUCT((Transformation!$G$13:$G$125=$B27)*(Transformation!$F$13:$F$125=L$4)*($C27=Transformation!$K$10:$U$10)*Transformation!$K$13:$U$125)</f>
        <v>0</v>
      </c>
      <c r="M27" s="203"/>
      <c r="N27" s="203"/>
      <c r="O27" s="203"/>
      <c r="P27" s="205">
        <f>SUM(K27:O27)</f>
        <v>114.06699999999967</v>
      </c>
      <c r="R27" s="3" t="b">
        <f>P27=P68</f>
        <v>1</v>
      </c>
      <c r="S27" s="172"/>
    </row>
    <row r="28" spans="2:19" x14ac:dyDescent="0.25">
      <c r="C28" s="200">
        <v>4</v>
      </c>
      <c r="D28" s="383" t="s">
        <v>228</v>
      </c>
      <c r="E28" s="383"/>
      <c r="F28" s="383"/>
      <c r="G28" s="383"/>
      <c r="H28" s="383"/>
      <c r="I28" s="383"/>
      <c r="J28" s="383"/>
      <c r="K28" s="383"/>
      <c r="L28" s="383"/>
      <c r="M28" s="383"/>
      <c r="N28" s="383"/>
      <c r="O28" s="383"/>
      <c r="P28" s="384"/>
    </row>
    <row r="29" spans="2:19" x14ac:dyDescent="0.25">
      <c r="B29" s="118" t="s">
        <v>317</v>
      </c>
      <c r="C29" s="201" t="s">
        <v>308</v>
      </c>
      <c r="D29" s="202" t="s">
        <v>229</v>
      </c>
      <c r="E29" s="204">
        <f>SUMPRODUCT((Transformation!$G$13:$G$125=$B29)*(Transformation!$F$13:$F$125=E$4)*($C29=Transformation!$K$10:$U$10)*Transformation!$K$13:$U$125)</f>
        <v>0</v>
      </c>
      <c r="F29" s="204">
        <f>SUMPRODUCT((Transformation!$G$13:$G$125=$B29)*(Transformation!$F$13:$F$125=F$4)*($C29=Transformation!$K$10:$U$10)*Transformation!$K$13:$U$125)</f>
        <v>0</v>
      </c>
      <c r="G29" s="204">
        <f>SUMPRODUCT((Transformation!$G$13:$G$125=$B29)*(Transformation!$F$13:$F$125=G$4)*($C29=Transformation!$K$10:$U$10)*Transformation!$K$13:$U$125)</f>
        <v>0</v>
      </c>
      <c r="H29" s="204">
        <f>SUMPRODUCT((Transformation!$G$13:$G$125=$B29)*(Transformation!$F$13:$F$125=H$4)*($C29=Transformation!$K$10:$U$10)*Transformation!$K$13:$U$125)</f>
        <v>0</v>
      </c>
      <c r="I29" s="204">
        <f>SUMPRODUCT((Transformation!$G$13:$G$125=$B29)*(Transformation!$F$13:$F$125=I$4)*($C29=Transformation!$K$10:$U$10)*Transformation!$K$13:$U$125)</f>
        <v>0</v>
      </c>
      <c r="J29" s="204">
        <f>SUMPRODUCT((Transformation!$G$13:$G$125=$B29)*(Transformation!$F$13:$F$125=J$4)*($C29=Transformation!$K$10:$U$10)*Transformation!$K$13:$U$125)</f>
        <v>0</v>
      </c>
      <c r="K29" s="204">
        <f>SUM(E29:J29)</f>
        <v>0</v>
      </c>
      <c r="L29" s="204">
        <f>SUMPRODUCT((Transformation!$G$13:$G$125=$B29)*(Transformation!$F$13:$F$125=L$4)*($C29=Transformation!$K$10:$U$10)*Transformation!$K$13:$U$125)</f>
        <v>0</v>
      </c>
      <c r="M29" s="203"/>
      <c r="N29" s="203"/>
      <c r="O29" s="203"/>
      <c r="P29" s="205">
        <f t="shared" ref="P29:P30" si="4">SUM(K29:O29)</f>
        <v>0</v>
      </c>
      <c r="R29" s="3" t="b">
        <f>P29=P70</f>
        <v>1</v>
      </c>
    </row>
    <row r="30" spans="2:19" ht="12.6" thickBot="1" x14ac:dyDescent="0.3">
      <c r="B30" s="118" t="s">
        <v>317</v>
      </c>
      <c r="C30" s="201" t="s">
        <v>237</v>
      </c>
      <c r="D30" s="202" t="s">
        <v>230</v>
      </c>
      <c r="E30" s="203"/>
      <c r="F30" s="203"/>
      <c r="G30" s="203"/>
      <c r="H30" s="203"/>
      <c r="I30" s="203"/>
      <c r="J30" s="203"/>
      <c r="K30" s="203"/>
      <c r="L30" s="203"/>
      <c r="M30" s="204">
        <f>SUMPRODUCT((Transformation!$G$13:$G$125=$B30)*(Transformation!$F$13:$F$125=M$4)*($C30=Transformation!$K$10:$U$10)*Transformation!$K$13:$U$125)</f>
        <v>0</v>
      </c>
      <c r="N30" s="203"/>
      <c r="O30" s="203"/>
      <c r="P30" s="205">
        <f t="shared" si="4"/>
        <v>0</v>
      </c>
      <c r="R30" s="3" t="b">
        <f>P30=P71</f>
        <v>1</v>
      </c>
    </row>
    <row r="31" spans="2:19" ht="12.6" thickBot="1" x14ac:dyDescent="0.3">
      <c r="C31" s="207">
        <v>5</v>
      </c>
      <c r="D31" s="208" t="s">
        <v>231</v>
      </c>
      <c r="E31" s="209">
        <f>SUM(E29:E30,E26:E27,E15:E24,E10:E12)</f>
        <v>0</v>
      </c>
      <c r="F31" s="209">
        <f t="shared" ref="F31:P31" si="5">SUM(F29:F30,F26:F27,F15:F24,F10:F12)</f>
        <v>0</v>
      </c>
      <c r="G31" s="209">
        <f t="shared" si="5"/>
        <v>2792.1679999999997</v>
      </c>
      <c r="H31" s="209">
        <f t="shared" si="5"/>
        <v>9.9710000000000001</v>
      </c>
      <c r="I31" s="209">
        <f t="shared" si="5"/>
        <v>0</v>
      </c>
      <c r="J31" s="209">
        <f t="shared" si="5"/>
        <v>0</v>
      </c>
      <c r="K31" s="209">
        <f t="shared" si="5"/>
        <v>2802.1389999999997</v>
      </c>
      <c r="L31" s="209">
        <f t="shared" si="5"/>
        <v>0</v>
      </c>
      <c r="M31" s="209">
        <f t="shared" si="5"/>
        <v>0</v>
      </c>
      <c r="N31" s="209">
        <f t="shared" si="5"/>
        <v>0</v>
      </c>
      <c r="O31" s="209">
        <f t="shared" si="5"/>
        <v>0</v>
      </c>
      <c r="P31" s="210">
        <f t="shared" si="5"/>
        <v>2802.1389999999997</v>
      </c>
    </row>
    <row r="32" spans="2:19" x14ac:dyDescent="0.25">
      <c r="C32" s="211"/>
      <c r="D32" s="211"/>
      <c r="E32" s="211"/>
      <c r="F32" s="211"/>
      <c r="G32" s="211"/>
      <c r="H32" s="211"/>
      <c r="I32" s="211"/>
      <c r="J32" s="211"/>
      <c r="K32" s="211"/>
      <c r="L32" s="211"/>
      <c r="M32" s="211"/>
      <c r="N32" s="211"/>
      <c r="O32" s="211"/>
      <c r="P32" s="211"/>
    </row>
    <row r="33" spans="2:16" ht="12.6" thickBot="1" x14ac:dyDescent="0.3">
      <c r="C33" s="211"/>
      <c r="D33" s="211"/>
      <c r="E33" s="211"/>
      <c r="F33" s="211"/>
      <c r="G33" s="211"/>
      <c r="H33" s="211"/>
      <c r="I33" s="211"/>
      <c r="J33" s="211"/>
      <c r="K33" s="211"/>
      <c r="L33" s="211"/>
      <c r="M33" s="211"/>
      <c r="N33" s="211"/>
      <c r="O33" s="211"/>
      <c r="P33" s="211"/>
    </row>
    <row r="34" spans="2:16" ht="36" x14ac:dyDescent="0.25">
      <c r="C34" s="393" t="s">
        <v>198</v>
      </c>
      <c r="D34" s="394"/>
      <c r="E34" s="395" t="s">
        <v>199</v>
      </c>
      <c r="F34" s="395"/>
      <c r="G34" s="395"/>
      <c r="H34" s="395"/>
      <c r="I34" s="395"/>
      <c r="J34" s="395"/>
      <c r="K34" s="395"/>
      <c r="L34" s="212" t="s">
        <v>200</v>
      </c>
      <c r="M34" s="396" t="s">
        <v>201</v>
      </c>
      <c r="N34" s="396" t="s">
        <v>202</v>
      </c>
      <c r="O34" s="396" t="s">
        <v>203</v>
      </c>
      <c r="P34" s="389" t="s">
        <v>204</v>
      </c>
    </row>
    <row r="35" spans="2:16" x14ac:dyDescent="0.25">
      <c r="C35" s="213"/>
      <c r="D35" s="214"/>
      <c r="E35" s="391" t="s">
        <v>205</v>
      </c>
      <c r="F35" s="391"/>
      <c r="G35" s="391"/>
      <c r="H35" s="391"/>
      <c r="I35" s="391"/>
      <c r="J35" s="391"/>
      <c r="K35" s="391"/>
      <c r="L35" s="392" t="s">
        <v>206</v>
      </c>
      <c r="M35" s="392"/>
      <c r="N35" s="392"/>
      <c r="O35" s="392"/>
      <c r="P35" s="390"/>
    </row>
    <row r="36" spans="2:16" ht="60" x14ac:dyDescent="0.25">
      <c r="C36" s="213"/>
      <c r="D36" s="214"/>
      <c r="E36" s="215" t="s">
        <v>207</v>
      </c>
      <c r="F36" s="215" t="s">
        <v>208</v>
      </c>
      <c r="G36" s="215" t="s">
        <v>209</v>
      </c>
      <c r="H36" s="215" t="s">
        <v>210</v>
      </c>
      <c r="I36" s="215" t="s">
        <v>211</v>
      </c>
      <c r="J36" s="215" t="s">
        <v>212</v>
      </c>
      <c r="K36" s="216" t="s">
        <v>213</v>
      </c>
      <c r="L36" s="392"/>
      <c r="M36" s="392"/>
      <c r="N36" s="392"/>
      <c r="O36" s="392"/>
      <c r="P36" s="390"/>
    </row>
    <row r="37" spans="2:16" x14ac:dyDescent="0.25">
      <c r="C37" s="213"/>
      <c r="D37" s="217" t="s">
        <v>214</v>
      </c>
      <c r="E37" s="218" t="s">
        <v>181</v>
      </c>
      <c r="F37" s="218" t="s">
        <v>179</v>
      </c>
      <c r="G37" s="218" t="s">
        <v>176</v>
      </c>
      <c r="H37" s="218" t="s">
        <v>177</v>
      </c>
      <c r="I37" s="218" t="s">
        <v>178</v>
      </c>
      <c r="J37" s="218" t="s">
        <v>140</v>
      </c>
      <c r="K37" s="218"/>
      <c r="L37" s="219" t="s">
        <v>180</v>
      </c>
      <c r="M37" s="219" t="s">
        <v>174</v>
      </c>
      <c r="N37" s="219" t="s">
        <v>171</v>
      </c>
      <c r="O37" s="219" t="s">
        <v>173</v>
      </c>
      <c r="P37" s="220"/>
    </row>
    <row r="38" spans="2:16" x14ac:dyDescent="0.25">
      <c r="C38" s="200">
        <v>1</v>
      </c>
      <c r="D38" s="383" t="s">
        <v>215</v>
      </c>
      <c r="E38" s="383"/>
      <c r="F38" s="383"/>
      <c r="G38" s="383"/>
      <c r="H38" s="383"/>
      <c r="I38" s="383"/>
      <c r="J38" s="383"/>
      <c r="K38" s="383"/>
      <c r="L38" s="383"/>
      <c r="M38" s="383"/>
      <c r="N38" s="383"/>
      <c r="O38" s="383"/>
      <c r="P38" s="384"/>
    </row>
    <row r="39" spans="2:16" x14ac:dyDescent="0.25">
      <c r="B39" s="4" t="s">
        <v>315</v>
      </c>
      <c r="C39" s="201" t="s">
        <v>191</v>
      </c>
      <c r="D39" s="202" t="s">
        <v>216</v>
      </c>
      <c r="E39" s="49">
        <f>SUMPRODUCT((Transformation!$G$13:$G$125=$B39)*(Transformation!$F$13:$F$125=E$4)*($C39=Transformation!$K$10:$U$10)*Transformation!$K$13:$U$125)</f>
        <v>0</v>
      </c>
      <c r="F39" s="49">
        <f>SUMPRODUCT((Transformation!$G$13:$G$125=$B39)*(Transformation!$F$13:$F$125=F$4)*($C39=Transformation!$K$10:$U$10)*Transformation!$K$13:$U$125)</f>
        <v>0</v>
      </c>
      <c r="G39" s="49">
        <f>SUMPRODUCT((Transformation!$G$13:$G$125=$B39)*(Transformation!$F$13:$F$125=G$4)*($C39=Transformation!$K$10:$U$10)*Transformation!$K$13:$U$125)</f>
        <v>0</v>
      </c>
      <c r="H39" s="49">
        <f>SUMPRODUCT((Transformation!$G$13:$G$125=$B39)*(Transformation!$F$13:$F$125=H$4)*($C39=Transformation!$K$10:$U$10)*Transformation!$K$13:$U$125)</f>
        <v>0</v>
      </c>
      <c r="I39" s="49">
        <f>SUMPRODUCT((Transformation!$G$13:$G$125=$B39)*(Transformation!$F$13:$F$125=I$4)*($C39=Transformation!$K$10:$U$10)*Transformation!$K$13:$U$125)</f>
        <v>0</v>
      </c>
      <c r="J39" s="49">
        <f>SUMPRODUCT((Transformation!$G$13:$G$125=$B39)*(Transformation!$F$13:$F$125=J$4)*($C39=Transformation!$K$10:$U$10)*Transformation!$K$13:$U$125)</f>
        <v>0</v>
      </c>
      <c r="K39" s="49">
        <f>SUM(E39:J39)</f>
        <v>0</v>
      </c>
      <c r="L39" s="203"/>
      <c r="M39" s="203"/>
      <c r="N39" s="203"/>
      <c r="O39" s="203"/>
      <c r="P39" s="221">
        <f>SUM(K39:O39)</f>
        <v>0</v>
      </c>
    </row>
    <row r="40" spans="2:16" x14ac:dyDescent="0.25">
      <c r="B40" s="4" t="s">
        <v>315</v>
      </c>
      <c r="C40" s="201" t="s">
        <v>193</v>
      </c>
      <c r="D40" s="202" t="s">
        <v>217</v>
      </c>
      <c r="E40" s="49">
        <f>SUMPRODUCT((Transformation!$G$13:$G$125=$B40)*(Transformation!$F$13:$F$125=E$4)*($C40=Transformation!$K$10:$U$10)*Transformation!$K$13:$U$125)</f>
        <v>0</v>
      </c>
      <c r="F40" s="49">
        <f>SUMPRODUCT((Transformation!$G$13:$G$125=$B40)*(Transformation!$F$13:$F$125=F$4)*($C40=Transformation!$K$10:$U$10)*Transformation!$K$13:$U$125)</f>
        <v>0</v>
      </c>
      <c r="G40" s="49">
        <f>SUMPRODUCT((Transformation!$G$13:$G$125=$B40)*(Transformation!$F$13:$F$125=G$4)*($C40=Transformation!$K$10:$U$10)*Transformation!$K$13:$U$125)</f>
        <v>0</v>
      </c>
      <c r="H40" s="49">
        <f>SUMPRODUCT((Transformation!$G$13:$G$125=$B40)*(Transformation!$F$13:$F$125=H$4)*($C40=Transformation!$K$10:$U$10)*Transformation!$K$13:$U$125)</f>
        <v>0</v>
      </c>
      <c r="I40" s="49">
        <f>SUMPRODUCT((Transformation!$G$13:$G$125=$B40)*(Transformation!$F$13:$F$125=I$4)*($C40=Transformation!$K$10:$U$10)*Transformation!$K$13:$U$125)</f>
        <v>0</v>
      </c>
      <c r="J40" s="49">
        <f>SUMPRODUCT((Transformation!$G$13:$G$125=$B40)*(Transformation!$F$13:$F$125=J$4)*($C40=Transformation!$K$10:$U$10)*Transformation!$K$13:$U$125)</f>
        <v>0</v>
      </c>
      <c r="K40" s="49">
        <f t="shared" ref="K40:K41" si="6">SUM(E40:J40)</f>
        <v>0</v>
      </c>
      <c r="L40" s="203"/>
      <c r="M40" s="203"/>
      <c r="N40" s="203"/>
      <c r="O40" s="203"/>
      <c r="P40" s="221">
        <f t="shared" ref="P40:P41" si="7">SUM(K40:O40)</f>
        <v>0</v>
      </c>
    </row>
    <row r="41" spans="2:16" ht="12.6" thickBot="1" x14ac:dyDescent="0.3">
      <c r="B41" s="4" t="s">
        <v>315</v>
      </c>
      <c r="C41" s="201" t="s">
        <v>140</v>
      </c>
      <c r="D41" s="202" t="s">
        <v>218</v>
      </c>
      <c r="E41" s="49">
        <f>SUMPRODUCT((Transformation!$G$13:$G$125=$B41)*(Transformation!$F$13:$F$125=E$4)*($C41=Transformation!$K$10:$U$10)*Transformation!$K$13:$U$125)</f>
        <v>0</v>
      </c>
      <c r="F41" s="49">
        <f>SUMPRODUCT((Transformation!$G$13:$G$125=$B41)*(Transformation!$F$13:$F$125=F$4)*($C41=Transformation!$K$10:$U$10)*Transformation!$K$13:$U$125)</f>
        <v>0</v>
      </c>
      <c r="G41" s="49">
        <f>SUMPRODUCT((Transformation!$G$13:$G$125=$B41)*(Transformation!$F$13:$F$125=G$4)*($C41=Transformation!$K$10:$U$10)*Transformation!$K$13:$U$125)</f>
        <v>0</v>
      </c>
      <c r="H41" s="49">
        <f>SUMPRODUCT((Transformation!$G$13:$G$125=$B41)*(Transformation!$F$13:$F$125=H$4)*($C41=Transformation!$K$10:$U$10)*Transformation!$K$13:$U$125)</f>
        <v>0</v>
      </c>
      <c r="I41" s="49">
        <f>SUMPRODUCT((Transformation!$G$13:$G$125=$B41)*(Transformation!$F$13:$F$125=I$4)*($C41=Transformation!$K$10:$U$10)*Transformation!$K$13:$U$125)</f>
        <v>0</v>
      </c>
      <c r="J41" s="49">
        <f>SUMPRODUCT((Transformation!$G$13:$G$125=$B41)*(Transformation!$F$13:$F$125=J$4)*($C41=Transformation!$K$10:$U$10)*Transformation!$K$13:$U$125)</f>
        <v>0</v>
      </c>
      <c r="K41" s="49">
        <f t="shared" si="6"/>
        <v>0</v>
      </c>
      <c r="L41" s="203"/>
      <c r="M41" s="203"/>
      <c r="N41" s="203"/>
      <c r="O41" s="203"/>
      <c r="P41" s="221">
        <f t="shared" si="7"/>
        <v>0</v>
      </c>
    </row>
    <row r="42" spans="2:16" x14ac:dyDescent="0.25">
      <c r="C42" s="206">
        <v>2</v>
      </c>
      <c r="D42" s="385" t="s">
        <v>219</v>
      </c>
      <c r="E42" s="385"/>
      <c r="F42" s="385"/>
      <c r="G42" s="385"/>
      <c r="H42" s="385"/>
      <c r="I42" s="385"/>
      <c r="J42" s="385"/>
      <c r="K42" s="385"/>
      <c r="L42" s="385"/>
      <c r="M42" s="385"/>
      <c r="N42" s="385"/>
      <c r="O42" s="385"/>
      <c r="P42" s="386"/>
    </row>
    <row r="43" spans="2:16" x14ac:dyDescent="0.25">
      <c r="C43" s="201"/>
      <c r="D43" s="387" t="s">
        <v>220</v>
      </c>
      <c r="E43" s="387"/>
      <c r="F43" s="387"/>
      <c r="G43" s="387"/>
      <c r="H43" s="387"/>
      <c r="I43" s="387"/>
      <c r="J43" s="387"/>
      <c r="K43" s="387"/>
      <c r="L43" s="387"/>
      <c r="M43" s="387"/>
      <c r="N43" s="387"/>
      <c r="O43" s="387"/>
      <c r="P43" s="388"/>
    </row>
    <row r="44" spans="2:16" x14ac:dyDescent="0.25">
      <c r="B44" s="4" t="s">
        <v>311</v>
      </c>
      <c r="C44" s="201" t="s">
        <v>184</v>
      </c>
      <c r="D44" s="202" t="s">
        <v>184</v>
      </c>
      <c r="E44" s="204">
        <f>SUMPRODUCT((Transformation!$G$13:$G$125=$B44)*(Transformation!$F$13:$F$125=E$4)*($C44=Transformation!$K$10:$U$10)*Transformation!$K$13:$U$125)</f>
        <v>0</v>
      </c>
      <c r="F44" s="204">
        <f>SUMPRODUCT((Transformation!$G$13:$G$125=$B44)*(Transformation!$F$13:$F$125=F$4)*($C44=Transformation!$K$10:$U$10)*Transformation!$K$13:$U$125)</f>
        <v>0</v>
      </c>
      <c r="G44" s="204">
        <f>SUMPRODUCT((Transformation!$G$13:$G$125=$B44)*(Transformation!$F$13:$F$125=G$4)*($C44=Transformation!$K$10:$U$10)*Transformation!$K$13:$U$125)</f>
        <v>173.803</v>
      </c>
      <c r="H44" s="204">
        <f>SUMPRODUCT((Transformation!$G$13:$G$125=$B44)*(Transformation!$F$13:$F$125=H$4)*($C44=Transformation!$K$10:$U$10)*Transformation!$K$13:$U$125)</f>
        <v>0</v>
      </c>
      <c r="I44" s="204">
        <f>SUMPRODUCT((Transformation!$G$13:$G$125=$B44)*(Transformation!$F$13:$F$125=I$4)*($C44=Transformation!$K$10:$U$10)*Transformation!$K$13:$U$125)</f>
        <v>0</v>
      </c>
      <c r="J44" s="204">
        <f>SUMPRODUCT((Transformation!$G$13:$G$125=$B44)*(Transformation!$F$13:$F$125=J$4)*($C44=Transformation!$K$10:$U$10)*Transformation!$K$13:$U$125)</f>
        <v>0</v>
      </c>
      <c r="K44" s="49">
        <f t="shared" ref="K44:K64" si="8">SUM(E44:J44)</f>
        <v>173.803</v>
      </c>
      <c r="L44" s="203"/>
      <c r="M44" s="203"/>
      <c r="N44" s="203"/>
      <c r="O44" s="203"/>
      <c r="P44" s="221">
        <f t="shared" ref="P44:P53" si="9">SUM(K44:O44)</f>
        <v>173.803</v>
      </c>
    </row>
    <row r="45" spans="2:16" x14ac:dyDescent="0.25">
      <c r="B45" s="4" t="s">
        <v>311</v>
      </c>
      <c r="C45" s="201" t="s">
        <v>16</v>
      </c>
      <c r="D45" s="202" t="s">
        <v>221</v>
      </c>
      <c r="E45" s="204">
        <f>SUMPRODUCT((Transformation!$G$13:$G$125=$B45)*(Transformation!$F$13:$F$125=E$4)*($C45=Transformation!$K$10:$U$10)*Transformation!$K$13:$U$125)</f>
        <v>0</v>
      </c>
      <c r="F45" s="204">
        <f>SUMPRODUCT((Transformation!$G$13:$G$125=$B45)*(Transformation!$F$13:$F$125=F$4)*($C45=Transformation!$K$10:$U$10)*Transformation!$K$13:$U$125)</f>
        <v>0</v>
      </c>
      <c r="G45" s="204">
        <f>SUMPRODUCT((Transformation!$G$13:$G$125=$B45)*(Transformation!$F$13:$F$125=G$4)*($C45=Transformation!$K$10:$U$10)*Transformation!$K$13:$U$125)</f>
        <v>0</v>
      </c>
      <c r="H45" s="204">
        <f>SUMPRODUCT((Transformation!$G$13:$G$125=$B45)*(Transformation!$F$13:$F$125=H$4)*($C45=Transformation!$K$10:$U$10)*Transformation!$K$13:$U$125)</f>
        <v>0</v>
      </c>
      <c r="I45" s="204">
        <f>SUMPRODUCT((Transformation!$G$13:$G$125=$B45)*(Transformation!$F$13:$F$125=I$4)*($C45=Transformation!$K$10:$U$10)*Transformation!$K$13:$U$125)</f>
        <v>0</v>
      </c>
      <c r="J45" s="204">
        <f>SUMPRODUCT((Transformation!$G$13:$G$125=$B45)*(Transformation!$F$13:$F$125=J$4)*($C45=Transformation!$K$10:$U$10)*Transformation!$K$13:$U$125)</f>
        <v>0</v>
      </c>
      <c r="K45" s="49">
        <f t="shared" si="8"/>
        <v>0</v>
      </c>
      <c r="L45" s="203"/>
      <c r="M45" s="203"/>
      <c r="N45" s="203"/>
      <c r="O45" s="203"/>
      <c r="P45" s="221">
        <f t="shared" si="9"/>
        <v>0</v>
      </c>
    </row>
    <row r="46" spans="2:16" x14ac:dyDescent="0.25">
      <c r="B46" s="4" t="s">
        <v>311</v>
      </c>
      <c r="C46" s="201" t="s">
        <v>185</v>
      </c>
      <c r="D46" s="202" t="s">
        <v>222</v>
      </c>
      <c r="E46" s="204">
        <f>SUMPRODUCT((Transformation!$G$13:$G$125=$B46)*(Transformation!$F$13:$F$125=E$4)*($C46=Transformation!$K$10:$U$10)*Transformation!$K$13:$U$125)</f>
        <v>0</v>
      </c>
      <c r="F46" s="204">
        <f>SUMPRODUCT((Transformation!$G$13:$G$125=$B46)*(Transformation!$F$13:$F$125=F$4)*($C46=Transformation!$K$10:$U$10)*Transformation!$K$13:$U$125)</f>
        <v>0</v>
      </c>
      <c r="G46" s="204">
        <f>SUMPRODUCT((Transformation!$G$13:$G$125=$B46)*(Transformation!$F$13:$F$125=G$4)*($C46=Transformation!$K$10:$U$10)*Transformation!$K$13:$U$125)</f>
        <v>0</v>
      </c>
      <c r="H46" s="204">
        <f>SUMPRODUCT((Transformation!$G$13:$G$125=$B46)*(Transformation!$F$13:$F$125=H$4)*($C46=Transformation!$K$10:$U$10)*Transformation!$K$13:$U$125)</f>
        <v>0</v>
      </c>
      <c r="I46" s="204">
        <f>SUMPRODUCT((Transformation!$G$13:$G$125=$B46)*(Transformation!$F$13:$F$125=I$4)*($C46=Transformation!$K$10:$U$10)*Transformation!$K$13:$U$125)</f>
        <v>0</v>
      </c>
      <c r="J46" s="204">
        <f>SUMPRODUCT((Transformation!$G$13:$G$125=$B46)*(Transformation!$F$13:$F$125=J$4)*($C46=Transformation!$K$10:$U$10)*Transformation!$K$13:$U$125)</f>
        <v>0</v>
      </c>
      <c r="K46" s="49">
        <f t="shared" si="8"/>
        <v>0</v>
      </c>
      <c r="L46" s="203"/>
      <c r="M46" s="203"/>
      <c r="N46" s="203"/>
      <c r="O46" s="203"/>
      <c r="P46" s="221">
        <f t="shared" si="9"/>
        <v>0</v>
      </c>
    </row>
    <row r="47" spans="2:16" x14ac:dyDescent="0.25">
      <c r="B47" s="4" t="s">
        <v>311</v>
      </c>
      <c r="C47" s="201" t="s">
        <v>186</v>
      </c>
      <c r="D47" s="202" t="s">
        <v>19</v>
      </c>
      <c r="E47" s="204">
        <f>SUMPRODUCT((Transformation!$G$13:$G$125=$B47)*(Transformation!$F$13:$F$125=E$4)*($C47=Transformation!$K$10:$U$10)*Transformation!$K$13:$U$125)</f>
        <v>0</v>
      </c>
      <c r="F47" s="204">
        <f>SUMPRODUCT((Transformation!$G$13:$G$125=$B47)*(Transformation!$F$13:$F$125=F$4)*($C47=Transformation!$K$10:$U$10)*Transformation!$K$13:$U$125)</f>
        <v>0</v>
      </c>
      <c r="G47" s="204">
        <f>SUMPRODUCT((Transformation!$G$13:$G$125=$B47)*(Transformation!$F$13:$F$125=G$4)*($C47=Transformation!$K$10:$U$10)*Transformation!$K$13:$U$125)</f>
        <v>0</v>
      </c>
      <c r="H47" s="204">
        <f>SUMPRODUCT((Transformation!$G$13:$G$125=$B47)*(Transformation!$F$13:$F$125=H$4)*($C47=Transformation!$K$10:$U$10)*Transformation!$K$13:$U$125)</f>
        <v>0</v>
      </c>
      <c r="I47" s="204">
        <f>SUMPRODUCT((Transformation!$G$13:$G$125=$B47)*(Transformation!$F$13:$F$125=I$4)*($C47=Transformation!$K$10:$U$10)*Transformation!$K$13:$U$125)</f>
        <v>0</v>
      </c>
      <c r="J47" s="204">
        <f>SUMPRODUCT((Transformation!$G$13:$G$125=$B47)*(Transformation!$F$13:$F$125=J$4)*($C47=Transformation!$K$10:$U$10)*Transformation!$K$13:$U$125)</f>
        <v>0</v>
      </c>
      <c r="K47" s="49">
        <f t="shared" si="8"/>
        <v>0</v>
      </c>
      <c r="L47" s="203"/>
      <c r="M47" s="203"/>
      <c r="N47" s="203"/>
      <c r="O47" s="203"/>
      <c r="P47" s="221">
        <f t="shared" si="9"/>
        <v>0</v>
      </c>
    </row>
    <row r="48" spans="2:16" x14ac:dyDescent="0.25">
      <c r="B48" s="4" t="s">
        <v>311</v>
      </c>
      <c r="C48" s="201" t="s">
        <v>187</v>
      </c>
      <c r="D48" s="202" t="s">
        <v>187</v>
      </c>
      <c r="E48" s="204">
        <f>SUMPRODUCT((Transformation!$G$13:$G$125=$B48)*(Transformation!$F$13:$F$125=E$4)*($C48=Transformation!$K$10:$U$10)*Transformation!$K$13:$U$125)</f>
        <v>0</v>
      </c>
      <c r="F48" s="204">
        <f>SUMPRODUCT((Transformation!$G$13:$G$125=$B48)*(Transformation!$F$13:$F$125=F$4)*($C48=Transformation!$K$10:$U$10)*Transformation!$K$13:$U$125)</f>
        <v>0</v>
      </c>
      <c r="G48" s="204">
        <f>SUMPRODUCT((Transformation!$G$13:$G$125=$B48)*(Transformation!$F$13:$F$125=G$4)*($C48=Transformation!$K$10:$U$10)*Transformation!$K$13:$U$125)</f>
        <v>2601.317</v>
      </c>
      <c r="H48" s="204">
        <f>SUMPRODUCT((Transformation!$G$13:$G$125=$B48)*(Transformation!$F$13:$F$125=H$4)*($C48=Transformation!$K$10:$U$10)*Transformation!$K$13:$U$125)</f>
        <v>8.0190000000000001</v>
      </c>
      <c r="I48" s="204">
        <f>SUMPRODUCT((Transformation!$G$13:$G$125=$B48)*(Transformation!$F$13:$F$125=I$4)*($C48=Transformation!$K$10:$U$10)*Transformation!$K$13:$U$125)</f>
        <v>0</v>
      </c>
      <c r="J48" s="204">
        <f>SUMPRODUCT((Transformation!$G$13:$G$125=$B48)*(Transformation!$F$13:$F$125=J$4)*($C48=Transformation!$K$10:$U$10)*Transformation!$K$13:$U$125)</f>
        <v>0</v>
      </c>
      <c r="K48" s="49">
        <f t="shared" si="8"/>
        <v>2609.3359999999998</v>
      </c>
      <c r="L48" s="203"/>
      <c r="M48" s="203"/>
      <c r="N48" s="203"/>
      <c r="O48" s="203"/>
      <c r="P48" s="221">
        <f t="shared" si="9"/>
        <v>2609.3359999999998</v>
      </c>
    </row>
    <row r="49" spans="2:16" x14ac:dyDescent="0.25">
      <c r="B49" s="4" t="s">
        <v>311</v>
      </c>
      <c r="C49" s="201" t="s">
        <v>196</v>
      </c>
      <c r="D49" s="202" t="s">
        <v>223</v>
      </c>
      <c r="E49" s="204">
        <f>SUMPRODUCT((Transformation!$G$13:$G$125=$B49)*(Transformation!$F$13:$F$125=E$4)*($C49=Transformation!$K$10:$U$10)*Transformation!$K$13:$U$125)</f>
        <v>0</v>
      </c>
      <c r="F49" s="204">
        <f>SUMPRODUCT((Transformation!$G$13:$G$125=$B49)*(Transformation!$F$13:$F$125=F$4)*($C49=Transformation!$K$10:$U$10)*Transformation!$K$13:$U$125)</f>
        <v>0</v>
      </c>
      <c r="G49" s="204">
        <f>SUMPRODUCT((Transformation!$G$13:$G$125=$B49)*(Transformation!$F$13:$F$125=G$4)*($C49=Transformation!$K$10:$U$10)*Transformation!$K$13:$U$125)</f>
        <v>0</v>
      </c>
      <c r="H49" s="204">
        <f>SUMPRODUCT((Transformation!$G$13:$G$125=$B49)*(Transformation!$F$13:$F$125=H$4)*($C49=Transformation!$K$10:$U$10)*Transformation!$K$13:$U$125)</f>
        <v>1.952</v>
      </c>
      <c r="I49" s="204">
        <f>SUMPRODUCT((Transformation!$G$13:$G$125=$B49)*(Transformation!$F$13:$F$125=I$4)*($C49=Transformation!$K$10:$U$10)*Transformation!$K$13:$U$125)</f>
        <v>0</v>
      </c>
      <c r="J49" s="204">
        <f>SUMPRODUCT((Transformation!$G$13:$G$125=$B49)*(Transformation!$F$13:$F$125=J$4)*($C49=Transformation!$K$10:$U$10)*Transformation!$K$13:$U$125)</f>
        <v>0</v>
      </c>
      <c r="K49" s="49">
        <f t="shared" si="8"/>
        <v>1.952</v>
      </c>
      <c r="L49" s="203"/>
      <c r="M49" s="203"/>
      <c r="N49" s="203"/>
      <c r="O49" s="203"/>
      <c r="P49" s="221">
        <f t="shared" si="9"/>
        <v>1.952</v>
      </c>
    </row>
    <row r="50" spans="2:16" x14ac:dyDescent="0.25">
      <c r="B50" s="4" t="s">
        <v>311</v>
      </c>
      <c r="C50" s="201" t="s">
        <v>188</v>
      </c>
      <c r="D50" s="202" t="s">
        <v>188</v>
      </c>
      <c r="E50" s="204">
        <f>SUMPRODUCT((Transformation!$G$13:$G$125=$B50)*(Transformation!$F$13:$F$125=E$4)*($C50=Transformation!$K$10:$U$10)*Transformation!$K$13:$U$125)</f>
        <v>0</v>
      </c>
      <c r="F50" s="204">
        <f>SUMPRODUCT((Transformation!$G$13:$G$125=$B50)*(Transformation!$F$13:$F$125=F$4)*($C50=Transformation!$K$10:$U$10)*Transformation!$K$13:$U$125)</f>
        <v>0</v>
      </c>
      <c r="G50" s="204">
        <f>SUMPRODUCT((Transformation!$G$13:$G$125=$B50)*(Transformation!$F$13:$F$125=G$4)*($C50=Transformation!$K$10:$U$10)*Transformation!$K$13:$U$125)</f>
        <v>0</v>
      </c>
      <c r="H50" s="204">
        <f>SUMPRODUCT((Transformation!$G$13:$G$125=$B50)*(Transformation!$F$13:$F$125=H$4)*($C50=Transformation!$K$10:$U$10)*Transformation!$K$13:$U$125)</f>
        <v>0</v>
      </c>
      <c r="I50" s="204">
        <f>SUMPRODUCT((Transformation!$G$13:$G$125=$B50)*(Transformation!$F$13:$F$125=I$4)*($C50=Transformation!$K$10:$U$10)*Transformation!$K$13:$U$125)</f>
        <v>0</v>
      </c>
      <c r="J50" s="204">
        <f>SUMPRODUCT((Transformation!$G$13:$G$125=$B50)*(Transformation!$F$13:$F$125=J$4)*($C50=Transformation!$K$10:$U$10)*Transformation!$K$13:$U$125)</f>
        <v>0</v>
      </c>
      <c r="K50" s="49">
        <f t="shared" si="8"/>
        <v>0</v>
      </c>
      <c r="L50" s="203"/>
      <c r="M50" s="203"/>
      <c r="N50" s="203"/>
      <c r="O50" s="203"/>
      <c r="P50" s="221">
        <f t="shared" si="9"/>
        <v>0</v>
      </c>
    </row>
    <row r="51" spans="2:16" x14ac:dyDescent="0.25">
      <c r="B51" s="4" t="s">
        <v>311</v>
      </c>
      <c r="C51" s="201" t="s">
        <v>190</v>
      </c>
      <c r="D51" s="202" t="s">
        <v>63</v>
      </c>
      <c r="E51" s="204">
        <f>SUMPRODUCT((Transformation!$G$13:$G$125=$B51)*(Transformation!$F$13:$F$125=E$4)*($C51=Transformation!$K$10:$U$10)*Transformation!$K$13:$U$125)</f>
        <v>0</v>
      </c>
      <c r="F51" s="204">
        <f>SUMPRODUCT((Transformation!$G$13:$G$125=$B51)*(Transformation!$F$13:$F$125=F$4)*($C51=Transformation!$K$10:$U$10)*Transformation!$K$13:$U$125)</f>
        <v>0</v>
      </c>
      <c r="G51" s="204">
        <f>SUMPRODUCT((Transformation!$G$13:$G$125=$B51)*(Transformation!$F$13:$F$125=G$4)*($C51=Transformation!$K$10:$U$10)*Transformation!$K$13:$U$125)</f>
        <v>0</v>
      </c>
      <c r="H51" s="204">
        <f>SUMPRODUCT((Transformation!$G$13:$G$125=$B51)*(Transformation!$F$13:$F$125=H$4)*($C51=Transformation!$K$10:$U$10)*Transformation!$K$13:$U$125)</f>
        <v>0</v>
      </c>
      <c r="I51" s="204">
        <f>SUMPRODUCT((Transformation!$G$13:$G$125=$B51)*(Transformation!$F$13:$F$125=I$4)*($C51=Transformation!$K$10:$U$10)*Transformation!$K$13:$U$125)</f>
        <v>0</v>
      </c>
      <c r="J51" s="204">
        <f>SUMPRODUCT((Transformation!$G$13:$G$125=$B51)*(Transformation!$F$13:$F$125=J$4)*($C51=Transformation!$K$10:$U$10)*Transformation!$K$13:$U$125)</f>
        <v>0</v>
      </c>
      <c r="K51" s="49">
        <f t="shared" si="8"/>
        <v>0</v>
      </c>
      <c r="L51" s="203"/>
      <c r="M51" s="203"/>
      <c r="N51" s="203"/>
      <c r="O51" s="203"/>
      <c r="P51" s="221">
        <f t="shared" si="9"/>
        <v>0</v>
      </c>
    </row>
    <row r="52" spans="2:16" x14ac:dyDescent="0.25">
      <c r="B52" s="4" t="s">
        <v>311</v>
      </c>
      <c r="C52" s="201" t="s">
        <v>64</v>
      </c>
      <c r="D52" s="202" t="s">
        <v>64</v>
      </c>
      <c r="E52" s="204">
        <f>SUMPRODUCT((Transformation!$G$13:$G$125=$B52)*(Transformation!$F$13:$F$125=E$4)*($C52=Transformation!$K$10:$U$10)*Transformation!$K$13:$U$125)</f>
        <v>0</v>
      </c>
      <c r="F52" s="204">
        <f>SUMPRODUCT((Transformation!$G$13:$G$125=$B52)*(Transformation!$F$13:$F$125=F$4)*($C52=Transformation!$K$10:$U$10)*Transformation!$K$13:$U$125)</f>
        <v>0</v>
      </c>
      <c r="G52" s="204">
        <f>SUMPRODUCT((Transformation!$G$13:$G$125=$B52)*(Transformation!$F$13:$F$125=G$4)*($C52=Transformation!$K$10:$U$10)*Transformation!$K$13:$U$125)</f>
        <v>17.048000000000002</v>
      </c>
      <c r="H52" s="204">
        <f>SUMPRODUCT((Transformation!$G$13:$G$125=$B52)*(Transformation!$F$13:$F$125=H$4)*($C52=Transformation!$K$10:$U$10)*Transformation!$K$13:$U$125)</f>
        <v>0</v>
      </c>
      <c r="I52" s="204">
        <f>SUMPRODUCT((Transformation!$G$13:$G$125=$B52)*(Transformation!$F$13:$F$125=I$4)*($C52=Transformation!$K$10:$U$10)*Transformation!$K$13:$U$125)</f>
        <v>0</v>
      </c>
      <c r="J52" s="204">
        <f>SUMPRODUCT((Transformation!$G$13:$G$125=$B52)*(Transformation!$F$13:$F$125=J$4)*($C52=Transformation!$K$10:$U$10)*Transformation!$K$13:$U$125)</f>
        <v>0</v>
      </c>
      <c r="K52" s="49">
        <f t="shared" si="8"/>
        <v>17.048000000000002</v>
      </c>
      <c r="L52" s="203"/>
      <c r="M52" s="203"/>
      <c r="N52" s="203"/>
      <c r="O52" s="203"/>
      <c r="P52" s="221">
        <f t="shared" si="9"/>
        <v>17.048000000000002</v>
      </c>
    </row>
    <row r="53" spans="2:16" x14ac:dyDescent="0.25">
      <c r="B53" s="4" t="s">
        <v>311</v>
      </c>
      <c r="C53" s="201" t="s">
        <v>55</v>
      </c>
      <c r="D53" s="202" t="s">
        <v>224</v>
      </c>
      <c r="E53" s="204">
        <f>SUMPRODUCT((Transformation!$G$13:$G$125=$B53)*(Transformation!$F$13:$F$125=E$4)*($C53=Transformation!$K$10:$U$10)*Transformation!$K$13:$U$125)</f>
        <v>0</v>
      </c>
      <c r="F53" s="204">
        <f>SUMPRODUCT((Transformation!$G$13:$G$125=$B53)*(Transformation!$F$13:$F$125=F$4)*($C53=Transformation!$K$10:$U$10)*Transformation!$K$13:$U$125)</f>
        <v>0</v>
      </c>
      <c r="G53" s="204">
        <f>SUMPRODUCT((Transformation!$G$13:$G$125=$B53)*(Transformation!$F$13:$F$125=G$4)*($C53=Transformation!$K$10:$U$10)*Transformation!$K$13:$U$125)</f>
        <v>0</v>
      </c>
      <c r="H53" s="204">
        <f>SUMPRODUCT((Transformation!$G$13:$G$125=$B53)*(Transformation!$F$13:$F$125=H$4)*($C53=Transformation!$K$10:$U$10)*Transformation!$K$13:$U$125)</f>
        <v>0</v>
      </c>
      <c r="I53" s="204">
        <f>SUMPRODUCT((Transformation!$G$13:$G$125=$B53)*(Transformation!$F$13:$F$125=I$4)*($C53=Transformation!$K$10:$U$10)*Transformation!$K$13:$U$125)</f>
        <v>0</v>
      </c>
      <c r="J53" s="204">
        <f>SUMPRODUCT((Transformation!$G$13:$G$125=$B53)*(Transformation!$F$13:$F$125=J$4)*($C53=Transformation!$K$10:$U$10)*Transformation!$K$13:$U$125)</f>
        <v>0</v>
      </c>
      <c r="K53" s="49">
        <f t="shared" si="8"/>
        <v>0</v>
      </c>
      <c r="L53" s="203"/>
      <c r="M53" s="203"/>
      <c r="N53" s="203"/>
      <c r="O53" s="203"/>
      <c r="P53" s="221">
        <f t="shared" si="9"/>
        <v>0</v>
      </c>
    </row>
    <row r="54" spans="2:16" x14ac:dyDescent="0.25">
      <c r="C54" s="201"/>
      <c r="D54" s="387" t="s">
        <v>225</v>
      </c>
      <c r="E54" s="387"/>
      <c r="F54" s="387"/>
      <c r="G54" s="387"/>
      <c r="H54" s="387"/>
      <c r="I54" s="387"/>
      <c r="J54" s="387"/>
      <c r="K54" s="387"/>
      <c r="L54" s="387"/>
      <c r="M54" s="387"/>
      <c r="N54" s="387"/>
      <c r="O54" s="387"/>
      <c r="P54" s="388"/>
    </row>
    <row r="55" spans="2:16" x14ac:dyDescent="0.25">
      <c r="B55" s="4" t="s">
        <v>312</v>
      </c>
      <c r="C55" s="222" t="s">
        <v>184</v>
      </c>
      <c r="D55" s="202" t="s">
        <v>184</v>
      </c>
      <c r="E55" s="211">
        <f>SUMPRODUCT((Transformation!$G$13:$G$125=$B55)*(Transformation!$F$13:$F$125=E$4)*($C55=Transformation!$K$10:$U$10)*Transformation!$K$13:$U$125)</f>
        <v>0</v>
      </c>
      <c r="F55" s="211">
        <f>SUMPRODUCT((Transformation!$G$13:$G$125=$B55)*(Transformation!$F$13:$F$125=F$4)*($C55=Transformation!$K$10:$U$10)*Transformation!$K$13:$U$125)</f>
        <v>0</v>
      </c>
      <c r="G55" s="211">
        <f>SUMPRODUCT((Transformation!$G$13:$G$125=$B55)*(Transformation!$F$13:$F$125=G$4)*($C55=Transformation!$K$10:$U$10)*Transformation!$K$13:$U$125)</f>
        <v>0</v>
      </c>
      <c r="H55" s="211">
        <f>SUMPRODUCT((Transformation!$G$13:$G$125=$B55)*(Transformation!$F$13:$F$125=H$4)*($C55=Transformation!$K$10:$U$10)*Transformation!$K$13:$U$125)</f>
        <v>0</v>
      </c>
      <c r="I55" s="211">
        <f>SUMPRODUCT((Transformation!$G$13:$G$125=$B55)*(Transformation!$F$13:$F$125=I$4)*($C55=Transformation!$K$10:$U$10)*Transformation!$K$13:$U$125)</f>
        <v>0</v>
      </c>
      <c r="J55" s="211">
        <f>SUMPRODUCT((Transformation!$G$13:$G$125=$B55)*(Transformation!$F$13:$F$125=J$4)*($C55=Transformation!$K$10:$U$10)*Transformation!$K$13:$U$125)</f>
        <v>0</v>
      </c>
      <c r="K55" s="49">
        <f t="shared" si="8"/>
        <v>0</v>
      </c>
      <c r="L55" s="49">
        <f>SUMPRODUCT((Transformation!$G$13:$G$125=$B55)*(Transformation!$F$13:$F$125=L$4)*($C55=Transformation!$K$10:$U$10)*Transformation!$K$13:$U$125)</f>
        <v>0</v>
      </c>
      <c r="M55" s="49">
        <f>SUMPRODUCT((Transformation!$G$13:$G$125=$B55)*(Transformation!$F$13:$F$125=M$4)*($C55=Transformation!$K$10:$U$10)*Transformation!$K$13:$U$125)</f>
        <v>0</v>
      </c>
      <c r="N55" s="49">
        <f>SUMPRODUCT((Transformation!$G$13:$G$125=$B55)*(Transformation!$F$13:$F$125=N$4)*($C55=Transformation!$K$10:$U$10)*Transformation!$K$13:$U$125)</f>
        <v>0</v>
      </c>
      <c r="O55" s="203"/>
      <c r="P55" s="221">
        <f t="shared" ref="P55:P64" si="10">SUM(K55:O55)</f>
        <v>0</v>
      </c>
    </row>
    <row r="56" spans="2:16" x14ac:dyDescent="0.25">
      <c r="B56" s="4" t="s">
        <v>312</v>
      </c>
      <c r="C56" s="222" t="s">
        <v>16</v>
      </c>
      <c r="D56" s="202" t="s">
        <v>221</v>
      </c>
      <c r="E56" s="211">
        <f>SUMPRODUCT((Transformation!$G$13:$G$125=$B56)*(Transformation!$F$13:$F$125=E$4)*($C56=Transformation!$K$10:$U$10)*Transformation!$K$13:$U$125)</f>
        <v>0</v>
      </c>
      <c r="F56" s="211">
        <f>SUMPRODUCT((Transformation!$G$13:$G$125=$B56)*(Transformation!$F$13:$F$125=F$4)*($C56=Transformation!$K$10:$U$10)*Transformation!$K$13:$U$125)</f>
        <v>0</v>
      </c>
      <c r="G56" s="211">
        <f>SUMPRODUCT((Transformation!$G$13:$G$125=$B56)*(Transformation!$F$13:$F$125=G$4)*($C56=Transformation!$K$10:$U$10)*Transformation!$K$13:$U$125)</f>
        <v>0</v>
      </c>
      <c r="H56" s="211">
        <f>SUMPRODUCT((Transformation!$G$13:$G$125=$B56)*(Transformation!$F$13:$F$125=H$4)*($C56=Transformation!$K$10:$U$10)*Transformation!$K$13:$U$125)</f>
        <v>0</v>
      </c>
      <c r="I56" s="211">
        <f>SUMPRODUCT((Transformation!$G$13:$G$125=$B56)*(Transformation!$F$13:$F$125=I$4)*($C56=Transformation!$K$10:$U$10)*Transformation!$K$13:$U$125)</f>
        <v>0</v>
      </c>
      <c r="J56" s="211">
        <f>SUMPRODUCT((Transformation!$G$13:$G$125=$B56)*(Transformation!$F$13:$F$125=J$4)*($C56=Transformation!$K$10:$U$10)*Transformation!$K$13:$U$125)</f>
        <v>0</v>
      </c>
      <c r="K56" s="49">
        <f t="shared" si="8"/>
        <v>0</v>
      </c>
      <c r="L56" s="49">
        <f>SUMPRODUCT((Transformation!$G$13:$G$125=$B56)*(Transformation!$F$13:$F$125=L$4)*($C56=Transformation!$K$10:$U$10)*Transformation!$K$13:$U$125)</f>
        <v>0</v>
      </c>
      <c r="M56" s="49">
        <f>SUMPRODUCT((Transformation!$G$13:$G$125=$B56)*(Transformation!$F$13:$F$125=M$4)*($C56=Transformation!$K$10:$U$10)*Transformation!$K$13:$U$125)</f>
        <v>0</v>
      </c>
      <c r="N56" s="49">
        <f>SUMPRODUCT((Transformation!$G$13:$G$125=$B56)*(Transformation!$F$13:$F$125=N$4)*($C56=Transformation!$K$10:$U$10)*Transformation!$K$13:$U$125)</f>
        <v>0</v>
      </c>
      <c r="O56" s="203"/>
      <c r="P56" s="221">
        <f t="shared" si="10"/>
        <v>0</v>
      </c>
    </row>
    <row r="57" spans="2:16" x14ac:dyDescent="0.25">
      <c r="B57" s="4" t="s">
        <v>312</v>
      </c>
      <c r="C57" s="222" t="s">
        <v>185</v>
      </c>
      <c r="D57" s="202" t="s">
        <v>222</v>
      </c>
      <c r="E57" s="211">
        <f>SUMPRODUCT((Transformation!$G$13:$G$125=$B57)*(Transformation!$F$13:$F$125=E$4)*($C57=Transformation!$K$10:$U$10)*Transformation!$K$13:$U$125)</f>
        <v>0</v>
      </c>
      <c r="F57" s="211">
        <f>SUMPRODUCT((Transformation!$G$13:$G$125=$B57)*(Transformation!$F$13:$F$125=F$4)*($C57=Transformation!$K$10:$U$10)*Transformation!$K$13:$U$125)</f>
        <v>0</v>
      </c>
      <c r="G57" s="211">
        <f>SUMPRODUCT((Transformation!$G$13:$G$125=$B57)*(Transformation!$F$13:$F$125=G$4)*($C57=Transformation!$K$10:$U$10)*Transformation!$K$13:$U$125)</f>
        <v>0</v>
      </c>
      <c r="H57" s="211">
        <f>SUMPRODUCT((Transformation!$G$13:$G$125=$B57)*(Transformation!$F$13:$F$125=H$4)*($C57=Transformation!$K$10:$U$10)*Transformation!$K$13:$U$125)</f>
        <v>0</v>
      </c>
      <c r="I57" s="211">
        <f>SUMPRODUCT((Transformation!$G$13:$G$125=$B57)*(Transformation!$F$13:$F$125=I$4)*($C57=Transformation!$K$10:$U$10)*Transformation!$K$13:$U$125)</f>
        <v>0</v>
      </c>
      <c r="J57" s="211">
        <f>SUMPRODUCT((Transformation!$G$13:$G$125=$B57)*(Transformation!$F$13:$F$125=J$4)*($C57=Transformation!$K$10:$U$10)*Transformation!$K$13:$U$125)</f>
        <v>0</v>
      </c>
      <c r="K57" s="49">
        <f t="shared" si="8"/>
        <v>0</v>
      </c>
      <c r="L57" s="49">
        <f>SUMPRODUCT((Transformation!$G$13:$G$125=$B57)*(Transformation!$F$13:$F$125=L$4)*($C57=Transformation!$K$10:$U$10)*Transformation!$K$13:$U$125)</f>
        <v>0</v>
      </c>
      <c r="M57" s="49">
        <f>SUMPRODUCT((Transformation!$G$13:$G$125=$B57)*(Transformation!$F$13:$F$125=M$4)*($C57=Transformation!$K$10:$U$10)*Transformation!$K$13:$U$125)</f>
        <v>0</v>
      </c>
      <c r="N57" s="49">
        <f>SUMPRODUCT((Transformation!$G$13:$G$125=$B57)*(Transformation!$F$13:$F$125=N$4)*($C57=Transformation!$K$10:$U$10)*Transformation!$K$13:$U$125)</f>
        <v>0</v>
      </c>
      <c r="O57" s="203"/>
      <c r="P57" s="221">
        <f t="shared" si="10"/>
        <v>0</v>
      </c>
    </row>
    <row r="58" spans="2:16" x14ac:dyDescent="0.25">
      <c r="B58" s="4" t="s">
        <v>312</v>
      </c>
      <c r="C58" s="222" t="s">
        <v>186</v>
      </c>
      <c r="D58" s="202" t="s">
        <v>19</v>
      </c>
      <c r="E58" s="211">
        <f>SUMPRODUCT((Transformation!$G$13:$G$125=$B58)*(Transformation!$F$13:$F$125=E$4)*($C58=Transformation!$K$10:$U$10)*Transformation!$K$13:$U$125)</f>
        <v>0</v>
      </c>
      <c r="F58" s="211">
        <f>SUMPRODUCT((Transformation!$G$13:$G$125=$B58)*(Transformation!$F$13:$F$125=F$4)*($C58=Transformation!$K$10:$U$10)*Transformation!$K$13:$U$125)</f>
        <v>0</v>
      </c>
      <c r="G58" s="211">
        <f>SUMPRODUCT((Transformation!$G$13:$G$125=$B58)*(Transformation!$F$13:$F$125=G$4)*($C58=Transformation!$K$10:$U$10)*Transformation!$K$13:$U$125)</f>
        <v>0</v>
      </c>
      <c r="H58" s="211">
        <f>SUMPRODUCT((Transformation!$G$13:$G$125=$B58)*(Transformation!$F$13:$F$125=H$4)*($C58=Transformation!$K$10:$U$10)*Transformation!$K$13:$U$125)</f>
        <v>0</v>
      </c>
      <c r="I58" s="211">
        <f>SUMPRODUCT((Transformation!$G$13:$G$125=$B58)*(Transformation!$F$13:$F$125=I$4)*($C58=Transformation!$K$10:$U$10)*Transformation!$K$13:$U$125)</f>
        <v>0</v>
      </c>
      <c r="J58" s="211">
        <f>SUMPRODUCT((Transformation!$G$13:$G$125=$B58)*(Transformation!$F$13:$F$125=J$4)*($C58=Transformation!$K$10:$U$10)*Transformation!$K$13:$U$125)</f>
        <v>0</v>
      </c>
      <c r="K58" s="49">
        <f t="shared" si="8"/>
        <v>0</v>
      </c>
      <c r="L58" s="49">
        <f>SUMPRODUCT((Transformation!$G$13:$G$125=$B58)*(Transformation!$F$13:$F$125=L$4)*($C58=Transformation!$K$10:$U$10)*Transformation!$K$13:$U$125)</f>
        <v>0</v>
      </c>
      <c r="M58" s="49">
        <f>SUMPRODUCT((Transformation!$G$13:$G$125=$B58)*(Transformation!$F$13:$F$125=M$4)*($C58=Transformation!$K$10:$U$10)*Transformation!$K$13:$U$125)</f>
        <v>0</v>
      </c>
      <c r="N58" s="49">
        <f>SUMPRODUCT((Transformation!$G$13:$G$125=$B58)*(Transformation!$F$13:$F$125=N$4)*($C58=Transformation!$K$10:$U$10)*Transformation!$K$13:$U$125)</f>
        <v>0</v>
      </c>
      <c r="O58" s="203"/>
      <c r="P58" s="221">
        <f t="shared" si="10"/>
        <v>0</v>
      </c>
    </row>
    <row r="59" spans="2:16" x14ac:dyDescent="0.25">
      <c r="B59" s="4" t="s">
        <v>312</v>
      </c>
      <c r="C59" s="222" t="s">
        <v>187</v>
      </c>
      <c r="D59" s="202" t="s">
        <v>187</v>
      </c>
      <c r="E59" s="211">
        <f>SUMPRODUCT((Transformation!$G$13:$G$125=$B59)*(Transformation!$F$13:$F$125=E$4)*($C59=Transformation!$K$10:$U$10)*Transformation!$K$13:$U$125)</f>
        <v>0</v>
      </c>
      <c r="F59" s="211">
        <f>SUMPRODUCT((Transformation!$G$13:$G$125=$B59)*(Transformation!$F$13:$F$125=F$4)*($C59=Transformation!$K$10:$U$10)*Transformation!$K$13:$U$125)</f>
        <v>0</v>
      </c>
      <c r="G59" s="211">
        <f>SUMPRODUCT((Transformation!$G$13:$G$125=$B59)*(Transformation!$F$13:$F$125=G$4)*($C59=Transformation!$K$10:$U$10)*Transformation!$K$13:$U$125)</f>
        <v>0</v>
      </c>
      <c r="H59" s="211">
        <f>SUMPRODUCT((Transformation!$G$13:$G$125=$B59)*(Transformation!$F$13:$F$125=H$4)*($C59=Transformation!$K$10:$U$10)*Transformation!$K$13:$U$125)</f>
        <v>0</v>
      </c>
      <c r="I59" s="211">
        <f>SUMPRODUCT((Transformation!$G$13:$G$125=$B59)*(Transformation!$F$13:$F$125=I$4)*($C59=Transformation!$K$10:$U$10)*Transformation!$K$13:$U$125)</f>
        <v>0</v>
      </c>
      <c r="J59" s="211">
        <f>SUMPRODUCT((Transformation!$G$13:$G$125=$B59)*(Transformation!$F$13:$F$125=J$4)*($C59=Transformation!$K$10:$U$10)*Transformation!$K$13:$U$125)</f>
        <v>0</v>
      </c>
      <c r="K59" s="49">
        <f t="shared" si="8"/>
        <v>0</v>
      </c>
      <c r="L59" s="49">
        <f>SUMPRODUCT((Transformation!$G$13:$G$125=$B59)*(Transformation!$F$13:$F$125=L$4)*($C59=Transformation!$K$10:$U$10)*Transformation!$K$13:$U$125)</f>
        <v>0</v>
      </c>
      <c r="M59" s="49">
        <f>SUMPRODUCT((Transformation!$G$13:$G$125=$B59)*(Transformation!$F$13:$F$125=M$4)*($C59=Transformation!$K$10:$U$10)*Transformation!$K$13:$U$125)</f>
        <v>0</v>
      </c>
      <c r="N59" s="49">
        <f>SUMPRODUCT((Transformation!$G$13:$G$125=$B59)*(Transformation!$F$13:$F$125=N$4)*($C59=Transformation!$K$10:$U$10)*Transformation!$K$13:$U$125)</f>
        <v>0</v>
      </c>
      <c r="O59" s="203"/>
      <c r="P59" s="221">
        <f t="shared" si="10"/>
        <v>0</v>
      </c>
    </row>
    <row r="60" spans="2:16" x14ac:dyDescent="0.25">
      <c r="B60" s="4" t="s">
        <v>312</v>
      </c>
      <c r="C60" s="222" t="s">
        <v>196</v>
      </c>
      <c r="D60" s="202" t="s">
        <v>223</v>
      </c>
      <c r="E60" s="211">
        <f>SUMPRODUCT((Transformation!$G$13:$G$125=$B60)*(Transformation!$F$13:$F$125=E$4)*($C60=Transformation!$K$10:$U$10)*Transformation!$K$13:$U$125)</f>
        <v>0</v>
      </c>
      <c r="F60" s="211">
        <f>SUMPRODUCT((Transformation!$G$13:$G$125=$B60)*(Transformation!$F$13:$F$125=F$4)*($C60=Transformation!$K$10:$U$10)*Transformation!$K$13:$U$125)</f>
        <v>0</v>
      </c>
      <c r="G60" s="211">
        <f>SUMPRODUCT((Transformation!$G$13:$G$125=$B60)*(Transformation!$F$13:$F$125=G$4)*($C60=Transformation!$K$10:$U$10)*Transformation!$K$13:$U$125)</f>
        <v>0</v>
      </c>
      <c r="H60" s="211">
        <f>SUMPRODUCT((Transformation!$G$13:$G$125=$B60)*(Transformation!$F$13:$F$125=H$4)*($C60=Transformation!$K$10:$U$10)*Transformation!$K$13:$U$125)</f>
        <v>0</v>
      </c>
      <c r="I60" s="211">
        <f>SUMPRODUCT((Transformation!$G$13:$G$125=$B60)*(Transformation!$F$13:$F$125=I$4)*($C60=Transformation!$K$10:$U$10)*Transformation!$K$13:$U$125)</f>
        <v>0</v>
      </c>
      <c r="J60" s="211">
        <f>SUMPRODUCT((Transformation!$G$13:$G$125=$B60)*(Transformation!$F$13:$F$125=J$4)*($C60=Transformation!$K$10:$U$10)*Transformation!$K$13:$U$125)</f>
        <v>0</v>
      </c>
      <c r="K60" s="49">
        <f t="shared" si="8"/>
        <v>0</v>
      </c>
      <c r="L60" s="49">
        <f>SUMPRODUCT((Transformation!$G$13:$G$125=$B60)*(Transformation!$F$13:$F$125=L$4)*($C60=Transformation!$K$10:$U$10)*Transformation!$K$13:$U$125)</f>
        <v>0</v>
      </c>
      <c r="M60" s="49">
        <f>SUMPRODUCT((Transformation!$G$13:$G$125=$B60)*(Transformation!$F$13:$F$125=M$4)*($C60=Transformation!$K$10:$U$10)*Transformation!$K$13:$U$125)</f>
        <v>0</v>
      </c>
      <c r="N60" s="49">
        <f>SUMPRODUCT((Transformation!$G$13:$G$125=$B60)*(Transformation!$F$13:$F$125=N$4)*($C60=Transformation!$K$10:$U$10)*Transformation!$K$13:$U$125)</f>
        <v>0</v>
      </c>
      <c r="O60" s="203"/>
      <c r="P60" s="221">
        <f t="shared" si="10"/>
        <v>0</v>
      </c>
    </row>
    <row r="61" spans="2:16" x14ac:dyDescent="0.25">
      <c r="B61" s="4" t="s">
        <v>312</v>
      </c>
      <c r="C61" s="222" t="s">
        <v>188</v>
      </c>
      <c r="D61" s="202" t="s">
        <v>188</v>
      </c>
      <c r="E61" s="211">
        <f>SUMPRODUCT((Transformation!$G$13:$G$125=$B61)*(Transformation!$F$13:$F$125=E$4)*($C61=Transformation!$K$10:$U$10)*Transformation!$K$13:$U$125)</f>
        <v>0</v>
      </c>
      <c r="F61" s="211">
        <f>SUMPRODUCT((Transformation!$G$13:$G$125=$B61)*(Transformation!$F$13:$F$125=F$4)*($C61=Transformation!$K$10:$U$10)*Transformation!$K$13:$U$125)</f>
        <v>0</v>
      </c>
      <c r="G61" s="211">
        <f>SUMPRODUCT((Transformation!$G$13:$G$125=$B61)*(Transformation!$F$13:$F$125=G$4)*($C61=Transformation!$K$10:$U$10)*Transformation!$K$13:$U$125)</f>
        <v>0</v>
      </c>
      <c r="H61" s="211">
        <f>SUMPRODUCT((Transformation!$G$13:$G$125=$B61)*(Transformation!$F$13:$F$125=H$4)*($C61=Transformation!$K$10:$U$10)*Transformation!$K$13:$U$125)</f>
        <v>0</v>
      </c>
      <c r="I61" s="211">
        <f>SUMPRODUCT((Transformation!$G$13:$G$125=$B61)*(Transformation!$F$13:$F$125=I$4)*($C61=Transformation!$K$10:$U$10)*Transformation!$K$13:$U$125)</f>
        <v>0</v>
      </c>
      <c r="J61" s="211">
        <f>SUMPRODUCT((Transformation!$G$13:$G$125=$B61)*(Transformation!$F$13:$F$125=J$4)*($C61=Transformation!$K$10:$U$10)*Transformation!$K$13:$U$125)</f>
        <v>0</v>
      </c>
      <c r="K61" s="49">
        <f t="shared" si="8"/>
        <v>0</v>
      </c>
      <c r="L61" s="49">
        <f>SUMPRODUCT((Transformation!$G$13:$G$125=$B61)*(Transformation!$F$13:$F$125=L$4)*($C61=Transformation!$K$10:$U$10)*Transformation!$K$13:$U$125)</f>
        <v>0</v>
      </c>
      <c r="M61" s="49">
        <f>SUMPRODUCT((Transformation!$G$13:$G$125=$B61)*(Transformation!$F$13:$F$125=M$4)*($C61=Transformation!$K$10:$U$10)*Transformation!$K$13:$U$125)</f>
        <v>0</v>
      </c>
      <c r="N61" s="49">
        <f>SUMPRODUCT((Transformation!$G$13:$G$125=$B61)*(Transformation!$F$13:$F$125=N$4)*($C61=Transformation!$K$10:$U$10)*Transformation!$K$13:$U$125)</f>
        <v>0</v>
      </c>
      <c r="O61" s="203"/>
      <c r="P61" s="221">
        <f t="shared" si="10"/>
        <v>0</v>
      </c>
    </row>
    <row r="62" spans="2:16" x14ac:dyDescent="0.25">
      <c r="B62" s="4" t="s">
        <v>312</v>
      </c>
      <c r="C62" s="222" t="s">
        <v>190</v>
      </c>
      <c r="D62" s="202" t="s">
        <v>63</v>
      </c>
      <c r="E62" s="211">
        <f>SUMPRODUCT((Transformation!$G$13:$G$125=$B62)*(Transformation!$F$13:$F$125=E$4)*($C62=Transformation!$K$10:$U$10)*Transformation!$K$13:$U$125)</f>
        <v>0</v>
      </c>
      <c r="F62" s="211">
        <f>SUMPRODUCT((Transformation!$G$13:$G$125=$B62)*(Transformation!$F$13:$F$125=F$4)*($C62=Transformation!$K$10:$U$10)*Transformation!$K$13:$U$125)</f>
        <v>0</v>
      </c>
      <c r="G62" s="211">
        <f>SUMPRODUCT((Transformation!$G$13:$G$125=$B62)*(Transformation!$F$13:$F$125=G$4)*($C62=Transformation!$K$10:$U$10)*Transformation!$K$13:$U$125)</f>
        <v>0</v>
      </c>
      <c r="H62" s="211">
        <f>SUMPRODUCT((Transformation!$G$13:$G$125=$B62)*(Transformation!$F$13:$F$125=H$4)*($C62=Transformation!$K$10:$U$10)*Transformation!$K$13:$U$125)</f>
        <v>0</v>
      </c>
      <c r="I62" s="211">
        <f>SUMPRODUCT((Transformation!$G$13:$G$125=$B62)*(Transformation!$F$13:$F$125=I$4)*($C62=Transformation!$K$10:$U$10)*Transformation!$K$13:$U$125)</f>
        <v>0</v>
      </c>
      <c r="J62" s="211">
        <f>SUMPRODUCT((Transformation!$G$13:$G$125=$B62)*(Transformation!$F$13:$F$125=J$4)*($C62=Transformation!$K$10:$U$10)*Transformation!$K$13:$U$125)</f>
        <v>0</v>
      </c>
      <c r="K62" s="49">
        <f t="shared" si="8"/>
        <v>0</v>
      </c>
      <c r="L62" s="49">
        <f>SUMPRODUCT((Transformation!$G$13:$G$125=$B62)*(Transformation!$F$13:$F$125=L$4)*($C62=Transformation!$K$10:$U$10)*Transformation!$K$13:$U$125)</f>
        <v>0</v>
      </c>
      <c r="M62" s="49">
        <f>SUMPRODUCT((Transformation!$G$13:$G$125=$B62)*(Transformation!$F$13:$F$125=M$4)*($C62=Transformation!$K$10:$U$10)*Transformation!$K$13:$U$125)</f>
        <v>0</v>
      </c>
      <c r="N62" s="49">
        <f>SUMPRODUCT((Transformation!$G$13:$G$125=$B62)*(Transformation!$F$13:$F$125=N$4)*($C62=Transformation!$K$10:$U$10)*Transformation!$K$13:$U$125)</f>
        <v>0</v>
      </c>
      <c r="O62" s="203"/>
      <c r="P62" s="221">
        <f t="shared" si="10"/>
        <v>0</v>
      </c>
    </row>
    <row r="63" spans="2:16" x14ac:dyDescent="0.25">
      <c r="B63" s="4" t="s">
        <v>312</v>
      </c>
      <c r="C63" s="222" t="s">
        <v>64</v>
      </c>
      <c r="D63" s="202" t="s">
        <v>64</v>
      </c>
      <c r="E63" s="211">
        <f>SUMPRODUCT((Transformation!$G$13:$G$125=$B63)*(Transformation!$F$13:$F$125=E$4)*($C63=Transformation!$K$10:$U$10)*Transformation!$K$13:$U$125)</f>
        <v>0</v>
      </c>
      <c r="F63" s="211">
        <f>SUMPRODUCT((Transformation!$G$13:$G$125=$B63)*(Transformation!$F$13:$F$125=F$4)*($C63=Transformation!$K$10:$U$10)*Transformation!$K$13:$U$125)</f>
        <v>0</v>
      </c>
      <c r="G63" s="211">
        <f>SUMPRODUCT((Transformation!$G$13:$G$125=$B63)*(Transformation!$F$13:$F$125=G$4)*($C63=Transformation!$K$10:$U$10)*Transformation!$K$13:$U$125)</f>
        <v>0</v>
      </c>
      <c r="H63" s="211">
        <f>SUMPRODUCT((Transformation!$G$13:$G$125=$B63)*(Transformation!$F$13:$F$125=H$4)*($C63=Transformation!$K$10:$U$10)*Transformation!$K$13:$U$125)</f>
        <v>0</v>
      </c>
      <c r="I63" s="211">
        <f>SUMPRODUCT((Transformation!$G$13:$G$125=$B63)*(Transformation!$F$13:$F$125=I$4)*($C63=Transformation!$K$10:$U$10)*Transformation!$K$13:$U$125)</f>
        <v>0</v>
      </c>
      <c r="J63" s="211">
        <f>SUMPRODUCT((Transformation!$G$13:$G$125=$B63)*(Transformation!$F$13:$F$125=J$4)*($C63=Transformation!$K$10:$U$10)*Transformation!$K$13:$U$125)</f>
        <v>0</v>
      </c>
      <c r="K63" s="49">
        <f t="shared" si="8"/>
        <v>0</v>
      </c>
      <c r="L63" s="49">
        <f>SUMPRODUCT((Transformation!$G$13:$G$125=$B63)*(Transformation!$F$13:$F$125=L$4)*($C63=Transformation!$K$10:$U$10)*Transformation!$K$13:$U$125)</f>
        <v>0</v>
      </c>
      <c r="M63" s="49">
        <f>SUMPRODUCT((Transformation!$G$13:$G$125=$B63)*(Transformation!$F$13:$F$125=M$4)*($C63=Transformation!$K$10:$U$10)*Transformation!$K$13:$U$125)</f>
        <v>0</v>
      </c>
      <c r="N63" s="49">
        <f>SUMPRODUCT((Transformation!$G$13:$G$125=$B63)*(Transformation!$F$13:$F$125=N$4)*($C63=Transformation!$K$10:$U$10)*Transformation!$K$13:$U$125)</f>
        <v>0</v>
      </c>
      <c r="O63" s="203"/>
      <c r="P63" s="221">
        <f t="shared" si="10"/>
        <v>0</v>
      </c>
    </row>
    <row r="64" spans="2:16" x14ac:dyDescent="0.25">
      <c r="B64" s="4" t="s">
        <v>312</v>
      </c>
      <c r="C64" s="223" t="s">
        <v>55</v>
      </c>
      <c r="D64" s="202" t="s">
        <v>224</v>
      </c>
      <c r="E64" s="211">
        <f>SUMPRODUCT((Transformation!$G$13:$G$125=$B64)*(Transformation!$F$13:$F$125=E$4)*($C64=Transformation!$K$10:$U$10)*Transformation!$K$13:$U$125)</f>
        <v>0</v>
      </c>
      <c r="F64" s="211">
        <f>SUMPRODUCT((Transformation!$G$13:$G$125=$B64)*(Transformation!$F$13:$F$125=F$4)*($C64=Transformation!$K$10:$U$10)*Transformation!$K$13:$U$125)</f>
        <v>0</v>
      </c>
      <c r="G64" s="211">
        <f>SUMPRODUCT((Transformation!$G$13:$G$125=$B64)*(Transformation!$F$13:$F$125=G$4)*($C64=Transformation!$K$10:$U$10)*Transformation!$K$13:$U$125)</f>
        <v>0</v>
      </c>
      <c r="H64" s="211">
        <f>SUMPRODUCT((Transformation!$G$13:$G$125=$B64)*(Transformation!$F$13:$F$125=H$4)*($C64=Transformation!$K$10:$U$10)*Transformation!$K$13:$U$125)</f>
        <v>0</v>
      </c>
      <c r="I64" s="211">
        <f>SUMPRODUCT((Transformation!$G$13:$G$125=$B64)*(Transformation!$F$13:$F$125=I$4)*($C64=Transformation!$K$10:$U$10)*Transformation!$K$13:$U$125)</f>
        <v>0</v>
      </c>
      <c r="J64" s="211">
        <f>SUMPRODUCT((Transformation!$G$13:$G$125=$B64)*(Transformation!$F$13:$F$125=J$4)*($C64=Transformation!$K$10:$U$10)*Transformation!$K$13:$U$125)</f>
        <v>0</v>
      </c>
      <c r="K64" s="49">
        <f t="shared" si="8"/>
        <v>0</v>
      </c>
      <c r="L64" s="49">
        <f>SUMPRODUCT((Transformation!$G$13:$G$125=$B64)*(Transformation!$F$13:$F$125=L$4)*($C64=Transformation!$K$10:$U$10)*Transformation!$K$13:$U$125)</f>
        <v>0</v>
      </c>
      <c r="M64" s="49">
        <f>SUMPRODUCT((Transformation!$G$13:$G$125=$B64)*(Transformation!$F$13:$F$125=M$4)*($C64=Transformation!$K$10:$U$10)*Transformation!$K$13:$U$125)</f>
        <v>0</v>
      </c>
      <c r="N64" s="49">
        <f>SUMPRODUCT((Transformation!$G$13:$G$125=$B64)*(Transformation!$F$13:$F$125=N$4)*($C64=Transformation!$K$10:$U$10)*Transformation!$K$13:$U$125)</f>
        <v>0</v>
      </c>
      <c r="O64" s="203"/>
      <c r="P64" s="221">
        <f t="shared" si="10"/>
        <v>0</v>
      </c>
    </row>
    <row r="65" spans="2:16" ht="12.6" thickBot="1" x14ac:dyDescent="0.3">
      <c r="B65" s="4" t="s">
        <v>312</v>
      </c>
      <c r="C65" s="223" t="s">
        <v>325</v>
      </c>
      <c r="D65" s="224" t="s">
        <v>226</v>
      </c>
      <c r="E65" s="49">
        <f>SUMPRODUCT((Transformation!$G$13:$G$125=$B65)*(Transformation!$F$13:$F$125=E$4)*($C65=Transformation!$K$10:$U$10)*Transformation!$K$13:$U$125)</f>
        <v>0</v>
      </c>
      <c r="F65" s="49">
        <f>SUMPRODUCT((Transformation!$G$13:$G$125=$B65)*(Transformation!$F$13:$F$125=F$4)*($C65=Transformation!$K$10:$U$10)*Transformation!$K$13:$U$125)</f>
        <v>0</v>
      </c>
      <c r="G65" s="49">
        <f>SUMPRODUCT((Transformation!$G$13:$G$125=$B65)*(Transformation!$F$13:$F$125=G$4)*($C65=Transformation!$K$10:$U$10)*Transformation!$K$13:$U$125)</f>
        <v>0</v>
      </c>
      <c r="H65" s="49">
        <f>SUMPRODUCT((Transformation!$G$13:$G$125=$B65)*(Transformation!$F$13:$F$125=H$4)*($C65=Transformation!$K$10:$U$10)*Transformation!$K$13:$U$125)</f>
        <v>0</v>
      </c>
      <c r="I65" s="49">
        <f>SUMPRODUCT((Transformation!$G$13:$G$125=$B65)*(Transformation!$F$13:$F$125=I$4)*($C65=Transformation!$K$10:$U$10)*Transformation!$K$13:$U$125)</f>
        <v>0</v>
      </c>
      <c r="J65" s="49">
        <f>SUMPRODUCT((Transformation!$G$13:$G$125=$B65)*(Transformation!$F$13:$F$125=J$4)*($C65=Transformation!$K$10:$U$10)*Transformation!$K$13:$U$125)</f>
        <v>0</v>
      </c>
      <c r="K65" s="49">
        <f t="shared" ref="K65" si="11">SUM(E65:J65)</f>
        <v>0</v>
      </c>
      <c r="L65" s="49">
        <f>SUMPRODUCT((Transformation!$G$13:$G$125=$B65)*(Transformation!$F$13:$F$125=L$4)*($C65=Transformation!$K$10:$U$10)*Transformation!$K$13:$U$125)</f>
        <v>0</v>
      </c>
      <c r="M65" s="49">
        <f>SUMPRODUCT((Transformation!$G$13:$G$125=$B65)*(Transformation!$F$13:$F$125=M$4)*($C65=Transformation!$K$10:$U$10)*Transformation!$K$13:$U$125)</f>
        <v>0</v>
      </c>
      <c r="N65" s="49">
        <f>SUMPRODUCT((Transformation!$G$13:$G$125=$B65)*(Transformation!$F$13:$F$125=N$4)*($C65=Transformation!$K$10:$U$10)*Transformation!$K$13:$U$125)</f>
        <v>0</v>
      </c>
      <c r="O65" s="49"/>
      <c r="P65" s="221">
        <f>SUM(K65:O65)</f>
        <v>0</v>
      </c>
    </row>
    <row r="66" spans="2:16" x14ac:dyDescent="0.25">
      <c r="C66" s="206">
        <v>3</v>
      </c>
      <c r="D66" s="385" t="s">
        <v>227</v>
      </c>
      <c r="E66" s="385"/>
      <c r="F66" s="385"/>
      <c r="G66" s="385"/>
      <c r="H66" s="385"/>
      <c r="I66" s="385"/>
      <c r="J66" s="385"/>
      <c r="K66" s="385"/>
      <c r="L66" s="385"/>
      <c r="M66" s="385"/>
      <c r="N66" s="385"/>
      <c r="O66" s="385"/>
      <c r="P66" s="386"/>
    </row>
    <row r="67" spans="2:16" x14ac:dyDescent="0.25">
      <c r="B67" s="4" t="s">
        <v>314</v>
      </c>
      <c r="C67" s="201" t="s">
        <v>306</v>
      </c>
      <c r="D67" s="202" t="s">
        <v>305</v>
      </c>
      <c r="E67" s="203"/>
      <c r="F67" s="203"/>
      <c r="G67" s="203"/>
      <c r="H67" s="203"/>
      <c r="I67" s="203"/>
      <c r="J67" s="203"/>
      <c r="K67" s="203"/>
      <c r="L67" s="203"/>
      <c r="M67" s="203"/>
      <c r="N67" s="203"/>
      <c r="O67" s="211">
        <f>SUMPRODUCT((Transformation!$G$13:$G$125=$B67)*(Transformation!$F$13:$F$125=O$4)*($C67=Transformation!$K$10:$U$10)*Transformation!$K$13:$U$125)</f>
        <v>0</v>
      </c>
      <c r="P67" s="221">
        <f>SUM(K67:O67)</f>
        <v>0</v>
      </c>
    </row>
    <row r="68" spans="2:16" x14ac:dyDescent="0.25">
      <c r="B68" s="4" t="s">
        <v>314</v>
      </c>
      <c r="C68" s="201" t="s">
        <v>307</v>
      </c>
      <c r="D68" s="202" t="s">
        <v>304</v>
      </c>
      <c r="E68" s="203"/>
      <c r="F68" s="203"/>
      <c r="G68" s="203"/>
      <c r="H68" s="203"/>
      <c r="I68" s="203"/>
      <c r="J68" s="203"/>
      <c r="K68" s="203"/>
      <c r="L68" s="203"/>
      <c r="M68" s="203"/>
      <c r="N68" s="203"/>
      <c r="O68" s="211">
        <f>SUMPRODUCT((Transformation!$G$13:$G$125=$B68)*(Transformation!$F$13:$F$125=O$4)*($C68=Transformation!$K$10:$U$10)*Transformation!$K$13:$U$125)</f>
        <v>114.06699999999967</v>
      </c>
      <c r="P68" s="221">
        <f>SUM(K68:O68)</f>
        <v>114.06699999999967</v>
      </c>
    </row>
    <row r="69" spans="2:16" x14ac:dyDescent="0.25">
      <c r="C69" s="200">
        <v>4</v>
      </c>
      <c r="D69" s="383" t="s">
        <v>228</v>
      </c>
      <c r="E69" s="383"/>
      <c r="F69" s="383"/>
      <c r="G69" s="383"/>
      <c r="H69" s="383"/>
      <c r="I69" s="383"/>
      <c r="J69" s="383"/>
      <c r="K69" s="383"/>
      <c r="L69" s="383"/>
      <c r="M69" s="383"/>
      <c r="N69" s="383"/>
      <c r="O69" s="383"/>
      <c r="P69" s="384"/>
    </row>
    <row r="70" spans="2:16" x14ac:dyDescent="0.25">
      <c r="B70" s="4" t="s">
        <v>314</v>
      </c>
      <c r="C70" s="201" t="s">
        <v>308</v>
      </c>
      <c r="D70" s="202" t="s">
        <v>229</v>
      </c>
      <c r="E70" s="203"/>
      <c r="F70" s="203"/>
      <c r="G70" s="203"/>
      <c r="H70" s="203"/>
      <c r="I70" s="203"/>
      <c r="J70" s="203"/>
      <c r="K70" s="203"/>
      <c r="L70" s="203"/>
      <c r="M70" s="49">
        <f>SUMPRODUCT((Transformation!$G$13:$G$125=$B70)*(Transformation!$F$13:$F$125=M$4)*($C70=Transformation!$K$10:$U$10)*Transformation!$K$13:$U$125)</f>
        <v>0</v>
      </c>
      <c r="N70" s="203"/>
      <c r="O70" s="203"/>
      <c r="P70" s="221">
        <f t="shared" ref="P70:P71" si="12">SUM(K70:O70)</f>
        <v>0</v>
      </c>
    </row>
    <row r="71" spans="2:16" ht="12.6" thickBot="1" x14ac:dyDescent="0.3">
      <c r="B71" s="4" t="s">
        <v>314</v>
      </c>
      <c r="C71" s="201" t="s">
        <v>237</v>
      </c>
      <c r="D71" s="202" t="s">
        <v>230</v>
      </c>
      <c r="E71" s="49">
        <f>SUMPRODUCT((Transformation!$G$13:$G$125=$B71)*(Transformation!$F$13:$F$125=E$4)*($C71=Transformation!$K$10:$U$10)*Transformation!$K$13:$U$125)</f>
        <v>0</v>
      </c>
      <c r="F71" s="49">
        <f>SUMPRODUCT((Transformation!$G$13:$G$125=$B71)*(Transformation!$F$13:$F$125=F$4)*($C71=Transformation!$K$10:$U$10)*Transformation!$K$13:$U$125)</f>
        <v>0</v>
      </c>
      <c r="G71" s="49">
        <f>SUMPRODUCT((Transformation!$G$13:$G$125=$B71)*(Transformation!$F$13:$F$125=G$4)*($C71=Transformation!$K$10:$U$10)*Transformation!$K$13:$U$125)</f>
        <v>0</v>
      </c>
      <c r="H71" s="49">
        <f>SUMPRODUCT((Transformation!$G$13:$G$125=$B71)*(Transformation!$F$13:$F$125=H$4)*($C71=Transformation!$K$10:$U$10)*Transformation!$K$13:$U$125)</f>
        <v>0</v>
      </c>
      <c r="I71" s="49">
        <f>SUMPRODUCT((Transformation!$G$13:$G$125=$B71)*(Transformation!$F$13:$F$125=I$4)*($C71=Transformation!$K$10:$U$10)*Transformation!$K$13:$U$125)</f>
        <v>0</v>
      </c>
      <c r="J71" s="49">
        <f>SUMPRODUCT((Transformation!$G$13:$G$125=$B71)*(Transformation!$F$13:$F$125=J$4)*($C71=Transformation!$K$10:$U$10)*Transformation!$K$13:$U$125)</f>
        <v>0</v>
      </c>
      <c r="K71" s="49">
        <f>SUM(E71:J71)</f>
        <v>0</v>
      </c>
      <c r="L71" s="203"/>
      <c r="M71" s="203"/>
      <c r="N71" s="203"/>
      <c r="O71" s="203"/>
      <c r="P71" s="221">
        <f t="shared" si="12"/>
        <v>0</v>
      </c>
    </row>
    <row r="72" spans="2:16" ht="12.6" thickBot="1" x14ac:dyDescent="0.3">
      <c r="C72" s="207">
        <v>5</v>
      </c>
      <c r="D72" s="208" t="s">
        <v>381</v>
      </c>
      <c r="E72" s="209">
        <f>SUM(E70:E71,E67:E68,E44:E53,E55:E65,E39:E41)</f>
        <v>0</v>
      </c>
      <c r="F72" s="209">
        <f t="shared" ref="F72:P72" si="13">SUM(F70:F71,F67:F68,F44:F53,F55:F65,F39:F41)</f>
        <v>0</v>
      </c>
      <c r="G72" s="209">
        <f t="shared" si="13"/>
        <v>2792.1679999999997</v>
      </c>
      <c r="H72" s="209">
        <f t="shared" si="13"/>
        <v>9.9710000000000001</v>
      </c>
      <c r="I72" s="209">
        <f t="shared" si="13"/>
        <v>0</v>
      </c>
      <c r="J72" s="209">
        <f t="shared" si="13"/>
        <v>0</v>
      </c>
      <c r="K72" s="209">
        <f t="shared" si="13"/>
        <v>2802.1390000000001</v>
      </c>
      <c r="L72" s="209">
        <f t="shared" si="13"/>
        <v>0</v>
      </c>
      <c r="M72" s="209">
        <f t="shared" si="13"/>
        <v>0</v>
      </c>
      <c r="N72" s="209">
        <f t="shared" si="13"/>
        <v>0</v>
      </c>
      <c r="O72" s="209">
        <f t="shared" si="13"/>
        <v>114.06699999999967</v>
      </c>
      <c r="P72" s="210">
        <f t="shared" si="13"/>
        <v>2916.2059999999992</v>
      </c>
    </row>
    <row r="78" spans="2:16" x14ac:dyDescent="0.25">
      <c r="M78" s="66"/>
    </row>
    <row r="79" spans="2:16" x14ac:dyDescent="0.25">
      <c r="M79" s="66"/>
    </row>
  </sheetData>
  <sheetProtection sheet="1" objects="1" scenarios="1"/>
  <mergeCells count="27">
    <mergeCell ref="P5:P7"/>
    <mergeCell ref="E6:K6"/>
    <mergeCell ref="L6:L7"/>
    <mergeCell ref="C5:D5"/>
    <mergeCell ref="E5:L5"/>
    <mergeCell ref="M5:M7"/>
    <mergeCell ref="N5:N7"/>
    <mergeCell ref="O5:O7"/>
    <mergeCell ref="D9:P9"/>
    <mergeCell ref="D13:P13"/>
    <mergeCell ref="D14:P14"/>
    <mergeCell ref="D25:P25"/>
    <mergeCell ref="D28:P28"/>
    <mergeCell ref="D54:P54"/>
    <mergeCell ref="D66:P66"/>
    <mergeCell ref="D69:P69"/>
    <mergeCell ref="P34:P36"/>
    <mergeCell ref="E35:K35"/>
    <mergeCell ref="L35:L36"/>
    <mergeCell ref="D38:P38"/>
    <mergeCell ref="D42:P42"/>
    <mergeCell ref="D43:P43"/>
    <mergeCell ref="C34:D34"/>
    <mergeCell ref="E34:K34"/>
    <mergeCell ref="M34:M36"/>
    <mergeCell ref="N34:N36"/>
    <mergeCell ref="O34:O3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4" tint="0.59999389629810485"/>
  </sheetPr>
  <dimension ref="B1:CH123"/>
  <sheetViews>
    <sheetView showGridLines="0" zoomScaleNormal="100" workbookViewId="0">
      <pane xSplit="9" ySplit="11" topLeftCell="Q99" activePane="bottomRight" state="frozen"/>
      <selection activeCell="B16" sqref="B16:C16"/>
      <selection pane="topRight" activeCell="B16" sqref="B16:C16"/>
      <selection pane="bottomLeft" activeCell="B16" sqref="B16:C16"/>
      <selection pane="bottomRight" activeCell="CH112" sqref="CH112"/>
    </sheetView>
  </sheetViews>
  <sheetFormatPr defaultColWidth="8.88671875" defaultRowHeight="12" outlineLevelCol="1" x14ac:dyDescent="0.25"/>
  <cols>
    <col min="1" max="1" width="2.109375" style="78" customWidth="1"/>
    <col min="2" max="2" width="10.5546875" style="78" customWidth="1"/>
    <col min="3" max="3" width="1" style="78" customWidth="1"/>
    <col min="4" max="4" width="8" style="78" customWidth="1"/>
    <col min="5" max="5" width="15.88671875" style="78" bestFit="1" customWidth="1"/>
    <col min="6" max="6" width="10.5546875" style="84" bestFit="1" customWidth="1"/>
    <col min="7" max="7" width="9" style="78" hidden="1" customWidth="1"/>
    <col min="8" max="8" width="6.33203125" style="84" hidden="1" customWidth="1"/>
    <col min="9" max="9" width="1.109375" style="84" customWidth="1"/>
    <col min="10" max="10" width="1.33203125" style="84" customWidth="1"/>
    <col min="11" max="11" width="10.33203125" style="269" customWidth="1"/>
    <col min="12" max="21" width="11.109375" style="84" customWidth="1"/>
    <col min="22" max="22" width="10.33203125" style="84" customWidth="1"/>
    <col min="23" max="23" width="17.33203125" style="84" hidden="1" customWidth="1" outlineLevel="1"/>
    <col min="24" max="73" width="11.33203125" style="78" hidden="1" customWidth="1" outlineLevel="1"/>
    <col min="74" max="74" width="13.6640625" style="78" hidden="1" customWidth="1" outlineLevel="1"/>
    <col min="75" max="75" width="13.33203125" style="78" hidden="1" customWidth="1" outlineLevel="1"/>
    <col min="76" max="85" width="11.33203125" style="78" hidden="1" customWidth="1" outlineLevel="1"/>
    <col min="86" max="86" width="8.88671875" style="78" collapsed="1"/>
    <col min="87" max="16384" width="8.88671875" style="78"/>
  </cols>
  <sheetData>
    <row r="1" spans="2:86" ht="10.199999999999999" customHeight="1" x14ac:dyDescent="0.25"/>
    <row r="2" spans="2:86" ht="13.8" x14ac:dyDescent="0.3">
      <c r="B2" s="439" t="s">
        <v>366</v>
      </c>
      <c r="C2" s="439"/>
      <c r="D2" s="439"/>
      <c r="E2" s="439"/>
    </row>
    <row r="3" spans="2:86" ht="7.95" customHeight="1" x14ac:dyDescent="0.25">
      <c r="E3" s="270"/>
      <c r="F3" s="110"/>
      <c r="G3" s="270"/>
      <c r="H3" s="79"/>
      <c r="I3" s="78"/>
      <c r="J3" s="78"/>
      <c r="K3" s="271"/>
      <c r="L3" s="78"/>
      <c r="M3" s="78"/>
      <c r="N3" s="78"/>
      <c r="O3" s="78"/>
      <c r="P3" s="78"/>
      <c r="Q3" s="78"/>
      <c r="R3" s="78"/>
      <c r="S3" s="78"/>
      <c r="T3" s="78"/>
      <c r="U3" s="78"/>
      <c r="V3" s="78"/>
      <c r="W3" s="78"/>
    </row>
    <row r="4" spans="2:86" hidden="1" x14ac:dyDescent="0.25">
      <c r="B4" s="254" t="str">
        <f>IF(Original_data!A1="UNIT: TJ"," (in TJ)",IF(Original_data!A1="UNIT: ktoe"," (in ktoe)",""))</f>
        <v xml:space="preserve"> (in TJ)</v>
      </c>
      <c r="D4" s="255" t="str">
        <f>IF(Original_data!A1="UNIT: TJ"," (in PJ)",IF(Original_data!A1="UNIT: Mtoe","",""))</f>
        <v xml:space="preserve"> (in PJ)</v>
      </c>
      <c r="E4" s="270"/>
      <c r="G4" s="270"/>
      <c r="H4" s="79"/>
      <c r="V4" s="78"/>
      <c r="W4" s="78"/>
    </row>
    <row r="5" spans="2:86" x14ac:dyDescent="0.25">
      <c r="B5" s="415" t="str">
        <f>IF(Original_data!$B$1=0,"",Original_data!$B$1)</f>
        <v>COUNTRY: Netherlands</v>
      </c>
      <c r="C5" s="415"/>
      <c r="D5" s="415"/>
      <c r="E5" s="415"/>
      <c r="G5" s="270"/>
      <c r="H5" s="79"/>
    </row>
    <row r="6" spans="2:86" x14ac:dyDescent="0.25">
      <c r="B6" s="415" t="str">
        <f>IF(Original_data!$C$1=0,"",Original_data!$C$1)</f>
        <v>TIME: 2014</v>
      </c>
      <c r="C6" s="415"/>
      <c r="D6" s="415"/>
      <c r="E6" s="415"/>
      <c r="H6" s="79"/>
    </row>
    <row r="7" spans="2:86" ht="15.6" customHeight="1" x14ac:dyDescent="0.25">
      <c r="B7" s="170" t="str">
        <f>IF(OR(Original_data!$B$2&lt;&gt;"Anthracite",Original_data!$BL$2&lt;&gt;"Heat",Original_data!$A$3&lt;&gt;"Production",Original_data!$A$93&lt;&gt;"Heat output"),"The data from the energy balances was not copied correctly!",IF(Original_data!$A$1="UNIT: TJ","",IF(Original_data!$A$1=0,"","Please copy the IEA balance in terajoules!")))</f>
        <v/>
      </c>
      <c r="C7" s="256"/>
      <c r="D7" s="257"/>
      <c r="H7" s="79"/>
      <c r="X7" s="456" t="str">
        <f>"Detailed data from the energy balance"&amp;B4</f>
        <v>Detailed data from the energy balance (in TJ)</v>
      </c>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6"/>
      <c r="AY7" s="456"/>
      <c r="AZ7" s="456"/>
      <c r="BA7" s="456"/>
      <c r="BB7" s="456"/>
      <c r="BC7" s="456"/>
      <c r="BD7" s="456"/>
      <c r="BE7" s="456"/>
      <c r="BF7" s="456"/>
      <c r="BG7" s="456"/>
      <c r="BH7" s="456"/>
      <c r="BI7" s="456"/>
      <c r="BJ7" s="456"/>
      <c r="BK7" s="456"/>
      <c r="BL7" s="456"/>
      <c r="BM7" s="456"/>
      <c r="BN7" s="456"/>
      <c r="BO7" s="456"/>
      <c r="BP7" s="456"/>
      <c r="BQ7" s="456"/>
      <c r="BR7" s="456"/>
      <c r="BS7" s="456"/>
      <c r="BT7" s="456"/>
      <c r="BU7" s="456"/>
      <c r="BV7" s="456"/>
      <c r="BW7" s="456"/>
      <c r="BX7" s="456"/>
      <c r="BY7" s="456"/>
      <c r="BZ7" s="456"/>
      <c r="CA7" s="456"/>
      <c r="CB7" s="456"/>
      <c r="CC7" s="456"/>
      <c r="CD7" s="456"/>
      <c r="CE7" s="456"/>
      <c r="CF7" s="456"/>
      <c r="CG7" s="456"/>
    </row>
    <row r="8" spans="2:86" ht="16.2" customHeight="1" x14ac:dyDescent="0.25">
      <c r="H8" s="79"/>
      <c r="L8" s="444" t="s">
        <v>286</v>
      </c>
      <c r="M8" s="445"/>
      <c r="N8" s="445"/>
      <c r="O8" s="445"/>
      <c r="P8" s="445"/>
      <c r="Q8" s="445"/>
      <c r="R8" s="445"/>
      <c r="S8" s="445"/>
      <c r="T8" s="445"/>
      <c r="U8" s="446"/>
      <c r="W8" s="184" t="s">
        <v>286</v>
      </c>
      <c r="X8" s="82" t="s">
        <v>184</v>
      </c>
      <c r="Y8" s="82" t="s">
        <v>184</v>
      </c>
      <c r="Z8" s="82" t="s">
        <v>184</v>
      </c>
      <c r="AA8" s="82" t="s">
        <v>184</v>
      </c>
      <c r="AB8" s="82" t="s">
        <v>184</v>
      </c>
      <c r="AC8" s="82" t="s">
        <v>184</v>
      </c>
      <c r="AD8" s="82" t="s">
        <v>184</v>
      </c>
      <c r="AE8" s="82" t="s">
        <v>184</v>
      </c>
      <c r="AF8" s="82" t="s">
        <v>184</v>
      </c>
      <c r="AG8" s="82" t="s">
        <v>184</v>
      </c>
      <c r="AH8" s="82" t="s">
        <v>184</v>
      </c>
      <c r="AI8" s="82" t="s">
        <v>184</v>
      </c>
      <c r="AJ8" s="82" t="s">
        <v>184</v>
      </c>
      <c r="AK8" s="82" t="s">
        <v>184</v>
      </c>
      <c r="AL8" s="82" t="s">
        <v>16</v>
      </c>
      <c r="AM8" s="82" t="s">
        <v>16</v>
      </c>
      <c r="AN8" s="82" t="s">
        <v>185</v>
      </c>
      <c r="AO8" s="82" t="s">
        <v>186</v>
      </c>
      <c r="AP8" s="82" t="s">
        <v>187</v>
      </c>
      <c r="AQ8" s="82" t="s">
        <v>187</v>
      </c>
      <c r="AR8" s="82" t="s">
        <v>187</v>
      </c>
      <c r="AS8" s="82" t="s">
        <v>187</v>
      </c>
      <c r="AT8" s="82" t="s">
        <v>187</v>
      </c>
      <c r="AU8" s="82" t="s">
        <v>187</v>
      </c>
      <c r="AV8" s="82" t="s">
        <v>187</v>
      </c>
      <c r="AW8" s="82" t="s">
        <v>187</v>
      </c>
      <c r="AX8" s="82" t="s">
        <v>187</v>
      </c>
      <c r="AY8" s="82" t="s">
        <v>187</v>
      </c>
      <c r="AZ8" s="82" t="s">
        <v>187</v>
      </c>
      <c r="BA8" s="82" t="s">
        <v>187</v>
      </c>
      <c r="BB8" s="82" t="s">
        <v>187</v>
      </c>
      <c r="BC8" s="82" t="s">
        <v>187</v>
      </c>
      <c r="BD8" s="82" t="s">
        <v>187</v>
      </c>
      <c r="BE8" s="82" t="s">
        <v>187</v>
      </c>
      <c r="BF8" s="82" t="s">
        <v>187</v>
      </c>
      <c r="BG8" s="82" t="s">
        <v>187</v>
      </c>
      <c r="BH8" s="82" t="s">
        <v>187</v>
      </c>
      <c r="BI8" s="82" t="s">
        <v>187</v>
      </c>
      <c r="BJ8" s="82" t="s">
        <v>187</v>
      </c>
      <c r="BK8" s="82" t="s">
        <v>187</v>
      </c>
      <c r="BL8" s="82" t="s">
        <v>188</v>
      </c>
      <c r="BM8" s="82" t="s">
        <v>188</v>
      </c>
      <c r="BN8" s="82" t="s">
        <v>188</v>
      </c>
      <c r="BO8" s="82" t="s">
        <v>196</v>
      </c>
      <c r="BP8" s="82" t="s">
        <v>196</v>
      </c>
      <c r="BQ8" s="82" t="s">
        <v>196</v>
      </c>
      <c r="BR8" s="82" t="s">
        <v>196</v>
      </c>
      <c r="BS8" s="82" t="s">
        <v>196</v>
      </c>
      <c r="BT8" s="82" t="s">
        <v>196</v>
      </c>
      <c r="BU8" s="82" t="s">
        <v>196</v>
      </c>
      <c r="BV8" s="83" t="s">
        <v>189</v>
      </c>
      <c r="BW8" s="82" t="s">
        <v>64</v>
      </c>
      <c r="BX8" s="82" t="s">
        <v>55</v>
      </c>
      <c r="BY8" s="82" t="s">
        <v>190</v>
      </c>
      <c r="BZ8" s="82" t="s">
        <v>64</v>
      </c>
      <c r="CA8" s="82" t="s">
        <v>190</v>
      </c>
      <c r="CB8" s="82" t="s">
        <v>64</v>
      </c>
      <c r="CC8" s="82" t="s">
        <v>190</v>
      </c>
      <c r="CD8" s="82" t="s">
        <v>190</v>
      </c>
      <c r="CE8" s="82" t="s">
        <v>64</v>
      </c>
      <c r="CF8" s="82" t="s">
        <v>190</v>
      </c>
      <c r="CG8" s="82" t="s">
        <v>64</v>
      </c>
    </row>
    <row r="9" spans="2:86" ht="28.95" customHeight="1" x14ac:dyDescent="0.25">
      <c r="B9" s="417" t="s">
        <v>319</v>
      </c>
      <c r="C9" s="417"/>
      <c r="D9" s="417"/>
      <c r="E9" s="417"/>
      <c r="F9" s="187" t="s">
        <v>313</v>
      </c>
      <c r="G9" s="187" t="s">
        <v>321</v>
      </c>
      <c r="H9" s="187" t="s">
        <v>272</v>
      </c>
      <c r="K9" s="185" t="s">
        <v>65</v>
      </c>
      <c r="L9" s="81" t="s">
        <v>184</v>
      </c>
      <c r="M9" s="81" t="s">
        <v>221</v>
      </c>
      <c r="N9" s="81" t="s">
        <v>222</v>
      </c>
      <c r="O9" s="81" t="s">
        <v>19</v>
      </c>
      <c r="P9" s="81" t="s">
        <v>187</v>
      </c>
      <c r="Q9" s="81" t="s">
        <v>223</v>
      </c>
      <c r="R9" s="81" t="s">
        <v>188</v>
      </c>
      <c r="S9" s="81" t="s">
        <v>63</v>
      </c>
      <c r="T9" s="81" t="s">
        <v>64</v>
      </c>
      <c r="U9" s="81" t="s">
        <v>224</v>
      </c>
      <c r="W9" s="184" t="s">
        <v>197</v>
      </c>
      <c r="X9" s="138" t="str">
        <f>Original_data!B2</f>
        <v>Anthracite</v>
      </c>
      <c r="Y9" s="138" t="str">
        <f>Original_data!C2</f>
        <v>Coking coal</v>
      </c>
      <c r="Z9" s="138" t="str">
        <f>Original_data!D2</f>
        <v>Other bituminous coal</v>
      </c>
      <c r="AA9" s="138" t="str">
        <f>Original_data!E2</f>
        <v>Sub-bituminous coal</v>
      </c>
      <c r="AB9" s="138" t="str">
        <f>Original_data!F2</f>
        <v>Lignite</v>
      </c>
      <c r="AC9" s="138" t="str">
        <f>Original_data!G2</f>
        <v>Patent fuel</v>
      </c>
      <c r="AD9" s="138" t="str">
        <f>Original_data!H2</f>
        <v>Coke oven coke</v>
      </c>
      <c r="AE9" s="138" t="str">
        <f>Original_data!I2</f>
        <v>Gas coke</v>
      </c>
      <c r="AF9" s="138" t="str">
        <f>Original_data!J2</f>
        <v>Coal tar</v>
      </c>
      <c r="AG9" s="138" t="str">
        <f>Original_data!K2</f>
        <v>BKB</v>
      </c>
      <c r="AH9" s="138" t="str">
        <f>Original_data!L2</f>
        <v>Gas works gas</v>
      </c>
      <c r="AI9" s="138" t="str">
        <f>Original_data!M2</f>
        <v>Coke oven gas</v>
      </c>
      <c r="AJ9" s="138" t="str">
        <f>Original_data!N2</f>
        <v>Blast furnace gas</v>
      </c>
      <c r="AK9" s="138" t="str">
        <f>Original_data!O2</f>
        <v>Other recovered gases</v>
      </c>
      <c r="AL9" s="138" t="str">
        <f>Original_data!P2</f>
        <v>Peat</v>
      </c>
      <c r="AM9" s="138" t="str">
        <f>Original_data!Q2</f>
        <v>Peat products</v>
      </c>
      <c r="AN9" s="138" t="str">
        <f>Original_data!R2</f>
        <v>Oil shale and oil sands</v>
      </c>
      <c r="AO9" s="138" t="str">
        <f>Original_data!S2</f>
        <v>Natural gas</v>
      </c>
      <c r="AP9" s="138" t="str">
        <f>Original_data!U2</f>
        <v>Crude oil</v>
      </c>
      <c r="AQ9" s="138" t="str">
        <f>Original_data!V2</f>
        <v>Natural gas liquids</v>
      </c>
      <c r="AR9" s="138" t="str">
        <f>Original_data!W2</f>
        <v>Refinery feedstocks</v>
      </c>
      <c r="AS9" s="138" t="str">
        <f>Original_data!X2</f>
        <v>Additives/blending components</v>
      </c>
      <c r="AT9" s="138" t="str">
        <f>Original_data!Y2</f>
        <v>Other hydrocarbons</v>
      </c>
      <c r="AU9" s="138" t="str">
        <f>Original_data!Z2</f>
        <v>Refinery gas</v>
      </c>
      <c r="AV9" s="138" t="str">
        <f>Original_data!AA2</f>
        <v>Ethane</v>
      </c>
      <c r="AW9" s="138" t="str">
        <f>Original_data!AB2</f>
        <v>Liquefied petroleum gases (LPG)</v>
      </c>
      <c r="AX9" s="138" t="str">
        <f>Original_data!AC2</f>
        <v>Motor gasoline excl. biofuels</v>
      </c>
      <c r="AY9" s="138" t="str">
        <f>Original_data!AD2</f>
        <v>Aviation gasoline</v>
      </c>
      <c r="AZ9" s="138" t="str">
        <f>Original_data!AE2</f>
        <v>Gasoline type jet fuel</v>
      </c>
      <c r="BA9" s="138" t="str">
        <f>Original_data!AF2</f>
        <v>Kerosene type jet fuel excl. biofuels</v>
      </c>
      <c r="BB9" s="138" t="str">
        <f>Original_data!AG2</f>
        <v>Other kerosene</v>
      </c>
      <c r="BC9" s="138" t="str">
        <f>Original_data!AH2</f>
        <v>Gas/diesel oil excl. biofuels</v>
      </c>
      <c r="BD9" s="138" t="str">
        <f>Original_data!AI2</f>
        <v>Fuel oil</v>
      </c>
      <c r="BE9" s="138" t="str">
        <f>Original_data!AJ2</f>
        <v>Naphtha</v>
      </c>
      <c r="BF9" s="138" t="str">
        <f>Original_data!AK2</f>
        <v>White spirit &amp; SBP</v>
      </c>
      <c r="BG9" s="138" t="str">
        <f>Original_data!AL2</f>
        <v>Lubricants</v>
      </c>
      <c r="BH9" s="138" t="str">
        <f>Original_data!AM2</f>
        <v>Bitumen</v>
      </c>
      <c r="BI9" s="138" t="str">
        <f>Original_data!AN2</f>
        <v>Paraffin waxes</v>
      </c>
      <c r="BJ9" s="138" t="str">
        <f>Original_data!AO2</f>
        <v>Petroleum coke</v>
      </c>
      <c r="BK9" s="138" t="str">
        <f>Original_data!AP2</f>
        <v>Other oil products</v>
      </c>
      <c r="BL9" s="138" t="str">
        <f>Original_data!AQ2</f>
        <v>Industrial waste</v>
      </c>
      <c r="BM9" s="138" t="str">
        <f>Original_data!AR2</f>
        <v>Municipal waste (renewable)</v>
      </c>
      <c r="BN9" s="138" t="str">
        <f>Original_data!AS2</f>
        <v>Municipal waste (non-renewable)</v>
      </c>
      <c r="BO9" s="138" t="str">
        <f>Original_data!AT2</f>
        <v>Primary solid biofuels</v>
      </c>
      <c r="BP9" s="138" t="str">
        <f>Original_data!AU2</f>
        <v>Biogases</v>
      </c>
      <c r="BQ9" s="138" t="str">
        <f>Original_data!AV2</f>
        <v>Biogasoline</v>
      </c>
      <c r="BR9" s="138" t="str">
        <f>Original_data!AW2</f>
        <v>Biodiesels</v>
      </c>
      <c r="BS9" s="138" t="str">
        <f>Original_data!AX2</f>
        <v>Other liquid biofuels</v>
      </c>
      <c r="BT9" s="138" t="str">
        <f>Original_data!AY2</f>
        <v>Non-specified primary biofuels and waste</v>
      </c>
      <c r="BU9" s="138" t="str">
        <f>Original_data!AZ2</f>
        <v>Charcoal</v>
      </c>
      <c r="BV9" s="138" t="str">
        <f>Original_data!BA2</f>
        <v>Elec/heat output from non-specified manufactured gases</v>
      </c>
      <c r="BW9" s="138" t="str">
        <f>Original_data!BB2</f>
        <v>Heat output from non-specified combustible fuels</v>
      </c>
      <c r="BX9" s="138" t="str">
        <f>Original_data!BC2</f>
        <v>Nuclear</v>
      </c>
      <c r="BY9" s="138" t="str">
        <f>Original_data!BD2</f>
        <v>Hydro</v>
      </c>
      <c r="BZ9" s="138" t="str">
        <f>Original_data!BE2</f>
        <v>Geothermal</v>
      </c>
      <c r="CA9" s="138" t="str">
        <f>Original_data!BF2</f>
        <v>Solar photovoltaics</v>
      </c>
      <c r="CB9" s="138" t="str">
        <f>Original_data!BG2</f>
        <v>Solar thermal</v>
      </c>
      <c r="CC9" s="138" t="str">
        <f>Original_data!BH2</f>
        <v>Tide, wave and ocean</v>
      </c>
      <c r="CD9" s="138" t="str">
        <f>Original_data!BI2</f>
        <v>Wind</v>
      </c>
      <c r="CE9" s="138" t="str">
        <f>Original_data!BJ2</f>
        <v>Other sources</v>
      </c>
      <c r="CF9" s="138" t="str">
        <f>Original_data!BK2</f>
        <v>Electricity</v>
      </c>
      <c r="CG9" s="138" t="str">
        <f>Original_data!BL2</f>
        <v>Heat</v>
      </c>
    </row>
    <row r="10" spans="2:86" hidden="1" x14ac:dyDescent="0.25">
      <c r="H10" s="79"/>
      <c r="K10" s="272" t="str">
        <f>Matrix!F39</f>
        <v>Res_end-use</v>
      </c>
      <c r="L10" s="84" t="s">
        <v>184</v>
      </c>
      <c r="M10" s="84" t="s">
        <v>16</v>
      </c>
      <c r="N10" s="84" t="s">
        <v>185</v>
      </c>
      <c r="O10" s="84" t="s">
        <v>186</v>
      </c>
      <c r="P10" s="84" t="s">
        <v>187</v>
      </c>
      <c r="Q10" s="84" t="s">
        <v>196</v>
      </c>
      <c r="R10" s="84" t="s">
        <v>188</v>
      </c>
      <c r="S10" s="84" t="s">
        <v>190</v>
      </c>
      <c r="T10" s="84" t="s">
        <v>64</v>
      </c>
      <c r="U10" s="84" t="s">
        <v>55</v>
      </c>
    </row>
    <row r="11" spans="2:86" ht="4.95" customHeight="1" x14ac:dyDescent="0.25">
      <c r="F11" s="110"/>
      <c r="H11" s="79"/>
      <c r="K11" s="273"/>
      <c r="L11" s="78"/>
      <c r="M11" s="78"/>
      <c r="N11" s="78"/>
      <c r="O11" s="78"/>
      <c r="P11" s="78"/>
      <c r="Q11" s="78"/>
      <c r="R11" s="78"/>
      <c r="S11" s="78"/>
      <c r="T11" s="78"/>
      <c r="U11" s="78"/>
    </row>
    <row r="12" spans="2:86" ht="4.95" customHeight="1" x14ac:dyDescent="0.25">
      <c r="K12" s="272"/>
    </row>
    <row r="13" spans="2:86" ht="16.95" customHeight="1" x14ac:dyDescent="0.25">
      <c r="B13" s="416" t="str">
        <f>Original_data!A35</f>
        <v>Coal mines (energy)</v>
      </c>
      <c r="D13" s="372" t="str">
        <f>"Value in energy balance"&amp;$B$4</f>
        <v>Value in energy balance (in TJ)</v>
      </c>
      <c r="E13" s="408"/>
      <c r="F13" s="373"/>
      <c r="G13" s="108"/>
      <c r="H13" s="92">
        <v>1</v>
      </c>
      <c r="K13" s="274">
        <f>SUM(L13:U13)</f>
        <v>0</v>
      </c>
      <c r="L13" s="275">
        <f t="shared" ref="L13:U13" si="0">SUMIFS($X13:$CG13,$X$8:$CG$8,L$10)*$H13</f>
        <v>0</v>
      </c>
      <c r="M13" s="275">
        <f t="shared" si="0"/>
        <v>0</v>
      </c>
      <c r="N13" s="275">
        <f t="shared" si="0"/>
        <v>0</v>
      </c>
      <c r="O13" s="275">
        <f t="shared" si="0"/>
        <v>0</v>
      </c>
      <c r="P13" s="275">
        <f t="shared" si="0"/>
        <v>0</v>
      </c>
      <c r="Q13" s="275">
        <f t="shared" si="0"/>
        <v>0</v>
      </c>
      <c r="R13" s="275">
        <f t="shared" si="0"/>
        <v>0</v>
      </c>
      <c r="S13" s="275">
        <f t="shared" si="0"/>
        <v>0</v>
      </c>
      <c r="T13" s="275">
        <f t="shared" si="0"/>
        <v>0</v>
      </c>
      <c r="U13" s="275">
        <f t="shared" si="0"/>
        <v>0</v>
      </c>
      <c r="X13" s="100">
        <f>Original_data!B35</f>
        <v>0</v>
      </c>
      <c r="Y13" s="100">
        <f>Original_data!C35</f>
        <v>0</v>
      </c>
      <c r="Z13" s="100">
        <f>Original_data!D35</f>
        <v>0</v>
      </c>
      <c r="AA13" s="100">
        <f>Original_data!E35</f>
        <v>0</v>
      </c>
      <c r="AB13" s="100">
        <f>Original_data!F35</f>
        <v>0</v>
      </c>
      <c r="AC13" s="100">
        <f>Original_data!G35</f>
        <v>0</v>
      </c>
      <c r="AD13" s="100">
        <f>Original_data!H35</f>
        <v>0</v>
      </c>
      <c r="AE13" s="100">
        <f>Original_data!I35</f>
        <v>0</v>
      </c>
      <c r="AF13" s="100">
        <f>Original_data!J35</f>
        <v>0</v>
      </c>
      <c r="AG13" s="100">
        <f>Original_data!K35</f>
        <v>0</v>
      </c>
      <c r="AH13" s="100">
        <f>Original_data!L35</f>
        <v>0</v>
      </c>
      <c r="AI13" s="100">
        <f>Original_data!M35</f>
        <v>0</v>
      </c>
      <c r="AJ13" s="100">
        <f>Original_data!N35</f>
        <v>0</v>
      </c>
      <c r="AK13" s="100">
        <f>Original_data!O35</f>
        <v>0</v>
      </c>
      <c r="AL13" s="100">
        <f>Original_data!P35</f>
        <v>0</v>
      </c>
      <c r="AM13" s="100">
        <f>Original_data!Q35</f>
        <v>0</v>
      </c>
      <c r="AN13" s="100">
        <f>Original_data!R35</f>
        <v>0</v>
      </c>
      <c r="AO13" s="100">
        <f>Original_data!S35</f>
        <v>0</v>
      </c>
      <c r="AP13" s="100">
        <f>Original_data!U35</f>
        <v>0</v>
      </c>
      <c r="AQ13" s="100">
        <f>Original_data!V35</f>
        <v>0</v>
      </c>
      <c r="AR13" s="100">
        <f>Original_data!W35</f>
        <v>0</v>
      </c>
      <c r="AS13" s="100">
        <f>Original_data!X35</f>
        <v>0</v>
      </c>
      <c r="AT13" s="100">
        <f>Original_data!Y35</f>
        <v>0</v>
      </c>
      <c r="AU13" s="100">
        <f>Original_data!Z35</f>
        <v>0</v>
      </c>
      <c r="AV13" s="100">
        <f>Original_data!AA35</f>
        <v>0</v>
      </c>
      <c r="AW13" s="100">
        <f>Original_data!AB35</f>
        <v>0</v>
      </c>
      <c r="AX13" s="100">
        <f>Original_data!AC35</f>
        <v>0</v>
      </c>
      <c r="AY13" s="100">
        <f>Original_data!AD35</f>
        <v>0</v>
      </c>
      <c r="AZ13" s="100">
        <f>Original_data!AE35</f>
        <v>0</v>
      </c>
      <c r="BA13" s="100">
        <f>Original_data!AF35</f>
        <v>0</v>
      </c>
      <c r="BB13" s="100">
        <f>Original_data!AG35</f>
        <v>0</v>
      </c>
      <c r="BC13" s="100">
        <f>Original_data!AH35</f>
        <v>0</v>
      </c>
      <c r="BD13" s="100">
        <f>Original_data!AI35</f>
        <v>0</v>
      </c>
      <c r="BE13" s="100">
        <f>Original_data!AJ35</f>
        <v>0</v>
      </c>
      <c r="BF13" s="100">
        <f>Original_data!AK35</f>
        <v>0</v>
      </c>
      <c r="BG13" s="100">
        <f>Original_data!AL35</f>
        <v>0</v>
      </c>
      <c r="BH13" s="100">
        <f>Original_data!AM35</f>
        <v>0</v>
      </c>
      <c r="BI13" s="100">
        <f>Original_data!AN35</f>
        <v>0</v>
      </c>
      <c r="BJ13" s="100">
        <f>Original_data!AO35</f>
        <v>0</v>
      </c>
      <c r="BK13" s="100">
        <f>Original_data!AP35</f>
        <v>0</v>
      </c>
      <c r="BL13" s="100">
        <f>Original_data!AQ35</f>
        <v>0</v>
      </c>
      <c r="BM13" s="100">
        <f>Original_data!AR35</f>
        <v>0</v>
      </c>
      <c r="BN13" s="100">
        <f>Original_data!AS35</f>
        <v>0</v>
      </c>
      <c r="BO13" s="100">
        <f>Original_data!AT35</f>
        <v>0</v>
      </c>
      <c r="BP13" s="100">
        <f>Original_data!AU35</f>
        <v>0</v>
      </c>
      <c r="BQ13" s="100">
        <f>Original_data!AV35</f>
        <v>0</v>
      </c>
      <c r="BR13" s="100">
        <f>Original_data!AW35</f>
        <v>0</v>
      </c>
      <c r="BS13" s="100">
        <f>Original_data!AX35</f>
        <v>0</v>
      </c>
      <c r="BT13" s="100">
        <f>Original_data!AY35</f>
        <v>0</v>
      </c>
      <c r="BU13" s="100">
        <f>Original_data!AZ35</f>
        <v>0</v>
      </c>
      <c r="BV13" s="100">
        <f>Original_data!BA35</f>
        <v>0</v>
      </c>
      <c r="BW13" s="100">
        <f>Original_data!BB35</f>
        <v>0</v>
      </c>
      <c r="BX13" s="100">
        <f>Original_data!BC35</f>
        <v>0</v>
      </c>
      <c r="BY13" s="100">
        <f>Original_data!BD35</f>
        <v>0</v>
      </c>
      <c r="BZ13" s="100">
        <f>Original_data!BE35</f>
        <v>0</v>
      </c>
      <c r="CA13" s="100">
        <f>Original_data!BF35</f>
        <v>0</v>
      </c>
      <c r="CB13" s="100">
        <f>Original_data!BG35</f>
        <v>0</v>
      </c>
      <c r="CC13" s="100">
        <f>Original_data!BH35</f>
        <v>0</v>
      </c>
      <c r="CD13" s="100">
        <f>Original_data!BI35</f>
        <v>0</v>
      </c>
      <c r="CE13" s="100">
        <f>Original_data!BJ35</f>
        <v>0</v>
      </c>
      <c r="CF13" s="100">
        <f>Original_data!BK35</f>
        <v>0</v>
      </c>
      <c r="CG13" s="100">
        <f>Original_data!BL35</f>
        <v>0</v>
      </c>
    </row>
    <row r="14" spans="2:86" ht="4.95" customHeight="1" x14ac:dyDescent="0.25">
      <c r="B14" s="416"/>
      <c r="D14" s="84"/>
      <c r="E14" s="84"/>
      <c r="G14" s="84"/>
      <c r="K14" s="276"/>
      <c r="L14" s="276"/>
      <c r="M14" s="276"/>
      <c r="N14" s="276"/>
      <c r="O14" s="276"/>
      <c r="P14" s="276"/>
      <c r="Q14" s="276"/>
      <c r="R14" s="276"/>
      <c r="S14" s="276"/>
      <c r="T14" s="276"/>
      <c r="U14" s="276"/>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58"/>
      <c r="BW14" s="258"/>
      <c r="BX14" s="258"/>
      <c r="BY14" s="258"/>
      <c r="BZ14" s="258"/>
      <c r="CA14" s="258"/>
      <c r="CB14" s="258"/>
      <c r="CC14" s="258"/>
      <c r="CD14" s="258"/>
      <c r="CE14" s="258"/>
      <c r="CF14" s="258"/>
      <c r="CG14" s="258"/>
      <c r="CH14" s="84"/>
    </row>
    <row r="15" spans="2:86" ht="16.95" customHeight="1" x14ac:dyDescent="0.25">
      <c r="B15" s="416"/>
      <c r="D15" s="450" t="str">
        <f>"Value in PSUT"&amp;$D$4</f>
        <v>Value in PSUT (in PJ)</v>
      </c>
      <c r="E15" s="277" t="s">
        <v>326</v>
      </c>
      <c r="F15" s="150" t="str">
        <f>Matrix!E39</f>
        <v>B</v>
      </c>
      <c r="G15" s="88" t="s">
        <v>312</v>
      </c>
      <c r="H15" s="92">
        <v>-1E-3</v>
      </c>
      <c r="K15" s="274">
        <f t="shared" ref="K15" si="1">SUM(L15:U15)</f>
        <v>0</v>
      </c>
      <c r="L15" s="274">
        <f>L13*$H15</f>
        <v>0</v>
      </c>
      <c r="M15" s="274">
        <f t="shared" ref="M15:U15" si="2">M13*$H15</f>
        <v>0</v>
      </c>
      <c r="N15" s="274">
        <f t="shared" si="2"/>
        <v>0</v>
      </c>
      <c r="O15" s="274">
        <f t="shared" si="2"/>
        <v>0</v>
      </c>
      <c r="P15" s="274">
        <f t="shared" si="2"/>
        <v>0</v>
      </c>
      <c r="Q15" s="274">
        <f t="shared" si="2"/>
        <v>0</v>
      </c>
      <c r="R15" s="274">
        <f t="shared" si="2"/>
        <v>0</v>
      </c>
      <c r="S15" s="274">
        <f t="shared" si="2"/>
        <v>0</v>
      </c>
      <c r="T15" s="274">
        <f t="shared" si="2"/>
        <v>0</v>
      </c>
      <c r="U15" s="274">
        <f t="shared" si="2"/>
        <v>0</v>
      </c>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8"/>
      <c r="BI15" s="258"/>
      <c r="BJ15" s="258"/>
      <c r="BK15" s="258"/>
      <c r="BL15" s="258"/>
      <c r="BM15" s="258"/>
      <c r="BN15" s="258"/>
      <c r="BO15" s="258"/>
      <c r="BP15" s="258"/>
      <c r="BQ15" s="258"/>
      <c r="BR15" s="258"/>
      <c r="BS15" s="258"/>
      <c r="BT15" s="258"/>
      <c r="BU15" s="258"/>
      <c r="BV15" s="258"/>
      <c r="BW15" s="258"/>
      <c r="BX15" s="258"/>
      <c r="BY15" s="258"/>
      <c r="BZ15" s="258"/>
      <c r="CA15" s="258"/>
      <c r="CB15" s="258"/>
      <c r="CC15" s="258"/>
      <c r="CD15" s="258"/>
      <c r="CE15" s="258"/>
      <c r="CF15" s="258"/>
      <c r="CG15" s="258"/>
      <c r="CH15" s="84"/>
    </row>
    <row r="16" spans="2:86" ht="16.95" customHeight="1" x14ac:dyDescent="0.25">
      <c r="B16" s="416"/>
      <c r="D16" s="451"/>
      <c r="E16" s="277" t="s">
        <v>330</v>
      </c>
      <c r="F16" s="150" t="str">
        <f>Matrix!E39</f>
        <v>B</v>
      </c>
      <c r="G16" s="88" t="s">
        <v>317</v>
      </c>
      <c r="H16" s="108"/>
      <c r="K16" s="274">
        <f>K15</f>
        <v>0</v>
      </c>
      <c r="L16" s="276"/>
      <c r="M16" s="276"/>
      <c r="N16" s="276"/>
      <c r="O16" s="276"/>
      <c r="P16" s="276"/>
      <c r="Q16" s="276"/>
      <c r="R16" s="276"/>
      <c r="S16" s="276"/>
      <c r="T16" s="276"/>
      <c r="U16" s="276"/>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c r="CC16" s="264"/>
      <c r="CD16" s="264"/>
      <c r="CE16" s="264"/>
      <c r="CF16" s="264"/>
      <c r="CG16" s="264"/>
    </row>
    <row r="17" spans="2:86" ht="16.95" customHeight="1" x14ac:dyDescent="0.25">
      <c r="B17" s="416"/>
      <c r="D17" s="452"/>
      <c r="E17" s="277" t="s">
        <v>331</v>
      </c>
      <c r="F17" s="150" t="str">
        <f>Matrix!D39</f>
        <v>Env</v>
      </c>
      <c r="G17" s="88" t="s">
        <v>314</v>
      </c>
      <c r="H17" s="108"/>
      <c r="K17" s="274">
        <f>K16</f>
        <v>0</v>
      </c>
      <c r="L17" s="276"/>
      <c r="M17" s="276"/>
      <c r="N17" s="276"/>
      <c r="O17" s="276"/>
      <c r="P17" s="276"/>
      <c r="Q17" s="276"/>
      <c r="R17" s="276"/>
      <c r="S17" s="276"/>
      <c r="T17" s="276"/>
      <c r="U17" s="276"/>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c r="CC17" s="264"/>
      <c r="CD17" s="264"/>
      <c r="CE17" s="264"/>
      <c r="CF17" s="264"/>
      <c r="CG17" s="264"/>
    </row>
    <row r="18" spans="2:86" x14ac:dyDescent="0.25">
      <c r="D18" s="110"/>
      <c r="E18" s="110"/>
      <c r="K18" s="276"/>
      <c r="L18" s="276"/>
      <c r="M18" s="276"/>
      <c r="N18" s="276"/>
      <c r="O18" s="276"/>
      <c r="P18" s="276"/>
      <c r="Q18" s="276"/>
      <c r="R18" s="276"/>
      <c r="S18" s="276"/>
      <c r="T18" s="276"/>
      <c r="U18" s="276"/>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78"/>
      <c r="BW18" s="278"/>
      <c r="BX18" s="264"/>
      <c r="BY18" s="264"/>
      <c r="BZ18" s="264"/>
      <c r="CA18" s="264"/>
      <c r="CB18" s="264"/>
      <c r="CC18" s="264"/>
      <c r="CD18" s="264"/>
      <c r="CE18" s="264"/>
      <c r="CF18" s="264"/>
      <c r="CG18" s="264"/>
    </row>
    <row r="19" spans="2:86" ht="16.95" customHeight="1" x14ac:dyDescent="0.25">
      <c r="B19" s="416" t="str">
        <f>Original_data!A36</f>
        <v>Oil and gas extraction (energy)</v>
      </c>
      <c r="D19" s="372" t="str">
        <f>"Value in energy balance"&amp;$B$4</f>
        <v>Value in energy balance (in TJ)</v>
      </c>
      <c r="E19" s="408"/>
      <c r="F19" s="373"/>
      <c r="G19" s="108"/>
      <c r="H19" s="92">
        <v>1</v>
      </c>
      <c r="K19" s="274">
        <f t="shared" ref="K19" si="3">SUM(L19:U19)</f>
        <v>-34980</v>
      </c>
      <c r="L19" s="275">
        <f t="shared" ref="L19:U19" si="4">SUMIFS($X19:$CG19,$X$8:$CG$8,L$10)*$H19</f>
        <v>0</v>
      </c>
      <c r="M19" s="275">
        <f t="shared" si="4"/>
        <v>0</v>
      </c>
      <c r="N19" s="275">
        <f t="shared" si="4"/>
        <v>0</v>
      </c>
      <c r="O19" s="275">
        <f t="shared" si="4"/>
        <v>-25438</v>
      </c>
      <c r="P19" s="275">
        <f t="shared" si="4"/>
        <v>-170</v>
      </c>
      <c r="Q19" s="275">
        <f t="shared" si="4"/>
        <v>0</v>
      </c>
      <c r="R19" s="275">
        <f t="shared" si="4"/>
        <v>0</v>
      </c>
      <c r="S19" s="275">
        <f t="shared" si="4"/>
        <v>-9372</v>
      </c>
      <c r="T19" s="275">
        <f t="shared" si="4"/>
        <v>0</v>
      </c>
      <c r="U19" s="275">
        <f t="shared" si="4"/>
        <v>0</v>
      </c>
      <c r="X19" s="100">
        <f>Original_data!B36</f>
        <v>0</v>
      </c>
      <c r="Y19" s="100">
        <f>Original_data!C36</f>
        <v>0</v>
      </c>
      <c r="Z19" s="100">
        <f>Original_data!D36</f>
        <v>0</v>
      </c>
      <c r="AA19" s="100">
        <f>Original_data!E36</f>
        <v>0</v>
      </c>
      <c r="AB19" s="100">
        <f>Original_data!F36</f>
        <v>0</v>
      </c>
      <c r="AC19" s="100">
        <f>Original_data!G36</f>
        <v>0</v>
      </c>
      <c r="AD19" s="100">
        <f>Original_data!H36</f>
        <v>0</v>
      </c>
      <c r="AE19" s="100">
        <f>Original_data!I36</f>
        <v>0</v>
      </c>
      <c r="AF19" s="100">
        <f>Original_data!J36</f>
        <v>0</v>
      </c>
      <c r="AG19" s="100">
        <f>Original_data!K36</f>
        <v>0</v>
      </c>
      <c r="AH19" s="100">
        <f>Original_data!L36</f>
        <v>0</v>
      </c>
      <c r="AI19" s="100">
        <f>Original_data!M36</f>
        <v>0</v>
      </c>
      <c r="AJ19" s="100">
        <f>Original_data!N36</f>
        <v>0</v>
      </c>
      <c r="AK19" s="100">
        <f>Original_data!O36</f>
        <v>0</v>
      </c>
      <c r="AL19" s="100">
        <f>Original_data!P36</f>
        <v>0</v>
      </c>
      <c r="AM19" s="100">
        <f>Original_data!Q36</f>
        <v>0</v>
      </c>
      <c r="AN19" s="100">
        <f>Original_data!R36</f>
        <v>0</v>
      </c>
      <c r="AO19" s="100">
        <f>Original_data!S36</f>
        <v>-25438</v>
      </c>
      <c r="AP19" s="100">
        <f>Original_data!U36</f>
        <v>0</v>
      </c>
      <c r="AQ19" s="100">
        <f>Original_data!V36</f>
        <v>0</v>
      </c>
      <c r="AR19" s="100">
        <f>Original_data!W36</f>
        <v>0</v>
      </c>
      <c r="AS19" s="100">
        <f>Original_data!X36</f>
        <v>0</v>
      </c>
      <c r="AT19" s="100">
        <f>Original_data!Y36</f>
        <v>0</v>
      </c>
      <c r="AU19" s="100">
        <f>Original_data!Z36</f>
        <v>0</v>
      </c>
      <c r="AV19" s="100">
        <f>Original_data!AA36</f>
        <v>0</v>
      </c>
      <c r="AW19" s="100">
        <f>Original_data!AB36</f>
        <v>0</v>
      </c>
      <c r="AX19" s="100">
        <f>Original_data!AC36</f>
        <v>0</v>
      </c>
      <c r="AY19" s="100">
        <f>Original_data!AD36</f>
        <v>0</v>
      </c>
      <c r="AZ19" s="100">
        <f>Original_data!AE36</f>
        <v>0</v>
      </c>
      <c r="BA19" s="100">
        <f>Original_data!AF36</f>
        <v>0</v>
      </c>
      <c r="BB19" s="100">
        <f>Original_data!AG36</f>
        <v>0</v>
      </c>
      <c r="BC19" s="100">
        <f>Original_data!AH36</f>
        <v>-170</v>
      </c>
      <c r="BD19" s="100">
        <f>Original_data!AI36</f>
        <v>0</v>
      </c>
      <c r="BE19" s="100">
        <f>Original_data!AJ36</f>
        <v>0</v>
      </c>
      <c r="BF19" s="100">
        <f>Original_data!AK36</f>
        <v>0</v>
      </c>
      <c r="BG19" s="100">
        <f>Original_data!AL36</f>
        <v>0</v>
      </c>
      <c r="BH19" s="100">
        <f>Original_data!AM36</f>
        <v>0</v>
      </c>
      <c r="BI19" s="100">
        <f>Original_data!AN36</f>
        <v>0</v>
      </c>
      <c r="BJ19" s="100">
        <f>Original_data!AO36</f>
        <v>0</v>
      </c>
      <c r="BK19" s="100">
        <f>Original_data!AP36</f>
        <v>0</v>
      </c>
      <c r="BL19" s="100">
        <f>Original_data!AQ36</f>
        <v>0</v>
      </c>
      <c r="BM19" s="100">
        <f>Original_data!AR36</f>
        <v>0</v>
      </c>
      <c r="BN19" s="100">
        <f>Original_data!AS36</f>
        <v>0</v>
      </c>
      <c r="BO19" s="100">
        <f>Original_data!AT36</f>
        <v>0</v>
      </c>
      <c r="BP19" s="100">
        <f>Original_data!AU36</f>
        <v>0</v>
      </c>
      <c r="BQ19" s="100">
        <f>Original_data!AV36</f>
        <v>0</v>
      </c>
      <c r="BR19" s="100">
        <f>Original_data!AW36</f>
        <v>0</v>
      </c>
      <c r="BS19" s="100">
        <f>Original_data!AX36</f>
        <v>0</v>
      </c>
      <c r="BT19" s="100">
        <f>Original_data!AY36</f>
        <v>0</v>
      </c>
      <c r="BU19" s="100">
        <f>Original_data!AZ36</f>
        <v>0</v>
      </c>
      <c r="BV19" s="100">
        <f>Original_data!BA36</f>
        <v>0</v>
      </c>
      <c r="BW19" s="100">
        <f>Original_data!BB36</f>
        <v>0</v>
      </c>
      <c r="BX19" s="100">
        <f>Original_data!BC36</f>
        <v>0</v>
      </c>
      <c r="BY19" s="100">
        <f>Original_data!BD36</f>
        <v>0</v>
      </c>
      <c r="BZ19" s="100">
        <f>Original_data!BE36</f>
        <v>0</v>
      </c>
      <c r="CA19" s="100">
        <f>Original_data!BF36</f>
        <v>0</v>
      </c>
      <c r="CB19" s="100">
        <f>Original_data!BG36</f>
        <v>0</v>
      </c>
      <c r="CC19" s="100">
        <f>Original_data!BH36</f>
        <v>0</v>
      </c>
      <c r="CD19" s="100">
        <f>Original_data!BI36</f>
        <v>0</v>
      </c>
      <c r="CE19" s="100">
        <f>Original_data!BJ36</f>
        <v>0</v>
      </c>
      <c r="CF19" s="100">
        <f>Original_data!BK36</f>
        <v>-9372</v>
      </c>
      <c r="CG19" s="100">
        <f>Original_data!BL36</f>
        <v>0</v>
      </c>
    </row>
    <row r="20" spans="2:86" ht="4.2" customHeight="1" x14ac:dyDescent="0.25">
      <c r="B20" s="416"/>
      <c r="D20" s="84"/>
      <c r="E20" s="272"/>
      <c r="F20" s="272"/>
      <c r="G20" s="272"/>
      <c r="H20" s="272"/>
      <c r="I20" s="272"/>
      <c r="J20" s="272"/>
      <c r="K20" s="276"/>
      <c r="L20" s="276"/>
      <c r="M20" s="276"/>
      <c r="N20" s="276"/>
      <c r="O20" s="276"/>
      <c r="P20" s="276"/>
      <c r="Q20" s="276"/>
      <c r="R20" s="276"/>
      <c r="S20" s="276"/>
      <c r="T20" s="276"/>
      <c r="U20" s="276"/>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258"/>
      <c r="BH20" s="258"/>
      <c r="BI20" s="258"/>
      <c r="BJ20" s="258"/>
      <c r="BK20" s="258"/>
      <c r="BL20" s="258"/>
      <c r="BM20" s="258"/>
      <c r="BN20" s="258"/>
      <c r="BO20" s="258"/>
      <c r="BP20" s="258"/>
      <c r="BQ20" s="258"/>
      <c r="BR20" s="258"/>
      <c r="BS20" s="258"/>
      <c r="BT20" s="258"/>
      <c r="BU20" s="258"/>
      <c r="BV20" s="258"/>
      <c r="BW20" s="258"/>
      <c r="BX20" s="258"/>
      <c r="BY20" s="258"/>
      <c r="BZ20" s="258"/>
      <c r="CA20" s="258"/>
      <c r="CB20" s="258"/>
      <c r="CC20" s="258"/>
      <c r="CD20" s="258"/>
      <c r="CE20" s="258"/>
      <c r="CF20" s="258"/>
      <c r="CG20" s="258"/>
      <c r="CH20" s="84"/>
    </row>
    <row r="21" spans="2:86" ht="16.95" customHeight="1" x14ac:dyDescent="0.25">
      <c r="B21" s="416"/>
      <c r="D21" s="450" t="str">
        <f>"Value in PSUT"&amp;$D$4</f>
        <v>Value in PSUT (in PJ)</v>
      </c>
      <c r="E21" s="277" t="s">
        <v>326</v>
      </c>
      <c r="F21" s="150" t="str">
        <f>Matrix!E40</f>
        <v>B</v>
      </c>
      <c r="G21" s="88" t="s">
        <v>312</v>
      </c>
      <c r="H21" s="92">
        <v>-1E-3</v>
      </c>
      <c r="K21" s="274">
        <f t="shared" ref="K21" si="5">SUM(L21:U21)</f>
        <v>34.980000000000004</v>
      </c>
      <c r="L21" s="274">
        <f t="shared" ref="L21:U21" si="6">L19*$H21</f>
        <v>0</v>
      </c>
      <c r="M21" s="274">
        <f t="shared" si="6"/>
        <v>0</v>
      </c>
      <c r="N21" s="274">
        <f t="shared" si="6"/>
        <v>0</v>
      </c>
      <c r="O21" s="274">
        <f t="shared" si="6"/>
        <v>25.437999999999999</v>
      </c>
      <c r="P21" s="274">
        <f t="shared" si="6"/>
        <v>0.17</v>
      </c>
      <c r="Q21" s="274">
        <f t="shared" si="6"/>
        <v>0</v>
      </c>
      <c r="R21" s="274">
        <f t="shared" si="6"/>
        <v>0</v>
      </c>
      <c r="S21" s="274">
        <f t="shared" si="6"/>
        <v>9.3719999999999999</v>
      </c>
      <c r="T21" s="274">
        <f t="shared" si="6"/>
        <v>0</v>
      </c>
      <c r="U21" s="274">
        <f t="shared" si="6"/>
        <v>0</v>
      </c>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8"/>
      <c r="CF21" s="258"/>
      <c r="CG21" s="258"/>
      <c r="CH21" s="84"/>
    </row>
    <row r="22" spans="2:86" ht="16.95" customHeight="1" x14ac:dyDescent="0.25">
      <c r="B22" s="416"/>
      <c r="D22" s="451"/>
      <c r="E22" s="277" t="s">
        <v>330</v>
      </c>
      <c r="F22" s="150" t="str">
        <f>Matrix!E40</f>
        <v>B</v>
      </c>
      <c r="G22" s="88" t="s">
        <v>317</v>
      </c>
      <c r="H22" s="108"/>
      <c r="K22" s="274">
        <f>K21</f>
        <v>34.980000000000004</v>
      </c>
      <c r="L22" s="276"/>
      <c r="M22" s="276"/>
      <c r="N22" s="276"/>
      <c r="O22" s="276"/>
      <c r="P22" s="276"/>
      <c r="Q22" s="276"/>
      <c r="R22" s="276"/>
      <c r="S22" s="276"/>
      <c r="T22" s="276"/>
      <c r="U22" s="276"/>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c r="CC22" s="264"/>
      <c r="CD22" s="264"/>
      <c r="CE22" s="264"/>
      <c r="CF22" s="264"/>
      <c r="CG22" s="264"/>
    </row>
    <row r="23" spans="2:86" ht="16.95" customHeight="1" x14ac:dyDescent="0.25">
      <c r="B23" s="416"/>
      <c r="D23" s="452"/>
      <c r="E23" s="277" t="s">
        <v>331</v>
      </c>
      <c r="F23" s="150" t="str">
        <f>Matrix!D40</f>
        <v>Env</v>
      </c>
      <c r="G23" s="88" t="s">
        <v>314</v>
      </c>
      <c r="H23" s="108"/>
      <c r="K23" s="274">
        <f>K22</f>
        <v>34.980000000000004</v>
      </c>
      <c r="L23" s="276"/>
      <c r="M23" s="276"/>
      <c r="N23" s="276"/>
      <c r="O23" s="276"/>
      <c r="P23" s="276"/>
      <c r="Q23" s="276"/>
      <c r="R23" s="276"/>
      <c r="S23" s="276"/>
      <c r="T23" s="276"/>
      <c r="U23" s="276"/>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264"/>
      <c r="BS23" s="264"/>
      <c r="BT23" s="264"/>
      <c r="BU23" s="264"/>
      <c r="BV23" s="264"/>
      <c r="BW23" s="264"/>
      <c r="BX23" s="264"/>
      <c r="BY23" s="264"/>
      <c r="BZ23" s="264"/>
      <c r="CA23" s="264"/>
      <c r="CB23" s="264"/>
      <c r="CC23" s="264"/>
      <c r="CD23" s="264"/>
      <c r="CE23" s="264"/>
      <c r="CF23" s="264"/>
      <c r="CG23" s="264"/>
    </row>
    <row r="24" spans="2:86" x14ac:dyDescent="0.25">
      <c r="D24" s="110"/>
      <c r="E24" s="110"/>
      <c r="K24" s="276"/>
      <c r="L24" s="276"/>
      <c r="M24" s="276"/>
      <c r="N24" s="276"/>
      <c r="O24" s="276"/>
      <c r="P24" s="276"/>
      <c r="Q24" s="276"/>
      <c r="R24" s="276"/>
      <c r="S24" s="276"/>
      <c r="T24" s="276"/>
      <c r="U24" s="276"/>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c r="BB24" s="264"/>
      <c r="BC24" s="264"/>
      <c r="BD24" s="264"/>
      <c r="BE24" s="264"/>
      <c r="BF24" s="264"/>
      <c r="BG24" s="264"/>
      <c r="BH24" s="264"/>
      <c r="BI24" s="264"/>
      <c r="BJ24" s="264"/>
      <c r="BK24" s="264"/>
      <c r="BL24" s="264"/>
      <c r="BM24" s="264"/>
      <c r="BN24" s="264"/>
      <c r="BO24" s="264"/>
      <c r="BP24" s="264"/>
      <c r="BQ24" s="264"/>
      <c r="BR24" s="264"/>
      <c r="BS24" s="264"/>
      <c r="BT24" s="264"/>
      <c r="BU24" s="264"/>
      <c r="BV24" s="278"/>
      <c r="BW24" s="278"/>
      <c r="BX24" s="264"/>
      <c r="BY24" s="264"/>
      <c r="BZ24" s="264"/>
      <c r="CA24" s="264"/>
      <c r="CB24" s="264"/>
      <c r="CC24" s="264"/>
      <c r="CD24" s="264"/>
      <c r="CE24" s="264"/>
      <c r="CF24" s="264"/>
      <c r="CG24" s="264"/>
    </row>
    <row r="25" spans="2:86" ht="16.95" customHeight="1" x14ac:dyDescent="0.25">
      <c r="B25" s="416" t="str">
        <f>Original_data!A37</f>
        <v>Blast furnaces (energy)</v>
      </c>
      <c r="D25" s="372" t="str">
        <f>"Value in energy balance"&amp;$B$4</f>
        <v>Value in energy balance (in TJ)</v>
      </c>
      <c r="E25" s="408"/>
      <c r="F25" s="373"/>
      <c r="G25" s="108"/>
      <c r="H25" s="92">
        <v>1</v>
      </c>
      <c r="K25" s="274">
        <f t="shared" ref="K25" si="7">SUM(L25:U25)</f>
        <v>0</v>
      </c>
      <c r="L25" s="275">
        <f t="shared" ref="L25:U25" si="8">SUMIFS($X25:$CG25,$X$8:$CG$8,L$10)*$H25</f>
        <v>0</v>
      </c>
      <c r="M25" s="275">
        <f t="shared" si="8"/>
        <v>0</v>
      </c>
      <c r="N25" s="275">
        <f t="shared" si="8"/>
        <v>0</v>
      </c>
      <c r="O25" s="275">
        <f t="shared" si="8"/>
        <v>0</v>
      </c>
      <c r="P25" s="275">
        <f t="shared" si="8"/>
        <v>0</v>
      </c>
      <c r="Q25" s="275">
        <f t="shared" si="8"/>
        <v>0</v>
      </c>
      <c r="R25" s="275">
        <f t="shared" si="8"/>
        <v>0</v>
      </c>
      <c r="S25" s="275">
        <f t="shared" si="8"/>
        <v>0</v>
      </c>
      <c r="T25" s="275">
        <f t="shared" si="8"/>
        <v>0</v>
      </c>
      <c r="U25" s="275">
        <f t="shared" si="8"/>
        <v>0</v>
      </c>
      <c r="X25" s="100">
        <f>Original_data!B37</f>
        <v>0</v>
      </c>
      <c r="Y25" s="100">
        <f>Original_data!C37</f>
        <v>0</v>
      </c>
      <c r="Z25" s="100">
        <f>Original_data!D37</f>
        <v>0</v>
      </c>
      <c r="AA25" s="100">
        <f>Original_data!E37</f>
        <v>0</v>
      </c>
      <c r="AB25" s="100">
        <f>Original_data!F37</f>
        <v>0</v>
      </c>
      <c r="AC25" s="100">
        <f>Original_data!G37</f>
        <v>0</v>
      </c>
      <c r="AD25" s="100">
        <f>Original_data!H37</f>
        <v>0</v>
      </c>
      <c r="AE25" s="100">
        <f>Original_data!I37</f>
        <v>0</v>
      </c>
      <c r="AF25" s="100">
        <f>Original_data!J37</f>
        <v>0</v>
      </c>
      <c r="AG25" s="100">
        <f>Original_data!K37</f>
        <v>0</v>
      </c>
      <c r="AH25" s="100">
        <f>Original_data!L37</f>
        <v>0</v>
      </c>
      <c r="AI25" s="100">
        <f>Original_data!M37</f>
        <v>0</v>
      </c>
      <c r="AJ25" s="100">
        <f>Original_data!N37</f>
        <v>0</v>
      </c>
      <c r="AK25" s="100">
        <f>Original_data!O37</f>
        <v>0</v>
      </c>
      <c r="AL25" s="100">
        <f>Original_data!P37</f>
        <v>0</v>
      </c>
      <c r="AM25" s="100">
        <f>Original_data!Q37</f>
        <v>0</v>
      </c>
      <c r="AN25" s="100">
        <f>Original_data!R37</f>
        <v>0</v>
      </c>
      <c r="AO25" s="100">
        <f>Original_data!S37</f>
        <v>0</v>
      </c>
      <c r="AP25" s="100">
        <f>Original_data!U37</f>
        <v>0</v>
      </c>
      <c r="AQ25" s="100">
        <f>Original_data!V37</f>
        <v>0</v>
      </c>
      <c r="AR25" s="100">
        <f>Original_data!W37</f>
        <v>0</v>
      </c>
      <c r="AS25" s="100">
        <f>Original_data!X37</f>
        <v>0</v>
      </c>
      <c r="AT25" s="100">
        <f>Original_data!Y37</f>
        <v>0</v>
      </c>
      <c r="AU25" s="100">
        <f>Original_data!Z37</f>
        <v>0</v>
      </c>
      <c r="AV25" s="100">
        <f>Original_data!AA37</f>
        <v>0</v>
      </c>
      <c r="AW25" s="100">
        <f>Original_data!AB37</f>
        <v>0</v>
      </c>
      <c r="AX25" s="100">
        <f>Original_data!AC37</f>
        <v>0</v>
      </c>
      <c r="AY25" s="100">
        <f>Original_data!AD37</f>
        <v>0</v>
      </c>
      <c r="AZ25" s="100">
        <f>Original_data!AE37</f>
        <v>0</v>
      </c>
      <c r="BA25" s="100">
        <f>Original_data!AF37</f>
        <v>0</v>
      </c>
      <c r="BB25" s="100">
        <f>Original_data!AG37</f>
        <v>0</v>
      </c>
      <c r="BC25" s="100">
        <f>Original_data!AH37</f>
        <v>0</v>
      </c>
      <c r="BD25" s="100">
        <f>Original_data!AI37</f>
        <v>0</v>
      </c>
      <c r="BE25" s="100">
        <f>Original_data!AJ37</f>
        <v>0</v>
      </c>
      <c r="BF25" s="100">
        <f>Original_data!AK37</f>
        <v>0</v>
      </c>
      <c r="BG25" s="100">
        <f>Original_data!AL37</f>
        <v>0</v>
      </c>
      <c r="BH25" s="100">
        <f>Original_data!AM37</f>
        <v>0</v>
      </c>
      <c r="BI25" s="100">
        <f>Original_data!AN37</f>
        <v>0</v>
      </c>
      <c r="BJ25" s="100">
        <f>Original_data!AO37</f>
        <v>0</v>
      </c>
      <c r="BK25" s="100">
        <f>Original_data!AP37</f>
        <v>0</v>
      </c>
      <c r="BL25" s="100">
        <f>Original_data!AQ37</f>
        <v>0</v>
      </c>
      <c r="BM25" s="100">
        <f>Original_data!AR37</f>
        <v>0</v>
      </c>
      <c r="BN25" s="100">
        <f>Original_data!AS37</f>
        <v>0</v>
      </c>
      <c r="BO25" s="100">
        <f>Original_data!AT37</f>
        <v>0</v>
      </c>
      <c r="BP25" s="100">
        <f>Original_data!AU37</f>
        <v>0</v>
      </c>
      <c r="BQ25" s="100">
        <f>Original_data!AV37</f>
        <v>0</v>
      </c>
      <c r="BR25" s="100">
        <f>Original_data!AW37</f>
        <v>0</v>
      </c>
      <c r="BS25" s="100">
        <f>Original_data!AX37</f>
        <v>0</v>
      </c>
      <c r="BT25" s="100">
        <f>Original_data!AY37</f>
        <v>0</v>
      </c>
      <c r="BU25" s="100">
        <f>Original_data!AZ37</f>
        <v>0</v>
      </c>
      <c r="BV25" s="100">
        <f>Original_data!BA37</f>
        <v>0</v>
      </c>
      <c r="BW25" s="100">
        <f>Original_data!BB37</f>
        <v>0</v>
      </c>
      <c r="BX25" s="100">
        <f>Original_data!BC37</f>
        <v>0</v>
      </c>
      <c r="BY25" s="100">
        <f>Original_data!BD37</f>
        <v>0</v>
      </c>
      <c r="BZ25" s="100">
        <f>Original_data!BE37</f>
        <v>0</v>
      </c>
      <c r="CA25" s="100">
        <f>Original_data!BF37</f>
        <v>0</v>
      </c>
      <c r="CB25" s="100">
        <f>Original_data!BG37</f>
        <v>0</v>
      </c>
      <c r="CC25" s="100">
        <f>Original_data!BH37</f>
        <v>0</v>
      </c>
      <c r="CD25" s="100">
        <f>Original_data!BI37</f>
        <v>0</v>
      </c>
      <c r="CE25" s="100">
        <f>Original_data!BJ37</f>
        <v>0</v>
      </c>
      <c r="CF25" s="100">
        <f>Original_data!BK37</f>
        <v>0</v>
      </c>
      <c r="CG25" s="100">
        <f>Original_data!BL37</f>
        <v>0</v>
      </c>
    </row>
    <row r="26" spans="2:86" ht="4.2" customHeight="1" x14ac:dyDescent="0.25">
      <c r="B26" s="416"/>
      <c r="D26" s="84"/>
      <c r="E26" s="84"/>
      <c r="G26" s="84"/>
      <c r="K26" s="276"/>
      <c r="L26" s="276"/>
      <c r="M26" s="276"/>
      <c r="N26" s="276"/>
      <c r="O26" s="276"/>
      <c r="P26" s="276"/>
      <c r="Q26" s="276"/>
      <c r="R26" s="276"/>
      <c r="S26" s="276"/>
      <c r="T26" s="276"/>
      <c r="U26" s="276"/>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258"/>
      <c r="AY26" s="258"/>
      <c r="AZ26" s="258"/>
      <c r="BA26" s="258"/>
      <c r="BB26" s="258"/>
      <c r="BC26" s="258"/>
      <c r="BD26" s="258"/>
      <c r="BE26" s="258"/>
      <c r="BF26" s="258"/>
      <c r="BG26" s="258"/>
      <c r="BH26" s="258"/>
      <c r="BI26" s="258"/>
      <c r="BJ26" s="258"/>
      <c r="BK26" s="258"/>
      <c r="BL26" s="258"/>
      <c r="BM26" s="258"/>
      <c r="BN26" s="258"/>
      <c r="BO26" s="258"/>
      <c r="BP26" s="258"/>
      <c r="BQ26" s="258"/>
      <c r="BR26" s="258"/>
      <c r="BS26" s="258"/>
      <c r="BT26" s="258"/>
      <c r="BU26" s="258"/>
      <c r="BV26" s="258"/>
      <c r="BW26" s="258"/>
      <c r="BX26" s="258"/>
      <c r="BY26" s="258"/>
      <c r="BZ26" s="258"/>
      <c r="CA26" s="258"/>
      <c r="CB26" s="258"/>
      <c r="CC26" s="258"/>
      <c r="CD26" s="258"/>
      <c r="CE26" s="258"/>
      <c r="CF26" s="258"/>
      <c r="CG26" s="258"/>
      <c r="CH26" s="84"/>
    </row>
    <row r="27" spans="2:86" ht="16.95" customHeight="1" x14ac:dyDescent="0.25">
      <c r="B27" s="416"/>
      <c r="D27" s="450" t="str">
        <f>"Value in PSUT"&amp;$D$4</f>
        <v>Value in PSUT (in PJ)</v>
      </c>
      <c r="E27" s="277" t="s">
        <v>326</v>
      </c>
      <c r="F27" s="150" t="str">
        <f>Matrix!E41</f>
        <v>C</v>
      </c>
      <c r="G27" s="88" t="s">
        <v>312</v>
      </c>
      <c r="H27" s="92">
        <v>-1E-3</v>
      </c>
      <c r="K27" s="274">
        <f t="shared" ref="K27" si="9">SUM(L27:U27)</f>
        <v>0</v>
      </c>
      <c r="L27" s="274">
        <f t="shared" ref="L27:U27" si="10">L25*$H27</f>
        <v>0</v>
      </c>
      <c r="M27" s="274">
        <f t="shared" si="10"/>
        <v>0</v>
      </c>
      <c r="N27" s="274">
        <f t="shared" si="10"/>
        <v>0</v>
      </c>
      <c r="O27" s="274">
        <f t="shared" si="10"/>
        <v>0</v>
      </c>
      <c r="P27" s="274">
        <f t="shared" si="10"/>
        <v>0</v>
      </c>
      <c r="Q27" s="274">
        <f t="shared" si="10"/>
        <v>0</v>
      </c>
      <c r="R27" s="274">
        <f t="shared" si="10"/>
        <v>0</v>
      </c>
      <c r="S27" s="274">
        <f t="shared" si="10"/>
        <v>0</v>
      </c>
      <c r="T27" s="274">
        <f t="shared" si="10"/>
        <v>0</v>
      </c>
      <c r="U27" s="274">
        <f t="shared" si="10"/>
        <v>0</v>
      </c>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58"/>
      <c r="BL27" s="258"/>
      <c r="BM27" s="258"/>
      <c r="BN27" s="258"/>
      <c r="BO27" s="258"/>
      <c r="BP27" s="258"/>
      <c r="BQ27" s="258"/>
      <c r="BR27" s="258"/>
      <c r="BS27" s="258"/>
      <c r="BT27" s="258"/>
      <c r="BU27" s="258"/>
      <c r="BV27" s="258"/>
      <c r="BW27" s="258"/>
      <c r="BX27" s="258"/>
      <c r="BY27" s="258"/>
      <c r="BZ27" s="258"/>
      <c r="CA27" s="258"/>
      <c r="CB27" s="258"/>
      <c r="CC27" s="258"/>
      <c r="CD27" s="258"/>
      <c r="CE27" s="258"/>
      <c r="CF27" s="258"/>
      <c r="CG27" s="258"/>
      <c r="CH27" s="84"/>
    </row>
    <row r="28" spans="2:86" ht="16.95" customHeight="1" x14ac:dyDescent="0.25">
      <c r="B28" s="416"/>
      <c r="D28" s="451"/>
      <c r="E28" s="277" t="s">
        <v>330</v>
      </c>
      <c r="F28" s="150" t="str">
        <f>Matrix!E41</f>
        <v>C</v>
      </c>
      <c r="G28" s="88" t="s">
        <v>317</v>
      </c>
      <c r="H28" s="108"/>
      <c r="K28" s="274">
        <f>K27</f>
        <v>0</v>
      </c>
      <c r="L28" s="276"/>
      <c r="M28" s="276"/>
      <c r="N28" s="276"/>
      <c r="O28" s="276"/>
      <c r="P28" s="276"/>
      <c r="Q28" s="276"/>
      <c r="R28" s="276"/>
      <c r="S28" s="276"/>
      <c r="T28" s="276"/>
      <c r="U28" s="276"/>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4"/>
      <c r="AZ28" s="264"/>
      <c r="BA28" s="264"/>
      <c r="BB28" s="264"/>
      <c r="BC28" s="264"/>
      <c r="BD28" s="264"/>
      <c r="BE28" s="264"/>
      <c r="BF28" s="264"/>
      <c r="BG28" s="264"/>
      <c r="BH28" s="264"/>
      <c r="BI28" s="264"/>
      <c r="BJ28" s="264"/>
      <c r="BK28" s="264"/>
      <c r="BL28" s="264"/>
      <c r="BM28" s="264"/>
      <c r="BN28" s="264"/>
      <c r="BO28" s="264"/>
      <c r="BP28" s="264"/>
      <c r="BQ28" s="264"/>
      <c r="BR28" s="264"/>
      <c r="BS28" s="264"/>
      <c r="BT28" s="264"/>
      <c r="BU28" s="264"/>
      <c r="BV28" s="264"/>
      <c r="BW28" s="264"/>
      <c r="BX28" s="264"/>
      <c r="BY28" s="264"/>
      <c r="BZ28" s="264"/>
      <c r="CA28" s="264"/>
      <c r="CB28" s="264"/>
      <c r="CC28" s="264"/>
      <c r="CD28" s="264"/>
      <c r="CE28" s="264"/>
      <c r="CF28" s="264"/>
      <c r="CG28" s="264"/>
    </row>
    <row r="29" spans="2:86" ht="16.95" customHeight="1" x14ac:dyDescent="0.25">
      <c r="B29" s="416"/>
      <c r="D29" s="452"/>
      <c r="E29" s="277" t="s">
        <v>331</v>
      </c>
      <c r="F29" s="150" t="str">
        <f>Matrix!D41</f>
        <v>Env</v>
      </c>
      <c r="G29" s="88" t="s">
        <v>314</v>
      </c>
      <c r="H29" s="108"/>
      <c r="K29" s="274">
        <f>K28</f>
        <v>0</v>
      </c>
      <c r="L29" s="276"/>
      <c r="M29" s="276"/>
      <c r="N29" s="276"/>
      <c r="O29" s="276"/>
      <c r="P29" s="276"/>
      <c r="Q29" s="276"/>
      <c r="R29" s="276"/>
      <c r="S29" s="276"/>
      <c r="T29" s="276"/>
      <c r="U29" s="276"/>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4"/>
      <c r="BJ29" s="264"/>
      <c r="BK29" s="264"/>
      <c r="BL29" s="264"/>
      <c r="BM29" s="264"/>
      <c r="BN29" s="264"/>
      <c r="BO29" s="264"/>
      <c r="BP29" s="264"/>
      <c r="BQ29" s="264"/>
      <c r="BR29" s="264"/>
      <c r="BS29" s="264"/>
      <c r="BT29" s="264"/>
      <c r="BU29" s="264"/>
      <c r="BV29" s="264"/>
      <c r="BW29" s="264"/>
      <c r="BX29" s="264"/>
      <c r="BY29" s="264"/>
      <c r="BZ29" s="264"/>
      <c r="CA29" s="264"/>
      <c r="CB29" s="264"/>
      <c r="CC29" s="264"/>
      <c r="CD29" s="264"/>
      <c r="CE29" s="264"/>
      <c r="CF29" s="264"/>
      <c r="CG29" s="264"/>
    </row>
    <row r="30" spans="2:86" x14ac:dyDescent="0.25">
      <c r="D30" s="110"/>
      <c r="E30" s="110"/>
      <c r="K30" s="276"/>
      <c r="L30" s="276"/>
      <c r="M30" s="276"/>
      <c r="N30" s="276"/>
      <c r="O30" s="276"/>
      <c r="P30" s="276"/>
      <c r="Q30" s="276"/>
      <c r="R30" s="276"/>
      <c r="S30" s="276"/>
      <c r="T30" s="276"/>
      <c r="U30" s="276"/>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c r="BD30" s="264"/>
      <c r="BE30" s="264"/>
      <c r="BF30" s="264"/>
      <c r="BG30" s="264"/>
      <c r="BH30" s="264"/>
      <c r="BI30" s="264"/>
      <c r="BJ30" s="264"/>
      <c r="BK30" s="264"/>
      <c r="BL30" s="264"/>
      <c r="BM30" s="264"/>
      <c r="BN30" s="264"/>
      <c r="BO30" s="264"/>
      <c r="BP30" s="264"/>
      <c r="BQ30" s="264"/>
      <c r="BR30" s="264"/>
      <c r="BS30" s="264"/>
      <c r="BT30" s="264"/>
      <c r="BU30" s="264"/>
      <c r="BV30" s="278"/>
      <c r="BW30" s="278"/>
      <c r="BX30" s="264"/>
      <c r="BY30" s="264"/>
      <c r="BZ30" s="264"/>
      <c r="CA30" s="264"/>
      <c r="CB30" s="264"/>
      <c r="CC30" s="264"/>
      <c r="CD30" s="264"/>
      <c r="CE30" s="264"/>
      <c r="CF30" s="264"/>
      <c r="CG30" s="264"/>
    </row>
    <row r="31" spans="2:86" ht="16.95" customHeight="1" x14ac:dyDescent="0.25">
      <c r="B31" s="416" t="str">
        <f>Original_data!A38</f>
        <v>Gas works (energy)</v>
      </c>
      <c r="D31" s="372" t="str">
        <f>"Value in energy balance"&amp;$B$4</f>
        <v>Value in energy balance (in TJ)</v>
      </c>
      <c r="E31" s="408"/>
      <c r="F31" s="373"/>
      <c r="G31" s="108"/>
      <c r="H31" s="92">
        <v>1</v>
      </c>
      <c r="K31" s="274">
        <f t="shared" ref="K31" si="11">SUM(L31:U31)</f>
        <v>0</v>
      </c>
      <c r="L31" s="275">
        <f t="shared" ref="L31:U31" si="12">SUMIFS($X31:$CG31,$X$8:$CG$8,L$10)*$H31</f>
        <v>0</v>
      </c>
      <c r="M31" s="275">
        <f t="shared" si="12"/>
        <v>0</v>
      </c>
      <c r="N31" s="275">
        <f t="shared" si="12"/>
        <v>0</v>
      </c>
      <c r="O31" s="275">
        <f t="shared" si="12"/>
        <v>0</v>
      </c>
      <c r="P31" s="275">
        <f t="shared" si="12"/>
        <v>0</v>
      </c>
      <c r="Q31" s="275">
        <f t="shared" si="12"/>
        <v>0</v>
      </c>
      <c r="R31" s="275">
        <f t="shared" si="12"/>
        <v>0</v>
      </c>
      <c r="S31" s="275">
        <f t="shared" si="12"/>
        <v>0</v>
      </c>
      <c r="T31" s="275">
        <f t="shared" si="12"/>
        <v>0</v>
      </c>
      <c r="U31" s="275">
        <f t="shared" si="12"/>
        <v>0</v>
      </c>
      <c r="X31" s="100">
        <f>Original_data!B38</f>
        <v>0</v>
      </c>
      <c r="Y31" s="100">
        <f>Original_data!C38</f>
        <v>0</v>
      </c>
      <c r="Z31" s="100">
        <f>Original_data!D38</f>
        <v>0</v>
      </c>
      <c r="AA31" s="100">
        <f>Original_data!E38</f>
        <v>0</v>
      </c>
      <c r="AB31" s="100">
        <f>Original_data!F38</f>
        <v>0</v>
      </c>
      <c r="AC31" s="100">
        <f>Original_data!G38</f>
        <v>0</v>
      </c>
      <c r="AD31" s="100">
        <f>Original_data!H38</f>
        <v>0</v>
      </c>
      <c r="AE31" s="100">
        <f>Original_data!I38</f>
        <v>0</v>
      </c>
      <c r="AF31" s="100">
        <f>Original_data!J38</f>
        <v>0</v>
      </c>
      <c r="AG31" s="100">
        <f>Original_data!K38</f>
        <v>0</v>
      </c>
      <c r="AH31" s="100">
        <f>Original_data!L38</f>
        <v>0</v>
      </c>
      <c r="AI31" s="100">
        <f>Original_data!M38</f>
        <v>0</v>
      </c>
      <c r="AJ31" s="100">
        <f>Original_data!N38</f>
        <v>0</v>
      </c>
      <c r="AK31" s="100">
        <f>Original_data!O38</f>
        <v>0</v>
      </c>
      <c r="AL31" s="100">
        <f>Original_data!P38</f>
        <v>0</v>
      </c>
      <c r="AM31" s="100">
        <f>Original_data!Q38</f>
        <v>0</v>
      </c>
      <c r="AN31" s="100">
        <f>Original_data!R38</f>
        <v>0</v>
      </c>
      <c r="AO31" s="100">
        <f>Original_data!S38</f>
        <v>0</v>
      </c>
      <c r="AP31" s="100">
        <f>Original_data!U38</f>
        <v>0</v>
      </c>
      <c r="AQ31" s="100">
        <f>Original_data!V38</f>
        <v>0</v>
      </c>
      <c r="AR31" s="100">
        <f>Original_data!W38</f>
        <v>0</v>
      </c>
      <c r="AS31" s="100">
        <f>Original_data!X38</f>
        <v>0</v>
      </c>
      <c r="AT31" s="100">
        <f>Original_data!Y38</f>
        <v>0</v>
      </c>
      <c r="AU31" s="100">
        <f>Original_data!Z38</f>
        <v>0</v>
      </c>
      <c r="AV31" s="100">
        <f>Original_data!AA38</f>
        <v>0</v>
      </c>
      <c r="AW31" s="100">
        <f>Original_data!AB38</f>
        <v>0</v>
      </c>
      <c r="AX31" s="100">
        <f>Original_data!AC38</f>
        <v>0</v>
      </c>
      <c r="AY31" s="100">
        <f>Original_data!AD38</f>
        <v>0</v>
      </c>
      <c r="AZ31" s="100">
        <f>Original_data!AE38</f>
        <v>0</v>
      </c>
      <c r="BA31" s="100">
        <f>Original_data!AF38</f>
        <v>0</v>
      </c>
      <c r="BB31" s="100">
        <f>Original_data!AG38</f>
        <v>0</v>
      </c>
      <c r="BC31" s="100">
        <f>Original_data!AH38</f>
        <v>0</v>
      </c>
      <c r="BD31" s="100">
        <f>Original_data!AI38</f>
        <v>0</v>
      </c>
      <c r="BE31" s="100">
        <f>Original_data!AJ38</f>
        <v>0</v>
      </c>
      <c r="BF31" s="100">
        <f>Original_data!AK38</f>
        <v>0</v>
      </c>
      <c r="BG31" s="100">
        <f>Original_data!AL38</f>
        <v>0</v>
      </c>
      <c r="BH31" s="100">
        <f>Original_data!AM38</f>
        <v>0</v>
      </c>
      <c r="BI31" s="100">
        <f>Original_data!AN38</f>
        <v>0</v>
      </c>
      <c r="BJ31" s="100">
        <f>Original_data!AO38</f>
        <v>0</v>
      </c>
      <c r="BK31" s="100">
        <f>Original_data!AP38</f>
        <v>0</v>
      </c>
      <c r="BL31" s="100">
        <f>Original_data!AQ38</f>
        <v>0</v>
      </c>
      <c r="BM31" s="100">
        <f>Original_data!AR38</f>
        <v>0</v>
      </c>
      <c r="BN31" s="100">
        <f>Original_data!AS38</f>
        <v>0</v>
      </c>
      <c r="BO31" s="100">
        <f>Original_data!AT38</f>
        <v>0</v>
      </c>
      <c r="BP31" s="100">
        <f>Original_data!AU38</f>
        <v>0</v>
      </c>
      <c r="BQ31" s="100">
        <f>Original_data!AV38</f>
        <v>0</v>
      </c>
      <c r="BR31" s="100">
        <f>Original_data!AW38</f>
        <v>0</v>
      </c>
      <c r="BS31" s="100">
        <f>Original_data!AX38</f>
        <v>0</v>
      </c>
      <c r="BT31" s="100">
        <f>Original_data!AY38</f>
        <v>0</v>
      </c>
      <c r="BU31" s="100">
        <f>Original_data!AZ38</f>
        <v>0</v>
      </c>
      <c r="BV31" s="100">
        <f>Original_data!BA38</f>
        <v>0</v>
      </c>
      <c r="BW31" s="100">
        <f>Original_data!BB38</f>
        <v>0</v>
      </c>
      <c r="BX31" s="100">
        <f>Original_data!BC38</f>
        <v>0</v>
      </c>
      <c r="BY31" s="100">
        <f>Original_data!BD38</f>
        <v>0</v>
      </c>
      <c r="BZ31" s="100">
        <f>Original_data!BE38</f>
        <v>0</v>
      </c>
      <c r="CA31" s="100">
        <f>Original_data!BF38</f>
        <v>0</v>
      </c>
      <c r="CB31" s="100">
        <f>Original_data!BG38</f>
        <v>0</v>
      </c>
      <c r="CC31" s="100">
        <f>Original_data!BH38</f>
        <v>0</v>
      </c>
      <c r="CD31" s="100">
        <f>Original_data!BI38</f>
        <v>0</v>
      </c>
      <c r="CE31" s="100">
        <f>Original_data!BJ38</f>
        <v>0</v>
      </c>
      <c r="CF31" s="100">
        <f>Original_data!BK38</f>
        <v>0</v>
      </c>
      <c r="CG31" s="100">
        <f>Original_data!BL38</f>
        <v>0</v>
      </c>
    </row>
    <row r="32" spans="2:86" ht="4.2" customHeight="1" x14ac:dyDescent="0.25">
      <c r="B32" s="416"/>
      <c r="D32" s="84"/>
      <c r="E32" s="84"/>
      <c r="G32" s="84"/>
      <c r="K32" s="276"/>
      <c r="L32" s="276"/>
      <c r="M32" s="276"/>
      <c r="N32" s="276"/>
      <c r="O32" s="276"/>
      <c r="P32" s="276"/>
      <c r="Q32" s="276"/>
      <c r="R32" s="276"/>
      <c r="S32" s="276"/>
      <c r="T32" s="276"/>
      <c r="U32" s="276"/>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S32" s="258"/>
      <c r="BT32" s="258"/>
      <c r="BU32" s="258"/>
      <c r="BV32" s="258"/>
      <c r="BW32" s="258"/>
      <c r="BX32" s="258"/>
      <c r="BY32" s="258"/>
      <c r="BZ32" s="258"/>
      <c r="CA32" s="258"/>
      <c r="CB32" s="258"/>
      <c r="CC32" s="258"/>
      <c r="CD32" s="258"/>
      <c r="CE32" s="258"/>
      <c r="CF32" s="258"/>
      <c r="CG32" s="258"/>
      <c r="CH32" s="84"/>
    </row>
    <row r="33" spans="2:86" ht="16.95" customHeight="1" x14ac:dyDescent="0.25">
      <c r="B33" s="416"/>
      <c r="D33" s="450" t="str">
        <f>"Value in PSUT"&amp;$D$4</f>
        <v>Value in PSUT (in PJ)</v>
      </c>
      <c r="E33" s="277" t="s">
        <v>326</v>
      </c>
      <c r="F33" s="150" t="str">
        <f>Matrix!E42</f>
        <v>D</v>
      </c>
      <c r="G33" s="88" t="s">
        <v>312</v>
      </c>
      <c r="H33" s="92">
        <v>-1E-3</v>
      </c>
      <c r="K33" s="274">
        <f t="shared" ref="K33" si="13">SUM(L33:U33)</f>
        <v>0</v>
      </c>
      <c r="L33" s="274">
        <f t="shared" ref="L33:U33" si="14">L31*$H33</f>
        <v>0</v>
      </c>
      <c r="M33" s="274">
        <f t="shared" si="14"/>
        <v>0</v>
      </c>
      <c r="N33" s="274">
        <f t="shared" si="14"/>
        <v>0</v>
      </c>
      <c r="O33" s="274">
        <f t="shared" si="14"/>
        <v>0</v>
      </c>
      <c r="P33" s="274">
        <f t="shared" si="14"/>
        <v>0</v>
      </c>
      <c r="Q33" s="274">
        <f t="shared" si="14"/>
        <v>0</v>
      </c>
      <c r="R33" s="274">
        <f t="shared" si="14"/>
        <v>0</v>
      </c>
      <c r="S33" s="274">
        <f t="shared" si="14"/>
        <v>0</v>
      </c>
      <c r="T33" s="274">
        <f t="shared" si="14"/>
        <v>0</v>
      </c>
      <c r="U33" s="274">
        <f t="shared" si="14"/>
        <v>0</v>
      </c>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S33" s="258"/>
      <c r="BT33" s="258"/>
      <c r="BU33" s="258"/>
      <c r="BV33" s="258"/>
      <c r="BW33" s="258"/>
      <c r="BX33" s="258"/>
      <c r="BY33" s="258"/>
      <c r="BZ33" s="258"/>
      <c r="CA33" s="258"/>
      <c r="CB33" s="258"/>
      <c r="CC33" s="258"/>
      <c r="CD33" s="258"/>
      <c r="CE33" s="258"/>
      <c r="CF33" s="258"/>
      <c r="CG33" s="258"/>
      <c r="CH33" s="84"/>
    </row>
    <row r="34" spans="2:86" ht="16.95" customHeight="1" x14ac:dyDescent="0.25">
      <c r="B34" s="416"/>
      <c r="D34" s="451"/>
      <c r="E34" s="277" t="s">
        <v>330</v>
      </c>
      <c r="F34" s="150" t="str">
        <f>Matrix!E42</f>
        <v>D</v>
      </c>
      <c r="G34" s="88" t="s">
        <v>317</v>
      </c>
      <c r="H34" s="108"/>
      <c r="K34" s="274">
        <f>K33</f>
        <v>0</v>
      </c>
      <c r="L34" s="276"/>
      <c r="M34" s="276"/>
      <c r="N34" s="276"/>
      <c r="O34" s="276"/>
      <c r="P34" s="276"/>
      <c r="Q34" s="276"/>
      <c r="R34" s="276"/>
      <c r="S34" s="276"/>
      <c r="T34" s="276"/>
      <c r="U34" s="276"/>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c r="BP34" s="264"/>
      <c r="BQ34" s="264"/>
      <c r="BR34" s="264"/>
      <c r="BS34" s="264"/>
      <c r="BT34" s="264"/>
      <c r="BU34" s="264"/>
      <c r="BV34" s="264"/>
      <c r="BW34" s="264"/>
      <c r="BX34" s="264"/>
      <c r="BY34" s="264"/>
      <c r="BZ34" s="264"/>
      <c r="CA34" s="264"/>
      <c r="CB34" s="264"/>
      <c r="CC34" s="264"/>
      <c r="CD34" s="264"/>
      <c r="CE34" s="264"/>
      <c r="CF34" s="264"/>
      <c r="CG34" s="264"/>
    </row>
    <row r="35" spans="2:86" ht="16.95" customHeight="1" x14ac:dyDescent="0.25">
      <c r="B35" s="416"/>
      <c r="D35" s="452"/>
      <c r="E35" s="277" t="s">
        <v>331</v>
      </c>
      <c r="F35" s="150" t="str">
        <f>Matrix!D42</f>
        <v>Env</v>
      </c>
      <c r="G35" s="88" t="s">
        <v>314</v>
      </c>
      <c r="H35" s="108"/>
      <c r="K35" s="274">
        <f>K34</f>
        <v>0</v>
      </c>
      <c r="L35" s="276"/>
      <c r="M35" s="276"/>
      <c r="N35" s="276"/>
      <c r="O35" s="276"/>
      <c r="P35" s="276"/>
      <c r="Q35" s="276"/>
      <c r="R35" s="276"/>
      <c r="S35" s="276"/>
      <c r="T35" s="276"/>
      <c r="U35" s="276"/>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c r="BP35" s="264"/>
      <c r="BQ35" s="264"/>
      <c r="BR35" s="264"/>
      <c r="BS35" s="264"/>
      <c r="BT35" s="264"/>
      <c r="BU35" s="264"/>
      <c r="BV35" s="264"/>
      <c r="BW35" s="264"/>
      <c r="BX35" s="264"/>
      <c r="BY35" s="264"/>
      <c r="BZ35" s="264"/>
      <c r="CA35" s="264"/>
      <c r="CB35" s="264"/>
      <c r="CC35" s="264"/>
      <c r="CD35" s="264"/>
      <c r="CE35" s="264"/>
      <c r="CF35" s="264"/>
      <c r="CG35" s="264"/>
    </row>
    <row r="36" spans="2:86" x14ac:dyDescent="0.25">
      <c r="D36" s="110"/>
      <c r="E36" s="110"/>
      <c r="K36" s="276"/>
      <c r="L36" s="276"/>
      <c r="M36" s="276"/>
      <c r="N36" s="276"/>
      <c r="O36" s="276"/>
      <c r="P36" s="276"/>
      <c r="Q36" s="276"/>
      <c r="R36" s="276"/>
      <c r="S36" s="276"/>
      <c r="T36" s="276"/>
      <c r="U36" s="276"/>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78"/>
      <c r="BW36" s="278"/>
      <c r="BX36" s="264"/>
      <c r="BY36" s="264"/>
      <c r="BZ36" s="264"/>
      <c r="CA36" s="264"/>
      <c r="CB36" s="264"/>
      <c r="CC36" s="264"/>
      <c r="CD36" s="264"/>
      <c r="CE36" s="264"/>
      <c r="CF36" s="264"/>
      <c r="CG36" s="264"/>
    </row>
    <row r="37" spans="2:86" ht="16.95" customHeight="1" x14ac:dyDescent="0.25">
      <c r="B37" s="416" t="str">
        <f>Original_data!A39</f>
        <v>Gasification plants for biogases (energy)</v>
      </c>
      <c r="D37" s="372" t="str">
        <f>"Value in energy balance"&amp;$B$4</f>
        <v>Value in energy balance (in TJ)</v>
      </c>
      <c r="E37" s="408"/>
      <c r="F37" s="373"/>
      <c r="G37" s="108"/>
      <c r="H37" s="92">
        <v>1</v>
      </c>
      <c r="K37" s="274">
        <f t="shared" ref="K37" si="15">SUM(L37:U37)</f>
        <v>0</v>
      </c>
      <c r="L37" s="275">
        <f t="shared" ref="L37:U37" si="16">SUMIFS($X37:$CG37,$X$8:$CG$8,L$10)*$H37</f>
        <v>0</v>
      </c>
      <c r="M37" s="275">
        <f t="shared" si="16"/>
        <v>0</v>
      </c>
      <c r="N37" s="275">
        <f t="shared" si="16"/>
        <v>0</v>
      </c>
      <c r="O37" s="275">
        <f t="shared" si="16"/>
        <v>0</v>
      </c>
      <c r="P37" s="275">
        <f t="shared" si="16"/>
        <v>0</v>
      </c>
      <c r="Q37" s="275">
        <f t="shared" si="16"/>
        <v>0</v>
      </c>
      <c r="R37" s="275">
        <f t="shared" si="16"/>
        <v>0</v>
      </c>
      <c r="S37" s="275">
        <f t="shared" si="16"/>
        <v>0</v>
      </c>
      <c r="T37" s="275">
        <f t="shared" si="16"/>
        <v>0</v>
      </c>
      <c r="U37" s="275">
        <f t="shared" si="16"/>
        <v>0</v>
      </c>
      <c r="X37" s="100">
        <f>Original_data!B39</f>
        <v>0</v>
      </c>
      <c r="Y37" s="100">
        <f>Original_data!C39</f>
        <v>0</v>
      </c>
      <c r="Z37" s="100">
        <f>Original_data!D39</f>
        <v>0</v>
      </c>
      <c r="AA37" s="100">
        <f>Original_data!E39</f>
        <v>0</v>
      </c>
      <c r="AB37" s="100">
        <f>Original_data!F39</f>
        <v>0</v>
      </c>
      <c r="AC37" s="100">
        <f>Original_data!G39</f>
        <v>0</v>
      </c>
      <c r="AD37" s="100">
        <f>Original_data!H39</f>
        <v>0</v>
      </c>
      <c r="AE37" s="100">
        <f>Original_data!I39</f>
        <v>0</v>
      </c>
      <c r="AF37" s="100">
        <f>Original_data!J39</f>
        <v>0</v>
      </c>
      <c r="AG37" s="100">
        <f>Original_data!K39</f>
        <v>0</v>
      </c>
      <c r="AH37" s="100">
        <f>Original_data!L39</f>
        <v>0</v>
      </c>
      <c r="AI37" s="100">
        <f>Original_data!M39</f>
        <v>0</v>
      </c>
      <c r="AJ37" s="100">
        <f>Original_data!N39</f>
        <v>0</v>
      </c>
      <c r="AK37" s="100">
        <f>Original_data!O39</f>
        <v>0</v>
      </c>
      <c r="AL37" s="100">
        <f>Original_data!P39</f>
        <v>0</v>
      </c>
      <c r="AM37" s="100">
        <f>Original_data!Q39</f>
        <v>0</v>
      </c>
      <c r="AN37" s="100">
        <f>Original_data!R39</f>
        <v>0</v>
      </c>
      <c r="AO37" s="100">
        <f>Original_data!S39</f>
        <v>0</v>
      </c>
      <c r="AP37" s="100">
        <f>Original_data!U39</f>
        <v>0</v>
      </c>
      <c r="AQ37" s="100">
        <f>Original_data!V39</f>
        <v>0</v>
      </c>
      <c r="AR37" s="100">
        <f>Original_data!W39</f>
        <v>0</v>
      </c>
      <c r="AS37" s="100">
        <f>Original_data!X39</f>
        <v>0</v>
      </c>
      <c r="AT37" s="100">
        <f>Original_data!Y39</f>
        <v>0</v>
      </c>
      <c r="AU37" s="100">
        <f>Original_data!Z39</f>
        <v>0</v>
      </c>
      <c r="AV37" s="100">
        <f>Original_data!AA39</f>
        <v>0</v>
      </c>
      <c r="AW37" s="100">
        <f>Original_data!AB39</f>
        <v>0</v>
      </c>
      <c r="AX37" s="100">
        <f>Original_data!AC39</f>
        <v>0</v>
      </c>
      <c r="AY37" s="100">
        <f>Original_data!AD39</f>
        <v>0</v>
      </c>
      <c r="AZ37" s="100">
        <f>Original_data!AE39</f>
        <v>0</v>
      </c>
      <c r="BA37" s="100">
        <f>Original_data!AF39</f>
        <v>0</v>
      </c>
      <c r="BB37" s="100">
        <f>Original_data!AG39</f>
        <v>0</v>
      </c>
      <c r="BC37" s="100">
        <f>Original_data!AH39</f>
        <v>0</v>
      </c>
      <c r="BD37" s="100">
        <f>Original_data!AI39</f>
        <v>0</v>
      </c>
      <c r="BE37" s="100">
        <f>Original_data!AJ39</f>
        <v>0</v>
      </c>
      <c r="BF37" s="100">
        <f>Original_data!AK39</f>
        <v>0</v>
      </c>
      <c r="BG37" s="100">
        <f>Original_data!AL39</f>
        <v>0</v>
      </c>
      <c r="BH37" s="100">
        <f>Original_data!AM39</f>
        <v>0</v>
      </c>
      <c r="BI37" s="100">
        <f>Original_data!AN39</f>
        <v>0</v>
      </c>
      <c r="BJ37" s="100">
        <f>Original_data!AO39</f>
        <v>0</v>
      </c>
      <c r="BK37" s="100">
        <f>Original_data!AP39</f>
        <v>0</v>
      </c>
      <c r="BL37" s="100">
        <f>Original_data!AQ39</f>
        <v>0</v>
      </c>
      <c r="BM37" s="100">
        <f>Original_data!AR39</f>
        <v>0</v>
      </c>
      <c r="BN37" s="100">
        <f>Original_data!AS39</f>
        <v>0</v>
      </c>
      <c r="BO37" s="100">
        <f>Original_data!AT39</f>
        <v>0</v>
      </c>
      <c r="BP37" s="100">
        <f>Original_data!AU39</f>
        <v>0</v>
      </c>
      <c r="BQ37" s="100">
        <f>Original_data!AV39</f>
        <v>0</v>
      </c>
      <c r="BR37" s="100">
        <f>Original_data!AW39</f>
        <v>0</v>
      </c>
      <c r="BS37" s="100">
        <f>Original_data!AX39</f>
        <v>0</v>
      </c>
      <c r="BT37" s="100">
        <f>Original_data!AY39</f>
        <v>0</v>
      </c>
      <c r="BU37" s="100">
        <f>Original_data!AZ39</f>
        <v>0</v>
      </c>
      <c r="BV37" s="100">
        <f>Original_data!BA39</f>
        <v>0</v>
      </c>
      <c r="BW37" s="100">
        <f>Original_data!BB39</f>
        <v>0</v>
      </c>
      <c r="BX37" s="100">
        <f>Original_data!BC39</f>
        <v>0</v>
      </c>
      <c r="BY37" s="100">
        <f>Original_data!BD39</f>
        <v>0</v>
      </c>
      <c r="BZ37" s="100">
        <f>Original_data!BE39</f>
        <v>0</v>
      </c>
      <c r="CA37" s="100">
        <f>Original_data!BF39</f>
        <v>0</v>
      </c>
      <c r="CB37" s="100">
        <f>Original_data!BG39</f>
        <v>0</v>
      </c>
      <c r="CC37" s="100">
        <f>Original_data!BH39</f>
        <v>0</v>
      </c>
      <c r="CD37" s="100">
        <f>Original_data!BI39</f>
        <v>0</v>
      </c>
      <c r="CE37" s="100">
        <f>Original_data!BJ39</f>
        <v>0</v>
      </c>
      <c r="CF37" s="100">
        <f>Original_data!BK39</f>
        <v>0</v>
      </c>
      <c r="CG37" s="100">
        <f>Original_data!BL39</f>
        <v>0</v>
      </c>
    </row>
    <row r="38" spans="2:86" ht="4.2" customHeight="1" x14ac:dyDescent="0.25">
      <c r="B38" s="416"/>
      <c r="D38" s="84"/>
      <c r="E38" s="84"/>
      <c r="G38" s="84"/>
      <c r="K38" s="276"/>
      <c r="L38" s="276"/>
      <c r="M38" s="276"/>
      <c r="N38" s="276"/>
      <c r="O38" s="276"/>
      <c r="P38" s="276"/>
      <c r="Q38" s="276"/>
      <c r="R38" s="276"/>
      <c r="S38" s="276"/>
      <c r="T38" s="276"/>
      <c r="U38" s="276"/>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8"/>
      <c r="BR38" s="258"/>
      <c r="BS38" s="258"/>
      <c r="BT38" s="258"/>
      <c r="BU38" s="258"/>
      <c r="BV38" s="258"/>
      <c r="BW38" s="258"/>
      <c r="BX38" s="258"/>
      <c r="BY38" s="258"/>
      <c r="BZ38" s="258"/>
      <c r="CA38" s="258"/>
      <c r="CB38" s="258"/>
      <c r="CC38" s="258"/>
      <c r="CD38" s="258"/>
      <c r="CE38" s="258"/>
      <c r="CF38" s="258"/>
      <c r="CG38" s="258"/>
      <c r="CH38" s="84"/>
    </row>
    <row r="39" spans="2:86" ht="16.95" customHeight="1" x14ac:dyDescent="0.25">
      <c r="B39" s="416"/>
      <c r="D39" s="450" t="str">
        <f>"Value in PSUT"&amp;$D$4</f>
        <v>Value in PSUT (in PJ)</v>
      </c>
      <c r="E39" s="277" t="s">
        <v>326</v>
      </c>
      <c r="F39" s="150" t="str">
        <f>Matrix!E43</f>
        <v>D</v>
      </c>
      <c r="G39" s="88" t="s">
        <v>312</v>
      </c>
      <c r="H39" s="92">
        <v>-1E-3</v>
      </c>
      <c r="K39" s="274">
        <f t="shared" ref="K39" si="17">SUM(L39:U39)</f>
        <v>0</v>
      </c>
      <c r="L39" s="274">
        <f t="shared" ref="L39:U39" si="18">L37*$H39</f>
        <v>0</v>
      </c>
      <c r="M39" s="274">
        <f t="shared" si="18"/>
        <v>0</v>
      </c>
      <c r="N39" s="274">
        <f t="shared" si="18"/>
        <v>0</v>
      </c>
      <c r="O39" s="274">
        <f t="shared" si="18"/>
        <v>0</v>
      </c>
      <c r="P39" s="274">
        <f t="shared" si="18"/>
        <v>0</v>
      </c>
      <c r="Q39" s="274">
        <f t="shared" si="18"/>
        <v>0</v>
      </c>
      <c r="R39" s="274">
        <f t="shared" si="18"/>
        <v>0</v>
      </c>
      <c r="S39" s="274">
        <f t="shared" si="18"/>
        <v>0</v>
      </c>
      <c r="T39" s="274">
        <f t="shared" si="18"/>
        <v>0</v>
      </c>
      <c r="U39" s="274">
        <f t="shared" si="18"/>
        <v>0</v>
      </c>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8"/>
      <c r="BR39" s="258"/>
      <c r="BS39" s="258"/>
      <c r="BT39" s="258"/>
      <c r="BU39" s="258"/>
      <c r="BV39" s="258"/>
      <c r="BW39" s="258"/>
      <c r="BX39" s="258"/>
      <c r="BY39" s="258"/>
      <c r="BZ39" s="258"/>
      <c r="CA39" s="258"/>
      <c r="CB39" s="258"/>
      <c r="CC39" s="258"/>
      <c r="CD39" s="258"/>
      <c r="CE39" s="258"/>
      <c r="CF39" s="258"/>
      <c r="CG39" s="258"/>
      <c r="CH39" s="84"/>
    </row>
    <row r="40" spans="2:86" ht="16.95" customHeight="1" x14ac:dyDescent="0.25">
      <c r="B40" s="416"/>
      <c r="D40" s="451"/>
      <c r="E40" s="277" t="s">
        <v>330</v>
      </c>
      <c r="F40" s="150" t="str">
        <f>Matrix!E43</f>
        <v>D</v>
      </c>
      <c r="G40" s="88" t="s">
        <v>317</v>
      </c>
      <c r="H40" s="108"/>
      <c r="K40" s="274">
        <f>K39</f>
        <v>0</v>
      </c>
      <c r="L40" s="276"/>
      <c r="M40" s="276"/>
      <c r="N40" s="276"/>
      <c r="O40" s="276"/>
      <c r="P40" s="276"/>
      <c r="Q40" s="276"/>
      <c r="R40" s="276"/>
      <c r="S40" s="276"/>
      <c r="T40" s="276"/>
      <c r="U40" s="276"/>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4"/>
      <c r="BR40" s="264"/>
      <c r="BS40" s="264"/>
      <c r="BT40" s="264"/>
      <c r="BU40" s="264"/>
      <c r="BV40" s="264"/>
      <c r="BW40" s="264"/>
      <c r="BX40" s="264"/>
      <c r="BY40" s="264"/>
      <c r="BZ40" s="264"/>
      <c r="CA40" s="264"/>
      <c r="CB40" s="264"/>
      <c r="CC40" s="264"/>
      <c r="CD40" s="264"/>
      <c r="CE40" s="264"/>
      <c r="CF40" s="264"/>
      <c r="CG40" s="264"/>
    </row>
    <row r="41" spans="2:86" ht="16.95" customHeight="1" x14ac:dyDescent="0.25">
      <c r="B41" s="416"/>
      <c r="D41" s="452"/>
      <c r="E41" s="277" t="s">
        <v>331</v>
      </c>
      <c r="F41" s="150" t="str">
        <f>Matrix!D43</f>
        <v>Env</v>
      </c>
      <c r="G41" s="88" t="s">
        <v>314</v>
      </c>
      <c r="H41" s="108"/>
      <c r="K41" s="274">
        <f>K40</f>
        <v>0</v>
      </c>
      <c r="L41" s="276"/>
      <c r="M41" s="276"/>
      <c r="N41" s="276"/>
      <c r="O41" s="276"/>
      <c r="P41" s="276"/>
      <c r="Q41" s="276"/>
      <c r="R41" s="276"/>
      <c r="S41" s="276"/>
      <c r="T41" s="276"/>
      <c r="U41" s="276"/>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4"/>
      <c r="BR41" s="264"/>
      <c r="BS41" s="264"/>
      <c r="BT41" s="264"/>
      <c r="BU41" s="264"/>
      <c r="BV41" s="264"/>
      <c r="BW41" s="264"/>
      <c r="BX41" s="264"/>
      <c r="BY41" s="264"/>
      <c r="BZ41" s="264"/>
      <c r="CA41" s="264"/>
      <c r="CB41" s="264"/>
      <c r="CC41" s="264"/>
      <c r="CD41" s="264"/>
      <c r="CE41" s="264"/>
      <c r="CF41" s="264"/>
      <c r="CG41" s="264"/>
    </row>
    <row r="42" spans="2:86" x14ac:dyDescent="0.25">
      <c r="D42" s="110"/>
      <c r="E42" s="110"/>
      <c r="K42" s="276"/>
      <c r="L42" s="276"/>
      <c r="M42" s="276"/>
      <c r="N42" s="276"/>
      <c r="O42" s="276"/>
      <c r="P42" s="276"/>
      <c r="Q42" s="276"/>
      <c r="R42" s="276"/>
      <c r="S42" s="276"/>
      <c r="T42" s="276"/>
      <c r="U42" s="276"/>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78"/>
      <c r="BW42" s="278"/>
      <c r="BX42" s="264"/>
      <c r="BY42" s="264"/>
      <c r="BZ42" s="264"/>
      <c r="CA42" s="264"/>
      <c r="CB42" s="264"/>
      <c r="CC42" s="264"/>
      <c r="CD42" s="264"/>
      <c r="CE42" s="264"/>
      <c r="CF42" s="264"/>
      <c r="CG42" s="264"/>
    </row>
    <row r="43" spans="2:86" ht="16.95" customHeight="1" x14ac:dyDescent="0.25">
      <c r="B43" s="416" t="str">
        <f>Original_data!A40</f>
        <v>Coke ovens (energy)</v>
      </c>
      <c r="D43" s="372" t="str">
        <f>"Value in energy balance"&amp;$B$4</f>
        <v>Value in energy balance (in TJ)</v>
      </c>
      <c r="E43" s="408"/>
      <c r="F43" s="373"/>
      <c r="G43" s="108"/>
      <c r="H43" s="92">
        <v>1</v>
      </c>
      <c r="K43" s="274">
        <f t="shared" ref="K43" si="19">SUM(L43:U43)</f>
        <v>-8066</v>
      </c>
      <c r="L43" s="275">
        <f t="shared" ref="L43:U43" si="20">SUMIFS($X43:$CG43,$X$8:$CG$8,L$10)*$H43</f>
        <v>-7731</v>
      </c>
      <c r="M43" s="275">
        <f t="shared" si="20"/>
        <v>0</v>
      </c>
      <c r="N43" s="275">
        <f t="shared" si="20"/>
        <v>0</v>
      </c>
      <c r="O43" s="275">
        <f t="shared" si="20"/>
        <v>0</v>
      </c>
      <c r="P43" s="275">
        <f t="shared" si="20"/>
        <v>0</v>
      </c>
      <c r="Q43" s="275">
        <f t="shared" si="20"/>
        <v>0</v>
      </c>
      <c r="R43" s="275">
        <f t="shared" si="20"/>
        <v>0</v>
      </c>
      <c r="S43" s="275">
        <f t="shared" si="20"/>
        <v>-335</v>
      </c>
      <c r="T43" s="275">
        <f t="shared" si="20"/>
        <v>0</v>
      </c>
      <c r="U43" s="275">
        <f t="shared" si="20"/>
        <v>0</v>
      </c>
      <c r="X43" s="100">
        <f>Original_data!B40</f>
        <v>0</v>
      </c>
      <c r="Y43" s="100">
        <f>Original_data!C40</f>
        <v>0</v>
      </c>
      <c r="Z43" s="100">
        <f>Original_data!D40</f>
        <v>0</v>
      </c>
      <c r="AA43" s="100">
        <f>Original_data!E40</f>
        <v>0</v>
      </c>
      <c r="AB43" s="100">
        <f>Original_data!F40</f>
        <v>0</v>
      </c>
      <c r="AC43" s="100">
        <f>Original_data!G40</f>
        <v>0</v>
      </c>
      <c r="AD43" s="100">
        <f>Original_data!H40</f>
        <v>0</v>
      </c>
      <c r="AE43" s="100">
        <f>Original_data!I40</f>
        <v>0</v>
      </c>
      <c r="AF43" s="100">
        <f>Original_data!J40</f>
        <v>0</v>
      </c>
      <c r="AG43" s="100">
        <f>Original_data!K40</f>
        <v>0</v>
      </c>
      <c r="AH43" s="100">
        <f>Original_data!L40</f>
        <v>0</v>
      </c>
      <c r="AI43" s="100">
        <f>Original_data!M40</f>
        <v>-6347</v>
      </c>
      <c r="AJ43" s="100">
        <f>Original_data!N40</f>
        <v>-1384</v>
      </c>
      <c r="AK43" s="100">
        <f>Original_data!O40</f>
        <v>0</v>
      </c>
      <c r="AL43" s="100">
        <f>Original_data!P40</f>
        <v>0</v>
      </c>
      <c r="AM43" s="100">
        <f>Original_data!Q40</f>
        <v>0</v>
      </c>
      <c r="AN43" s="100">
        <f>Original_data!R40</f>
        <v>0</v>
      </c>
      <c r="AO43" s="100">
        <f>Original_data!S40</f>
        <v>0</v>
      </c>
      <c r="AP43" s="100">
        <f>Original_data!U40</f>
        <v>0</v>
      </c>
      <c r="AQ43" s="100">
        <f>Original_data!V40</f>
        <v>0</v>
      </c>
      <c r="AR43" s="100">
        <f>Original_data!W40</f>
        <v>0</v>
      </c>
      <c r="AS43" s="100">
        <f>Original_data!X40</f>
        <v>0</v>
      </c>
      <c r="AT43" s="100">
        <f>Original_data!Y40</f>
        <v>0</v>
      </c>
      <c r="AU43" s="100">
        <f>Original_data!Z40</f>
        <v>0</v>
      </c>
      <c r="AV43" s="100">
        <f>Original_data!AA40</f>
        <v>0</v>
      </c>
      <c r="AW43" s="100">
        <f>Original_data!AB40</f>
        <v>0</v>
      </c>
      <c r="AX43" s="100">
        <f>Original_data!AC40</f>
        <v>0</v>
      </c>
      <c r="AY43" s="100">
        <f>Original_data!AD40</f>
        <v>0</v>
      </c>
      <c r="AZ43" s="100">
        <f>Original_data!AE40</f>
        <v>0</v>
      </c>
      <c r="BA43" s="100">
        <f>Original_data!AF40</f>
        <v>0</v>
      </c>
      <c r="BB43" s="100">
        <f>Original_data!AG40</f>
        <v>0</v>
      </c>
      <c r="BC43" s="100">
        <f>Original_data!AH40</f>
        <v>0</v>
      </c>
      <c r="BD43" s="100">
        <f>Original_data!AI40</f>
        <v>0</v>
      </c>
      <c r="BE43" s="100">
        <f>Original_data!AJ40</f>
        <v>0</v>
      </c>
      <c r="BF43" s="100">
        <f>Original_data!AK40</f>
        <v>0</v>
      </c>
      <c r="BG43" s="100">
        <f>Original_data!AL40</f>
        <v>0</v>
      </c>
      <c r="BH43" s="100">
        <f>Original_data!AM40</f>
        <v>0</v>
      </c>
      <c r="BI43" s="100">
        <f>Original_data!AN40</f>
        <v>0</v>
      </c>
      <c r="BJ43" s="100">
        <f>Original_data!AO40</f>
        <v>0</v>
      </c>
      <c r="BK43" s="100">
        <f>Original_data!AP40</f>
        <v>0</v>
      </c>
      <c r="BL43" s="100">
        <f>Original_data!AQ40</f>
        <v>0</v>
      </c>
      <c r="BM43" s="100">
        <f>Original_data!AR40</f>
        <v>0</v>
      </c>
      <c r="BN43" s="100">
        <f>Original_data!AS40</f>
        <v>0</v>
      </c>
      <c r="BO43" s="100">
        <f>Original_data!AT40</f>
        <v>0</v>
      </c>
      <c r="BP43" s="100">
        <f>Original_data!AU40</f>
        <v>0</v>
      </c>
      <c r="BQ43" s="100">
        <f>Original_data!AV40</f>
        <v>0</v>
      </c>
      <c r="BR43" s="100">
        <f>Original_data!AW40</f>
        <v>0</v>
      </c>
      <c r="BS43" s="100">
        <f>Original_data!AX40</f>
        <v>0</v>
      </c>
      <c r="BT43" s="100">
        <f>Original_data!AY40</f>
        <v>0</v>
      </c>
      <c r="BU43" s="100">
        <f>Original_data!AZ40</f>
        <v>0</v>
      </c>
      <c r="BV43" s="100">
        <f>Original_data!BA40</f>
        <v>0</v>
      </c>
      <c r="BW43" s="100">
        <f>Original_data!BB40</f>
        <v>0</v>
      </c>
      <c r="BX43" s="100">
        <f>Original_data!BC40</f>
        <v>0</v>
      </c>
      <c r="BY43" s="100">
        <f>Original_data!BD40</f>
        <v>0</v>
      </c>
      <c r="BZ43" s="100">
        <f>Original_data!BE40</f>
        <v>0</v>
      </c>
      <c r="CA43" s="100">
        <f>Original_data!BF40</f>
        <v>0</v>
      </c>
      <c r="CB43" s="100">
        <f>Original_data!BG40</f>
        <v>0</v>
      </c>
      <c r="CC43" s="100">
        <f>Original_data!BH40</f>
        <v>0</v>
      </c>
      <c r="CD43" s="100">
        <f>Original_data!BI40</f>
        <v>0</v>
      </c>
      <c r="CE43" s="100">
        <f>Original_data!BJ40</f>
        <v>0</v>
      </c>
      <c r="CF43" s="100">
        <f>Original_data!BK40</f>
        <v>-335</v>
      </c>
      <c r="CG43" s="100">
        <f>Original_data!BL40</f>
        <v>0</v>
      </c>
    </row>
    <row r="44" spans="2:86" ht="4.2" customHeight="1" x14ac:dyDescent="0.25">
      <c r="B44" s="416"/>
      <c r="D44" s="84"/>
      <c r="E44" s="84"/>
      <c r="G44" s="84"/>
      <c r="K44" s="276"/>
      <c r="L44" s="276"/>
      <c r="M44" s="276"/>
      <c r="N44" s="276"/>
      <c r="O44" s="276"/>
      <c r="P44" s="276"/>
      <c r="Q44" s="276"/>
      <c r="R44" s="276"/>
      <c r="S44" s="276"/>
      <c r="T44" s="276"/>
      <c r="U44" s="276"/>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8"/>
      <c r="BR44" s="258"/>
      <c r="BS44" s="258"/>
      <c r="BT44" s="258"/>
      <c r="BU44" s="258"/>
      <c r="BV44" s="258"/>
      <c r="BW44" s="258"/>
      <c r="BX44" s="258"/>
      <c r="BY44" s="258"/>
      <c r="BZ44" s="258"/>
      <c r="CA44" s="258"/>
      <c r="CB44" s="258"/>
      <c r="CC44" s="258"/>
      <c r="CD44" s="258"/>
      <c r="CE44" s="258"/>
      <c r="CF44" s="258"/>
      <c r="CG44" s="258"/>
      <c r="CH44" s="84"/>
    </row>
    <row r="45" spans="2:86" ht="16.95" customHeight="1" x14ac:dyDescent="0.25">
      <c r="B45" s="416"/>
      <c r="D45" s="450" t="str">
        <f>"Value in PSUT"&amp;$D$4</f>
        <v>Value in PSUT (in PJ)</v>
      </c>
      <c r="E45" s="277" t="s">
        <v>326</v>
      </c>
      <c r="F45" s="150" t="str">
        <f>Matrix!E44</f>
        <v>C</v>
      </c>
      <c r="G45" s="88" t="s">
        <v>312</v>
      </c>
      <c r="H45" s="92">
        <v>-1E-3</v>
      </c>
      <c r="K45" s="274">
        <f t="shared" ref="K45" si="21">SUM(L45:U45)</f>
        <v>8.0660000000000007</v>
      </c>
      <c r="L45" s="274">
        <f t="shared" ref="L45:U45" si="22">L43*$H45</f>
        <v>7.7309999999999999</v>
      </c>
      <c r="M45" s="274">
        <f t="shared" si="22"/>
        <v>0</v>
      </c>
      <c r="N45" s="274">
        <f t="shared" si="22"/>
        <v>0</v>
      </c>
      <c r="O45" s="274">
        <f t="shared" si="22"/>
        <v>0</v>
      </c>
      <c r="P45" s="274">
        <f t="shared" si="22"/>
        <v>0</v>
      </c>
      <c r="Q45" s="274">
        <f t="shared" si="22"/>
        <v>0</v>
      </c>
      <c r="R45" s="274">
        <f t="shared" si="22"/>
        <v>0</v>
      </c>
      <c r="S45" s="274">
        <f t="shared" si="22"/>
        <v>0.33500000000000002</v>
      </c>
      <c r="T45" s="274">
        <f t="shared" si="22"/>
        <v>0</v>
      </c>
      <c r="U45" s="274">
        <f t="shared" si="22"/>
        <v>0</v>
      </c>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8"/>
      <c r="BR45" s="258"/>
      <c r="BS45" s="258"/>
      <c r="BT45" s="258"/>
      <c r="BU45" s="258"/>
      <c r="BV45" s="258"/>
      <c r="BW45" s="258"/>
      <c r="BX45" s="258"/>
      <c r="BY45" s="258"/>
      <c r="BZ45" s="258"/>
      <c r="CA45" s="258"/>
      <c r="CB45" s="258"/>
      <c r="CC45" s="258"/>
      <c r="CD45" s="258"/>
      <c r="CE45" s="258"/>
      <c r="CF45" s="258"/>
      <c r="CG45" s="258"/>
      <c r="CH45" s="84"/>
    </row>
    <row r="46" spans="2:86" ht="16.95" customHeight="1" x14ac:dyDescent="0.25">
      <c r="B46" s="416"/>
      <c r="D46" s="451"/>
      <c r="E46" s="277" t="s">
        <v>330</v>
      </c>
      <c r="F46" s="150" t="str">
        <f>Matrix!E44</f>
        <v>C</v>
      </c>
      <c r="G46" s="88" t="s">
        <v>317</v>
      </c>
      <c r="H46" s="108"/>
      <c r="K46" s="274">
        <f>K45</f>
        <v>8.0660000000000007</v>
      </c>
      <c r="L46" s="276"/>
      <c r="M46" s="276"/>
      <c r="N46" s="276"/>
      <c r="O46" s="276"/>
      <c r="P46" s="276"/>
      <c r="Q46" s="276"/>
      <c r="R46" s="276"/>
      <c r="S46" s="276"/>
      <c r="T46" s="276"/>
      <c r="U46" s="276"/>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4"/>
      <c r="BR46" s="264"/>
      <c r="BS46" s="264"/>
      <c r="BT46" s="264"/>
      <c r="BU46" s="264"/>
      <c r="BV46" s="264"/>
      <c r="BW46" s="264"/>
      <c r="BX46" s="264"/>
      <c r="BY46" s="264"/>
      <c r="BZ46" s="264"/>
      <c r="CA46" s="264"/>
      <c r="CB46" s="264"/>
      <c r="CC46" s="264"/>
      <c r="CD46" s="264"/>
      <c r="CE46" s="264"/>
      <c r="CF46" s="264"/>
      <c r="CG46" s="264"/>
    </row>
    <row r="47" spans="2:86" ht="16.95" customHeight="1" x14ac:dyDescent="0.25">
      <c r="B47" s="416"/>
      <c r="D47" s="452"/>
      <c r="E47" s="277" t="s">
        <v>331</v>
      </c>
      <c r="F47" s="150" t="str">
        <f>Matrix!D44</f>
        <v>Env</v>
      </c>
      <c r="G47" s="88" t="s">
        <v>314</v>
      </c>
      <c r="H47" s="108"/>
      <c r="K47" s="274">
        <f>K46</f>
        <v>8.0660000000000007</v>
      </c>
      <c r="L47" s="276"/>
      <c r="M47" s="276"/>
      <c r="N47" s="276"/>
      <c r="O47" s="276"/>
      <c r="P47" s="276"/>
      <c r="Q47" s="276"/>
      <c r="R47" s="276"/>
      <c r="S47" s="276"/>
      <c r="T47" s="276"/>
      <c r="U47" s="276"/>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4"/>
      <c r="BR47" s="264"/>
      <c r="BS47" s="264"/>
      <c r="BT47" s="264"/>
      <c r="BU47" s="264"/>
      <c r="BV47" s="264"/>
      <c r="BW47" s="264"/>
      <c r="BX47" s="264"/>
      <c r="BY47" s="264"/>
      <c r="BZ47" s="264"/>
      <c r="CA47" s="264"/>
      <c r="CB47" s="264"/>
      <c r="CC47" s="264"/>
      <c r="CD47" s="264"/>
      <c r="CE47" s="264"/>
      <c r="CF47" s="264"/>
      <c r="CG47" s="264"/>
    </row>
    <row r="48" spans="2:86" x14ac:dyDescent="0.25">
      <c r="D48" s="110"/>
      <c r="E48" s="110"/>
      <c r="K48" s="276"/>
      <c r="L48" s="276"/>
      <c r="M48" s="276"/>
      <c r="N48" s="276"/>
      <c r="O48" s="276"/>
      <c r="P48" s="276"/>
      <c r="Q48" s="276"/>
      <c r="R48" s="276"/>
      <c r="S48" s="276"/>
      <c r="T48" s="276"/>
      <c r="U48" s="276"/>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4"/>
      <c r="BR48" s="264"/>
      <c r="BS48" s="264"/>
      <c r="BT48" s="264"/>
      <c r="BU48" s="264"/>
      <c r="BV48" s="278"/>
      <c r="BW48" s="278"/>
      <c r="BX48" s="264"/>
      <c r="BY48" s="264"/>
      <c r="BZ48" s="264"/>
      <c r="CA48" s="264"/>
      <c r="CB48" s="264"/>
      <c r="CC48" s="264"/>
      <c r="CD48" s="264"/>
      <c r="CE48" s="264"/>
      <c r="CF48" s="264"/>
      <c r="CG48" s="264"/>
    </row>
    <row r="49" spans="2:86" ht="16.95" customHeight="1" x14ac:dyDescent="0.25">
      <c r="B49" s="416" t="str">
        <f>Original_data!A41</f>
        <v>Patent fuel plants (energy)</v>
      </c>
      <c r="D49" s="372" t="str">
        <f>"Value in energy balance"&amp;$B$4</f>
        <v>Value in energy balance (in TJ)</v>
      </c>
      <c r="E49" s="408"/>
      <c r="F49" s="373"/>
      <c r="G49" s="108"/>
      <c r="H49" s="92">
        <v>1</v>
      </c>
      <c r="K49" s="274">
        <f t="shared" ref="K49" si="23">SUM(L49:U49)</f>
        <v>0</v>
      </c>
      <c r="L49" s="275">
        <f t="shared" ref="L49:U49" si="24">SUMIFS($X49:$CG49,$X$8:$CG$8,L$10)*$H49</f>
        <v>0</v>
      </c>
      <c r="M49" s="275">
        <f t="shared" si="24"/>
        <v>0</v>
      </c>
      <c r="N49" s="275">
        <f t="shared" si="24"/>
        <v>0</v>
      </c>
      <c r="O49" s="275">
        <f t="shared" si="24"/>
        <v>0</v>
      </c>
      <c r="P49" s="275">
        <f t="shared" si="24"/>
        <v>0</v>
      </c>
      <c r="Q49" s="275">
        <f t="shared" si="24"/>
        <v>0</v>
      </c>
      <c r="R49" s="275">
        <f t="shared" si="24"/>
        <v>0</v>
      </c>
      <c r="S49" s="275">
        <f t="shared" si="24"/>
        <v>0</v>
      </c>
      <c r="T49" s="275">
        <f t="shared" si="24"/>
        <v>0</v>
      </c>
      <c r="U49" s="275">
        <f t="shared" si="24"/>
        <v>0</v>
      </c>
      <c r="X49" s="100">
        <f>Original_data!B41</f>
        <v>0</v>
      </c>
      <c r="Y49" s="100">
        <f>Original_data!C41</f>
        <v>0</v>
      </c>
      <c r="Z49" s="100">
        <f>Original_data!D41</f>
        <v>0</v>
      </c>
      <c r="AA49" s="100">
        <f>Original_data!E41</f>
        <v>0</v>
      </c>
      <c r="AB49" s="100">
        <f>Original_data!F41</f>
        <v>0</v>
      </c>
      <c r="AC49" s="100">
        <f>Original_data!G41</f>
        <v>0</v>
      </c>
      <c r="AD49" s="100">
        <f>Original_data!H41</f>
        <v>0</v>
      </c>
      <c r="AE49" s="100">
        <f>Original_data!I41</f>
        <v>0</v>
      </c>
      <c r="AF49" s="100">
        <f>Original_data!J41</f>
        <v>0</v>
      </c>
      <c r="AG49" s="100">
        <f>Original_data!K41</f>
        <v>0</v>
      </c>
      <c r="AH49" s="100">
        <f>Original_data!L41</f>
        <v>0</v>
      </c>
      <c r="AI49" s="100">
        <f>Original_data!M41</f>
        <v>0</v>
      </c>
      <c r="AJ49" s="100">
        <f>Original_data!N41</f>
        <v>0</v>
      </c>
      <c r="AK49" s="100">
        <f>Original_data!O41</f>
        <v>0</v>
      </c>
      <c r="AL49" s="100">
        <f>Original_data!P41</f>
        <v>0</v>
      </c>
      <c r="AM49" s="100">
        <f>Original_data!Q41</f>
        <v>0</v>
      </c>
      <c r="AN49" s="100">
        <f>Original_data!R41</f>
        <v>0</v>
      </c>
      <c r="AO49" s="100">
        <f>Original_data!S41</f>
        <v>0</v>
      </c>
      <c r="AP49" s="100">
        <f>Original_data!U41</f>
        <v>0</v>
      </c>
      <c r="AQ49" s="100">
        <f>Original_data!V41</f>
        <v>0</v>
      </c>
      <c r="AR49" s="100">
        <f>Original_data!W41</f>
        <v>0</v>
      </c>
      <c r="AS49" s="100">
        <f>Original_data!X41</f>
        <v>0</v>
      </c>
      <c r="AT49" s="100">
        <f>Original_data!Y41</f>
        <v>0</v>
      </c>
      <c r="AU49" s="100">
        <f>Original_data!Z41</f>
        <v>0</v>
      </c>
      <c r="AV49" s="100">
        <f>Original_data!AA41</f>
        <v>0</v>
      </c>
      <c r="AW49" s="100">
        <f>Original_data!AB41</f>
        <v>0</v>
      </c>
      <c r="AX49" s="100">
        <f>Original_data!AC41</f>
        <v>0</v>
      </c>
      <c r="AY49" s="100">
        <f>Original_data!AD41</f>
        <v>0</v>
      </c>
      <c r="AZ49" s="100">
        <f>Original_data!AE41</f>
        <v>0</v>
      </c>
      <c r="BA49" s="100">
        <f>Original_data!AF41</f>
        <v>0</v>
      </c>
      <c r="BB49" s="100">
        <f>Original_data!AG41</f>
        <v>0</v>
      </c>
      <c r="BC49" s="100">
        <f>Original_data!AH41</f>
        <v>0</v>
      </c>
      <c r="BD49" s="100">
        <f>Original_data!AI41</f>
        <v>0</v>
      </c>
      <c r="BE49" s="100">
        <f>Original_data!AJ41</f>
        <v>0</v>
      </c>
      <c r="BF49" s="100">
        <f>Original_data!AK41</f>
        <v>0</v>
      </c>
      <c r="BG49" s="100">
        <f>Original_data!AL41</f>
        <v>0</v>
      </c>
      <c r="BH49" s="100">
        <f>Original_data!AM41</f>
        <v>0</v>
      </c>
      <c r="BI49" s="100">
        <f>Original_data!AN41</f>
        <v>0</v>
      </c>
      <c r="BJ49" s="100">
        <f>Original_data!AO41</f>
        <v>0</v>
      </c>
      <c r="BK49" s="100">
        <f>Original_data!AP41</f>
        <v>0</v>
      </c>
      <c r="BL49" s="100">
        <f>Original_data!AQ41</f>
        <v>0</v>
      </c>
      <c r="BM49" s="100">
        <f>Original_data!AR41</f>
        <v>0</v>
      </c>
      <c r="BN49" s="100">
        <f>Original_data!AS41</f>
        <v>0</v>
      </c>
      <c r="BO49" s="100">
        <f>Original_data!AT41</f>
        <v>0</v>
      </c>
      <c r="BP49" s="100">
        <f>Original_data!AU41</f>
        <v>0</v>
      </c>
      <c r="BQ49" s="100">
        <f>Original_data!AV41</f>
        <v>0</v>
      </c>
      <c r="BR49" s="100">
        <f>Original_data!AW41</f>
        <v>0</v>
      </c>
      <c r="BS49" s="100">
        <f>Original_data!AX41</f>
        <v>0</v>
      </c>
      <c r="BT49" s="100">
        <f>Original_data!AY41</f>
        <v>0</v>
      </c>
      <c r="BU49" s="100">
        <f>Original_data!AZ41</f>
        <v>0</v>
      </c>
      <c r="BV49" s="100">
        <f>Original_data!BA41</f>
        <v>0</v>
      </c>
      <c r="BW49" s="100">
        <f>Original_data!BB41</f>
        <v>0</v>
      </c>
      <c r="BX49" s="100">
        <f>Original_data!BC41</f>
        <v>0</v>
      </c>
      <c r="BY49" s="100">
        <f>Original_data!BD41</f>
        <v>0</v>
      </c>
      <c r="BZ49" s="100">
        <f>Original_data!BE41</f>
        <v>0</v>
      </c>
      <c r="CA49" s="100">
        <f>Original_data!BF41</f>
        <v>0</v>
      </c>
      <c r="CB49" s="100">
        <f>Original_data!BG41</f>
        <v>0</v>
      </c>
      <c r="CC49" s="100">
        <f>Original_data!BH41</f>
        <v>0</v>
      </c>
      <c r="CD49" s="100">
        <f>Original_data!BI41</f>
        <v>0</v>
      </c>
      <c r="CE49" s="100">
        <f>Original_data!BJ41</f>
        <v>0</v>
      </c>
      <c r="CF49" s="100">
        <f>Original_data!BK41</f>
        <v>0</v>
      </c>
      <c r="CG49" s="100">
        <f>Original_data!BL41</f>
        <v>0</v>
      </c>
    </row>
    <row r="50" spans="2:86" ht="4.2" customHeight="1" x14ac:dyDescent="0.25">
      <c r="B50" s="416"/>
      <c r="D50" s="84"/>
      <c r="E50" s="84"/>
      <c r="G50" s="84"/>
      <c r="K50" s="276"/>
      <c r="L50" s="276"/>
      <c r="M50" s="276"/>
      <c r="N50" s="276"/>
      <c r="O50" s="276"/>
      <c r="P50" s="276"/>
      <c r="Q50" s="276"/>
      <c r="R50" s="276"/>
      <c r="S50" s="276"/>
      <c r="T50" s="276"/>
      <c r="U50" s="276"/>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8"/>
      <c r="BR50" s="258"/>
      <c r="BS50" s="258"/>
      <c r="BT50" s="258"/>
      <c r="BU50" s="258"/>
      <c r="BV50" s="258"/>
      <c r="BW50" s="258"/>
      <c r="BX50" s="258"/>
      <c r="BY50" s="258"/>
      <c r="BZ50" s="258"/>
      <c r="CA50" s="258"/>
      <c r="CB50" s="258"/>
      <c r="CC50" s="258"/>
      <c r="CD50" s="258"/>
      <c r="CE50" s="258"/>
      <c r="CF50" s="258"/>
      <c r="CG50" s="258"/>
      <c r="CH50" s="84"/>
    </row>
    <row r="51" spans="2:86" ht="16.95" customHeight="1" x14ac:dyDescent="0.25">
      <c r="B51" s="416"/>
      <c r="D51" s="450" t="str">
        <f>"Value in PSUT"&amp;$D$4</f>
        <v>Value in PSUT (in PJ)</v>
      </c>
      <c r="E51" s="277" t="s">
        <v>326</v>
      </c>
      <c r="F51" s="150" t="str">
        <f>Matrix!E45</f>
        <v>C</v>
      </c>
      <c r="G51" s="88" t="s">
        <v>312</v>
      </c>
      <c r="H51" s="92">
        <v>-1E-3</v>
      </c>
      <c r="K51" s="274">
        <f t="shared" ref="K51" si="25">SUM(L51:U51)</f>
        <v>0</v>
      </c>
      <c r="L51" s="274">
        <f t="shared" ref="L51:U51" si="26">L49*$H51</f>
        <v>0</v>
      </c>
      <c r="M51" s="274">
        <f t="shared" si="26"/>
        <v>0</v>
      </c>
      <c r="N51" s="274">
        <f t="shared" si="26"/>
        <v>0</v>
      </c>
      <c r="O51" s="274">
        <f t="shared" si="26"/>
        <v>0</v>
      </c>
      <c r="P51" s="274">
        <f t="shared" si="26"/>
        <v>0</v>
      </c>
      <c r="Q51" s="274">
        <f t="shared" si="26"/>
        <v>0</v>
      </c>
      <c r="R51" s="274">
        <f t="shared" si="26"/>
        <v>0</v>
      </c>
      <c r="S51" s="274">
        <f t="shared" si="26"/>
        <v>0</v>
      </c>
      <c r="T51" s="274">
        <f t="shared" si="26"/>
        <v>0</v>
      </c>
      <c r="U51" s="274">
        <f t="shared" si="26"/>
        <v>0</v>
      </c>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8"/>
      <c r="BR51" s="258"/>
      <c r="BS51" s="258"/>
      <c r="BT51" s="258"/>
      <c r="BU51" s="258"/>
      <c r="BV51" s="258"/>
      <c r="BW51" s="258"/>
      <c r="BX51" s="258"/>
      <c r="BY51" s="258"/>
      <c r="BZ51" s="258"/>
      <c r="CA51" s="258"/>
      <c r="CB51" s="258"/>
      <c r="CC51" s="258"/>
      <c r="CD51" s="258"/>
      <c r="CE51" s="258"/>
      <c r="CF51" s="258"/>
      <c r="CG51" s="258"/>
      <c r="CH51" s="84"/>
    </row>
    <row r="52" spans="2:86" ht="16.95" customHeight="1" x14ac:dyDescent="0.25">
      <c r="B52" s="416"/>
      <c r="D52" s="451"/>
      <c r="E52" s="277" t="s">
        <v>330</v>
      </c>
      <c r="F52" s="150" t="str">
        <f>Matrix!E45</f>
        <v>C</v>
      </c>
      <c r="G52" s="88" t="s">
        <v>317</v>
      </c>
      <c r="H52" s="108"/>
      <c r="K52" s="274">
        <f>K51</f>
        <v>0</v>
      </c>
      <c r="L52" s="276"/>
      <c r="M52" s="276"/>
      <c r="N52" s="276"/>
      <c r="O52" s="276"/>
      <c r="P52" s="276"/>
      <c r="Q52" s="276"/>
      <c r="R52" s="276"/>
      <c r="S52" s="276"/>
      <c r="T52" s="276"/>
      <c r="U52" s="276"/>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4"/>
      <c r="BR52" s="264"/>
      <c r="BS52" s="264"/>
      <c r="BT52" s="264"/>
      <c r="BU52" s="264"/>
      <c r="BV52" s="264"/>
      <c r="BW52" s="264"/>
      <c r="BX52" s="264"/>
      <c r="BY52" s="264"/>
      <c r="BZ52" s="264"/>
      <c r="CA52" s="264"/>
      <c r="CB52" s="264"/>
      <c r="CC52" s="264"/>
      <c r="CD52" s="264"/>
      <c r="CE52" s="264"/>
      <c r="CF52" s="264"/>
      <c r="CG52" s="264"/>
    </row>
    <row r="53" spans="2:86" ht="16.95" customHeight="1" x14ac:dyDescent="0.25">
      <c r="B53" s="416"/>
      <c r="D53" s="452"/>
      <c r="E53" s="277" t="s">
        <v>331</v>
      </c>
      <c r="F53" s="150" t="str">
        <f>Matrix!D45</f>
        <v>Env</v>
      </c>
      <c r="G53" s="88" t="s">
        <v>314</v>
      </c>
      <c r="H53" s="108"/>
      <c r="K53" s="274">
        <f>K52</f>
        <v>0</v>
      </c>
      <c r="L53" s="276"/>
      <c r="M53" s="276"/>
      <c r="N53" s="276"/>
      <c r="O53" s="276"/>
      <c r="P53" s="276"/>
      <c r="Q53" s="276"/>
      <c r="R53" s="276"/>
      <c r="S53" s="276"/>
      <c r="T53" s="276"/>
      <c r="U53" s="276"/>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4"/>
      <c r="BR53" s="264"/>
      <c r="BS53" s="264"/>
      <c r="BT53" s="264"/>
      <c r="BU53" s="264"/>
      <c r="BV53" s="264"/>
      <c r="BW53" s="264"/>
      <c r="BX53" s="264"/>
      <c r="BY53" s="264"/>
      <c r="BZ53" s="264"/>
      <c r="CA53" s="264"/>
      <c r="CB53" s="264"/>
      <c r="CC53" s="264"/>
      <c r="CD53" s="264"/>
      <c r="CE53" s="264"/>
      <c r="CF53" s="264"/>
      <c r="CG53" s="264"/>
    </row>
    <row r="54" spans="2:86" x14ac:dyDescent="0.25">
      <c r="D54" s="110"/>
      <c r="E54" s="110"/>
      <c r="K54" s="276"/>
      <c r="L54" s="276"/>
      <c r="M54" s="276"/>
      <c r="N54" s="276"/>
      <c r="O54" s="276"/>
      <c r="P54" s="276"/>
      <c r="Q54" s="276"/>
      <c r="R54" s="276"/>
      <c r="S54" s="276"/>
      <c r="T54" s="276"/>
      <c r="U54" s="276"/>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4"/>
      <c r="BC54" s="264"/>
      <c r="BD54" s="264"/>
      <c r="BE54" s="264"/>
      <c r="BF54" s="264"/>
      <c r="BG54" s="264"/>
      <c r="BH54" s="264"/>
      <c r="BI54" s="264"/>
      <c r="BJ54" s="264"/>
      <c r="BK54" s="264"/>
      <c r="BL54" s="264"/>
      <c r="BM54" s="264"/>
      <c r="BN54" s="264"/>
      <c r="BO54" s="264"/>
      <c r="BP54" s="264"/>
      <c r="BQ54" s="264"/>
      <c r="BR54" s="264"/>
      <c r="BS54" s="264"/>
      <c r="BT54" s="264"/>
      <c r="BU54" s="264"/>
      <c r="BV54" s="278"/>
      <c r="BW54" s="278"/>
      <c r="BX54" s="264"/>
      <c r="BY54" s="264"/>
      <c r="BZ54" s="264"/>
      <c r="CA54" s="264"/>
      <c r="CB54" s="264"/>
      <c r="CC54" s="264"/>
      <c r="CD54" s="264"/>
      <c r="CE54" s="264"/>
      <c r="CF54" s="264"/>
      <c r="CG54" s="264"/>
    </row>
    <row r="55" spans="2:86" ht="16.95" customHeight="1" x14ac:dyDescent="0.25">
      <c r="B55" s="416" t="str">
        <f>Original_data!A42</f>
        <v>BKB/peat briquette plants (energy)</v>
      </c>
      <c r="D55" s="372" t="str">
        <f>"Value in energy balance"&amp;$B$4</f>
        <v>Value in energy balance (in TJ)</v>
      </c>
      <c r="E55" s="408"/>
      <c r="F55" s="373"/>
      <c r="G55" s="108"/>
      <c r="H55" s="92">
        <v>1</v>
      </c>
      <c r="K55" s="274">
        <f t="shared" ref="K55" si="27">SUM(L55:U55)</f>
        <v>0</v>
      </c>
      <c r="L55" s="275">
        <f t="shared" ref="L55:U55" si="28">SUMIFS($X55:$CG55,$X$8:$CG$8,L$10)*$H55</f>
        <v>0</v>
      </c>
      <c r="M55" s="275">
        <f t="shared" si="28"/>
        <v>0</v>
      </c>
      <c r="N55" s="275">
        <f t="shared" si="28"/>
        <v>0</v>
      </c>
      <c r="O55" s="275">
        <f t="shared" si="28"/>
        <v>0</v>
      </c>
      <c r="P55" s="275">
        <f t="shared" si="28"/>
        <v>0</v>
      </c>
      <c r="Q55" s="275">
        <f t="shared" si="28"/>
        <v>0</v>
      </c>
      <c r="R55" s="275">
        <f t="shared" si="28"/>
        <v>0</v>
      </c>
      <c r="S55" s="275">
        <f t="shared" si="28"/>
        <v>0</v>
      </c>
      <c r="T55" s="275">
        <f t="shared" si="28"/>
        <v>0</v>
      </c>
      <c r="U55" s="275">
        <f t="shared" si="28"/>
        <v>0</v>
      </c>
      <c r="X55" s="100">
        <f>Original_data!B42</f>
        <v>0</v>
      </c>
      <c r="Y55" s="100">
        <f>Original_data!C42</f>
        <v>0</v>
      </c>
      <c r="Z55" s="100">
        <f>Original_data!D42</f>
        <v>0</v>
      </c>
      <c r="AA55" s="100">
        <f>Original_data!E42</f>
        <v>0</v>
      </c>
      <c r="AB55" s="100">
        <f>Original_data!F42</f>
        <v>0</v>
      </c>
      <c r="AC55" s="100">
        <f>Original_data!G42</f>
        <v>0</v>
      </c>
      <c r="AD55" s="100">
        <f>Original_data!H42</f>
        <v>0</v>
      </c>
      <c r="AE55" s="100">
        <f>Original_data!I42</f>
        <v>0</v>
      </c>
      <c r="AF55" s="100">
        <f>Original_data!J42</f>
        <v>0</v>
      </c>
      <c r="AG55" s="100">
        <f>Original_data!K42</f>
        <v>0</v>
      </c>
      <c r="AH55" s="100">
        <f>Original_data!L42</f>
        <v>0</v>
      </c>
      <c r="AI55" s="100">
        <f>Original_data!M42</f>
        <v>0</v>
      </c>
      <c r="AJ55" s="100">
        <f>Original_data!N42</f>
        <v>0</v>
      </c>
      <c r="AK55" s="100">
        <f>Original_data!O42</f>
        <v>0</v>
      </c>
      <c r="AL55" s="100">
        <f>Original_data!P42</f>
        <v>0</v>
      </c>
      <c r="AM55" s="100">
        <f>Original_data!Q42</f>
        <v>0</v>
      </c>
      <c r="AN55" s="100">
        <f>Original_data!R42</f>
        <v>0</v>
      </c>
      <c r="AO55" s="100">
        <f>Original_data!S42</f>
        <v>0</v>
      </c>
      <c r="AP55" s="100">
        <f>Original_data!U42</f>
        <v>0</v>
      </c>
      <c r="AQ55" s="100">
        <f>Original_data!V42</f>
        <v>0</v>
      </c>
      <c r="AR55" s="100">
        <f>Original_data!W42</f>
        <v>0</v>
      </c>
      <c r="AS55" s="100">
        <f>Original_data!X42</f>
        <v>0</v>
      </c>
      <c r="AT55" s="100">
        <f>Original_data!Y42</f>
        <v>0</v>
      </c>
      <c r="AU55" s="100">
        <f>Original_data!Z42</f>
        <v>0</v>
      </c>
      <c r="AV55" s="100">
        <f>Original_data!AA42</f>
        <v>0</v>
      </c>
      <c r="AW55" s="100">
        <f>Original_data!AB42</f>
        <v>0</v>
      </c>
      <c r="AX55" s="100">
        <f>Original_data!AC42</f>
        <v>0</v>
      </c>
      <c r="AY55" s="100">
        <f>Original_data!AD42</f>
        <v>0</v>
      </c>
      <c r="AZ55" s="100">
        <f>Original_data!AE42</f>
        <v>0</v>
      </c>
      <c r="BA55" s="100">
        <f>Original_data!AF42</f>
        <v>0</v>
      </c>
      <c r="BB55" s="100">
        <f>Original_data!AG42</f>
        <v>0</v>
      </c>
      <c r="BC55" s="100">
        <f>Original_data!AH42</f>
        <v>0</v>
      </c>
      <c r="BD55" s="100">
        <f>Original_data!AI42</f>
        <v>0</v>
      </c>
      <c r="BE55" s="100">
        <f>Original_data!AJ42</f>
        <v>0</v>
      </c>
      <c r="BF55" s="100">
        <f>Original_data!AK42</f>
        <v>0</v>
      </c>
      <c r="BG55" s="100">
        <f>Original_data!AL42</f>
        <v>0</v>
      </c>
      <c r="BH55" s="100">
        <f>Original_data!AM42</f>
        <v>0</v>
      </c>
      <c r="BI55" s="100">
        <f>Original_data!AN42</f>
        <v>0</v>
      </c>
      <c r="BJ55" s="100">
        <f>Original_data!AO42</f>
        <v>0</v>
      </c>
      <c r="BK55" s="100">
        <f>Original_data!AP42</f>
        <v>0</v>
      </c>
      <c r="BL55" s="100">
        <f>Original_data!AQ42</f>
        <v>0</v>
      </c>
      <c r="BM55" s="100">
        <f>Original_data!AR42</f>
        <v>0</v>
      </c>
      <c r="BN55" s="100">
        <f>Original_data!AS42</f>
        <v>0</v>
      </c>
      <c r="BO55" s="100">
        <f>Original_data!AT42</f>
        <v>0</v>
      </c>
      <c r="BP55" s="100">
        <f>Original_data!AU42</f>
        <v>0</v>
      </c>
      <c r="BQ55" s="100">
        <f>Original_data!AV42</f>
        <v>0</v>
      </c>
      <c r="BR55" s="100">
        <f>Original_data!AW42</f>
        <v>0</v>
      </c>
      <c r="BS55" s="100">
        <f>Original_data!AX42</f>
        <v>0</v>
      </c>
      <c r="BT55" s="100">
        <f>Original_data!AY42</f>
        <v>0</v>
      </c>
      <c r="BU55" s="100">
        <f>Original_data!AZ42</f>
        <v>0</v>
      </c>
      <c r="BV55" s="100">
        <f>Original_data!BA42</f>
        <v>0</v>
      </c>
      <c r="BW55" s="100">
        <f>Original_data!BB42</f>
        <v>0</v>
      </c>
      <c r="BX55" s="100">
        <f>Original_data!BC42</f>
        <v>0</v>
      </c>
      <c r="BY55" s="100">
        <f>Original_data!BD42</f>
        <v>0</v>
      </c>
      <c r="BZ55" s="100">
        <f>Original_data!BE42</f>
        <v>0</v>
      </c>
      <c r="CA55" s="100">
        <f>Original_data!BF42</f>
        <v>0</v>
      </c>
      <c r="CB55" s="100">
        <f>Original_data!BG42</f>
        <v>0</v>
      </c>
      <c r="CC55" s="100">
        <f>Original_data!BH42</f>
        <v>0</v>
      </c>
      <c r="CD55" s="100">
        <f>Original_data!BI42</f>
        <v>0</v>
      </c>
      <c r="CE55" s="100">
        <f>Original_data!BJ42</f>
        <v>0</v>
      </c>
      <c r="CF55" s="100">
        <f>Original_data!BK42</f>
        <v>0</v>
      </c>
      <c r="CG55" s="100">
        <f>Original_data!BL42</f>
        <v>0</v>
      </c>
    </row>
    <row r="56" spans="2:86" ht="4.2" customHeight="1" x14ac:dyDescent="0.25">
      <c r="B56" s="416"/>
      <c r="D56" s="84"/>
      <c r="E56" s="84"/>
      <c r="G56" s="84"/>
      <c r="K56" s="276"/>
      <c r="L56" s="276"/>
      <c r="M56" s="276"/>
      <c r="N56" s="276"/>
      <c r="O56" s="276"/>
      <c r="P56" s="276"/>
      <c r="Q56" s="276"/>
      <c r="R56" s="276"/>
      <c r="S56" s="276"/>
      <c r="T56" s="276"/>
      <c r="U56" s="276"/>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8"/>
      <c r="CH56" s="84"/>
    </row>
    <row r="57" spans="2:86" ht="16.95" customHeight="1" x14ac:dyDescent="0.25">
      <c r="B57" s="416"/>
      <c r="D57" s="450" t="str">
        <f>"Value in PSUT"&amp;$D$4</f>
        <v>Value in PSUT (in PJ)</v>
      </c>
      <c r="E57" s="277" t="s">
        <v>326</v>
      </c>
      <c r="F57" s="150" t="str">
        <f>Matrix!E46</f>
        <v>C</v>
      </c>
      <c r="G57" s="88" t="s">
        <v>312</v>
      </c>
      <c r="H57" s="92">
        <v>-1E-3</v>
      </c>
      <c r="K57" s="274">
        <f t="shared" ref="K57" si="29">SUM(L57:U57)</f>
        <v>0</v>
      </c>
      <c r="L57" s="274">
        <f t="shared" ref="L57:U57" si="30">L55*$H57</f>
        <v>0</v>
      </c>
      <c r="M57" s="274">
        <f t="shared" si="30"/>
        <v>0</v>
      </c>
      <c r="N57" s="274">
        <f t="shared" si="30"/>
        <v>0</v>
      </c>
      <c r="O57" s="274">
        <f t="shared" si="30"/>
        <v>0</v>
      </c>
      <c r="P57" s="274">
        <f t="shared" si="30"/>
        <v>0</v>
      </c>
      <c r="Q57" s="274">
        <f t="shared" si="30"/>
        <v>0</v>
      </c>
      <c r="R57" s="274">
        <f t="shared" si="30"/>
        <v>0</v>
      </c>
      <c r="S57" s="274">
        <f t="shared" si="30"/>
        <v>0</v>
      </c>
      <c r="T57" s="274">
        <f t="shared" si="30"/>
        <v>0</v>
      </c>
      <c r="U57" s="274">
        <f t="shared" si="30"/>
        <v>0</v>
      </c>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8"/>
      <c r="AY57" s="258"/>
      <c r="AZ57" s="258"/>
      <c r="BA57" s="258"/>
      <c r="BB57" s="258"/>
      <c r="BC57" s="258"/>
      <c r="BD57" s="258"/>
      <c r="BE57" s="258"/>
      <c r="BF57" s="258"/>
      <c r="BG57" s="258"/>
      <c r="BH57" s="258"/>
      <c r="BI57" s="258"/>
      <c r="BJ57" s="258"/>
      <c r="BK57" s="258"/>
      <c r="BL57" s="258"/>
      <c r="BM57" s="258"/>
      <c r="BN57" s="258"/>
      <c r="BO57" s="258"/>
      <c r="BP57" s="258"/>
      <c r="BQ57" s="258"/>
      <c r="BR57" s="258"/>
      <c r="BS57" s="258"/>
      <c r="BT57" s="258"/>
      <c r="BU57" s="258"/>
      <c r="BV57" s="258"/>
      <c r="BW57" s="258"/>
      <c r="BX57" s="258"/>
      <c r="BY57" s="258"/>
      <c r="BZ57" s="258"/>
      <c r="CA57" s="258"/>
      <c r="CB57" s="258"/>
      <c r="CC57" s="258"/>
      <c r="CD57" s="258"/>
      <c r="CE57" s="258"/>
      <c r="CF57" s="258"/>
      <c r="CG57" s="258"/>
      <c r="CH57" s="84"/>
    </row>
    <row r="58" spans="2:86" ht="16.95" customHeight="1" x14ac:dyDescent="0.25">
      <c r="B58" s="416"/>
      <c r="D58" s="451"/>
      <c r="E58" s="277" t="s">
        <v>330</v>
      </c>
      <c r="F58" s="150" t="str">
        <f>Matrix!E46</f>
        <v>C</v>
      </c>
      <c r="G58" s="88" t="s">
        <v>317</v>
      </c>
      <c r="H58" s="108"/>
      <c r="K58" s="274">
        <f>K57</f>
        <v>0</v>
      </c>
      <c r="L58" s="276"/>
      <c r="M58" s="276"/>
      <c r="N58" s="276"/>
      <c r="O58" s="276"/>
      <c r="P58" s="276"/>
      <c r="Q58" s="276"/>
      <c r="R58" s="276"/>
      <c r="S58" s="276"/>
      <c r="T58" s="276"/>
      <c r="U58" s="276"/>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4"/>
      <c r="BM58" s="264"/>
      <c r="BN58" s="264"/>
      <c r="BO58" s="264"/>
      <c r="BP58" s="264"/>
      <c r="BQ58" s="264"/>
      <c r="BR58" s="264"/>
      <c r="BS58" s="264"/>
      <c r="BT58" s="264"/>
      <c r="BU58" s="264"/>
      <c r="BV58" s="264"/>
      <c r="BW58" s="264"/>
      <c r="BX58" s="264"/>
      <c r="BY58" s="264"/>
      <c r="BZ58" s="264"/>
      <c r="CA58" s="264"/>
      <c r="CB58" s="264"/>
      <c r="CC58" s="264"/>
      <c r="CD58" s="264"/>
      <c r="CE58" s="264"/>
      <c r="CF58" s="264"/>
      <c r="CG58" s="264"/>
    </row>
    <row r="59" spans="2:86" ht="16.95" customHeight="1" x14ac:dyDescent="0.25">
      <c r="B59" s="416"/>
      <c r="D59" s="452"/>
      <c r="E59" s="277" t="s">
        <v>331</v>
      </c>
      <c r="F59" s="150" t="str">
        <f>Matrix!D46</f>
        <v>Env</v>
      </c>
      <c r="G59" s="88" t="s">
        <v>314</v>
      </c>
      <c r="H59" s="108"/>
      <c r="K59" s="274">
        <f>K58</f>
        <v>0</v>
      </c>
      <c r="L59" s="276"/>
      <c r="M59" s="276"/>
      <c r="N59" s="276"/>
      <c r="O59" s="276"/>
      <c r="P59" s="276"/>
      <c r="Q59" s="276"/>
      <c r="R59" s="276"/>
      <c r="S59" s="276"/>
      <c r="T59" s="276"/>
      <c r="U59" s="276"/>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264"/>
      <c r="BJ59" s="264"/>
      <c r="BK59" s="264"/>
      <c r="BL59" s="264"/>
      <c r="BM59" s="264"/>
      <c r="BN59" s="264"/>
      <c r="BO59" s="264"/>
      <c r="BP59" s="264"/>
      <c r="BQ59" s="264"/>
      <c r="BR59" s="264"/>
      <c r="BS59" s="264"/>
      <c r="BT59" s="264"/>
      <c r="BU59" s="264"/>
      <c r="BV59" s="264"/>
      <c r="BW59" s="264"/>
      <c r="BX59" s="264"/>
      <c r="BY59" s="264"/>
      <c r="BZ59" s="264"/>
      <c r="CA59" s="264"/>
      <c r="CB59" s="264"/>
      <c r="CC59" s="264"/>
      <c r="CD59" s="264"/>
      <c r="CE59" s="264"/>
      <c r="CF59" s="264"/>
      <c r="CG59" s="264"/>
    </row>
    <row r="60" spans="2:86" x14ac:dyDescent="0.25">
      <c r="D60" s="110"/>
      <c r="E60" s="110"/>
      <c r="K60" s="276"/>
      <c r="L60" s="276"/>
      <c r="M60" s="276"/>
      <c r="N60" s="276"/>
      <c r="O60" s="276"/>
      <c r="P60" s="276"/>
      <c r="Q60" s="276"/>
      <c r="R60" s="276"/>
      <c r="S60" s="276"/>
      <c r="T60" s="276"/>
      <c r="U60" s="276"/>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64"/>
      <c r="BH60" s="264"/>
      <c r="BI60" s="264"/>
      <c r="BJ60" s="264"/>
      <c r="BK60" s="264"/>
      <c r="BL60" s="264"/>
      <c r="BM60" s="264"/>
      <c r="BN60" s="264"/>
      <c r="BO60" s="264"/>
      <c r="BP60" s="264"/>
      <c r="BQ60" s="264"/>
      <c r="BR60" s="264"/>
      <c r="BS60" s="264"/>
      <c r="BT60" s="264"/>
      <c r="BU60" s="264"/>
      <c r="BV60" s="278"/>
      <c r="BW60" s="278"/>
      <c r="BX60" s="264"/>
      <c r="BY60" s="264"/>
      <c r="BZ60" s="264"/>
      <c r="CA60" s="264"/>
      <c r="CB60" s="264"/>
      <c r="CC60" s="264"/>
      <c r="CD60" s="264"/>
      <c r="CE60" s="264"/>
      <c r="CF60" s="264"/>
      <c r="CG60" s="264"/>
    </row>
    <row r="61" spans="2:86" ht="16.95" customHeight="1" x14ac:dyDescent="0.25">
      <c r="B61" s="416" t="str">
        <f>Original_data!A43</f>
        <v>Oil refineries (energy)</v>
      </c>
      <c r="D61" s="372" t="str">
        <f>"Value in energy balance"&amp;$B$4</f>
        <v>Value in energy balance (in TJ)</v>
      </c>
      <c r="E61" s="408"/>
      <c r="F61" s="373"/>
      <c r="G61" s="108"/>
      <c r="H61" s="92">
        <v>1</v>
      </c>
      <c r="K61" s="274">
        <f t="shared" ref="K61" si="31">SUM(L61:U61)</f>
        <v>-151234</v>
      </c>
      <c r="L61" s="275">
        <f t="shared" ref="L61:U61" si="32">SUMIFS($X61:$CG61,$X$8:$CG$8,L$10)*$H61</f>
        <v>0</v>
      </c>
      <c r="M61" s="275">
        <f t="shared" si="32"/>
        <v>0</v>
      </c>
      <c r="N61" s="275">
        <f t="shared" si="32"/>
        <v>0</v>
      </c>
      <c r="O61" s="275">
        <f t="shared" si="32"/>
        <v>-39637</v>
      </c>
      <c r="P61" s="275">
        <f t="shared" si="32"/>
        <v>-86967</v>
      </c>
      <c r="Q61" s="275">
        <f t="shared" si="32"/>
        <v>0</v>
      </c>
      <c r="R61" s="275">
        <f t="shared" si="32"/>
        <v>0</v>
      </c>
      <c r="S61" s="275">
        <f t="shared" si="32"/>
        <v>-9578</v>
      </c>
      <c r="T61" s="275">
        <f t="shared" si="32"/>
        <v>-15052</v>
      </c>
      <c r="U61" s="275">
        <f t="shared" si="32"/>
        <v>0</v>
      </c>
      <c r="X61" s="100">
        <f>Original_data!B43</f>
        <v>0</v>
      </c>
      <c r="Y61" s="100">
        <f>Original_data!C43</f>
        <v>0</v>
      </c>
      <c r="Z61" s="100">
        <f>Original_data!D43</f>
        <v>0</v>
      </c>
      <c r="AA61" s="100">
        <f>Original_data!E43</f>
        <v>0</v>
      </c>
      <c r="AB61" s="100">
        <f>Original_data!F43</f>
        <v>0</v>
      </c>
      <c r="AC61" s="100">
        <f>Original_data!G43</f>
        <v>0</v>
      </c>
      <c r="AD61" s="100">
        <f>Original_data!H43</f>
        <v>0</v>
      </c>
      <c r="AE61" s="100">
        <f>Original_data!I43</f>
        <v>0</v>
      </c>
      <c r="AF61" s="100">
        <f>Original_data!J43</f>
        <v>0</v>
      </c>
      <c r="AG61" s="100">
        <f>Original_data!K43</f>
        <v>0</v>
      </c>
      <c r="AH61" s="100">
        <f>Original_data!L43</f>
        <v>0</v>
      </c>
      <c r="AI61" s="100">
        <f>Original_data!M43</f>
        <v>0</v>
      </c>
      <c r="AJ61" s="100">
        <f>Original_data!N43</f>
        <v>0</v>
      </c>
      <c r="AK61" s="100">
        <f>Original_data!O43</f>
        <v>0</v>
      </c>
      <c r="AL61" s="100">
        <f>Original_data!P43</f>
        <v>0</v>
      </c>
      <c r="AM61" s="100">
        <f>Original_data!Q43</f>
        <v>0</v>
      </c>
      <c r="AN61" s="100">
        <f>Original_data!R43</f>
        <v>0</v>
      </c>
      <c r="AO61" s="100">
        <f>Original_data!S43</f>
        <v>-39637</v>
      </c>
      <c r="AP61" s="100">
        <f>Original_data!U43</f>
        <v>0</v>
      </c>
      <c r="AQ61" s="100">
        <f>Original_data!V43</f>
        <v>0</v>
      </c>
      <c r="AR61" s="100">
        <f>Original_data!W43</f>
        <v>0</v>
      </c>
      <c r="AS61" s="100">
        <f>Original_data!X43</f>
        <v>0</v>
      </c>
      <c r="AT61" s="100">
        <f>Original_data!Y43</f>
        <v>0</v>
      </c>
      <c r="AU61" s="100">
        <f>Original_data!Z43</f>
        <v>-77171</v>
      </c>
      <c r="AV61" s="100">
        <f>Original_data!AA43</f>
        <v>0</v>
      </c>
      <c r="AW61" s="100">
        <f>Original_data!AB43</f>
        <v>-92</v>
      </c>
      <c r="AX61" s="100">
        <f>Original_data!AC43</f>
        <v>0</v>
      </c>
      <c r="AY61" s="100">
        <f>Original_data!AD43</f>
        <v>0</v>
      </c>
      <c r="AZ61" s="100">
        <f>Original_data!AE43</f>
        <v>0</v>
      </c>
      <c r="BA61" s="100">
        <f>Original_data!AF43</f>
        <v>0</v>
      </c>
      <c r="BB61" s="100">
        <f>Original_data!AG43</f>
        <v>0</v>
      </c>
      <c r="BC61" s="100">
        <f>Original_data!AH43</f>
        <v>0</v>
      </c>
      <c r="BD61" s="100">
        <f>Original_data!AI43</f>
        <v>-200</v>
      </c>
      <c r="BE61" s="100">
        <f>Original_data!AJ43</f>
        <v>0</v>
      </c>
      <c r="BF61" s="100">
        <f>Original_data!AK43</f>
        <v>0</v>
      </c>
      <c r="BG61" s="100">
        <f>Original_data!AL43</f>
        <v>0</v>
      </c>
      <c r="BH61" s="100">
        <f>Original_data!AM43</f>
        <v>0</v>
      </c>
      <c r="BI61" s="100">
        <f>Original_data!AN43</f>
        <v>0</v>
      </c>
      <c r="BJ61" s="100">
        <f>Original_data!AO43</f>
        <v>-8704</v>
      </c>
      <c r="BK61" s="100">
        <f>Original_data!AP43</f>
        <v>-800</v>
      </c>
      <c r="BL61" s="100">
        <f>Original_data!AQ43</f>
        <v>0</v>
      </c>
      <c r="BM61" s="100">
        <f>Original_data!AR43</f>
        <v>0</v>
      </c>
      <c r="BN61" s="100">
        <f>Original_data!AS43</f>
        <v>0</v>
      </c>
      <c r="BO61" s="100">
        <f>Original_data!AT43</f>
        <v>0</v>
      </c>
      <c r="BP61" s="100">
        <f>Original_data!AU43</f>
        <v>0</v>
      </c>
      <c r="BQ61" s="100">
        <f>Original_data!AV43</f>
        <v>0</v>
      </c>
      <c r="BR61" s="100">
        <f>Original_data!AW43</f>
        <v>0</v>
      </c>
      <c r="BS61" s="100">
        <f>Original_data!AX43</f>
        <v>0</v>
      </c>
      <c r="BT61" s="100">
        <f>Original_data!AY43</f>
        <v>0</v>
      </c>
      <c r="BU61" s="100">
        <f>Original_data!AZ43</f>
        <v>0</v>
      </c>
      <c r="BV61" s="100">
        <f>Original_data!BA43</f>
        <v>0</v>
      </c>
      <c r="BW61" s="100">
        <f>Original_data!BB43</f>
        <v>0</v>
      </c>
      <c r="BX61" s="100">
        <f>Original_data!BC43</f>
        <v>0</v>
      </c>
      <c r="BY61" s="100">
        <f>Original_data!BD43</f>
        <v>0</v>
      </c>
      <c r="BZ61" s="100">
        <f>Original_data!BE43</f>
        <v>0</v>
      </c>
      <c r="CA61" s="100">
        <f>Original_data!BF43</f>
        <v>0</v>
      </c>
      <c r="CB61" s="100">
        <f>Original_data!BG43</f>
        <v>0</v>
      </c>
      <c r="CC61" s="100">
        <f>Original_data!BH43</f>
        <v>0</v>
      </c>
      <c r="CD61" s="100">
        <f>Original_data!BI43</f>
        <v>0</v>
      </c>
      <c r="CE61" s="100">
        <f>Original_data!BJ43</f>
        <v>0</v>
      </c>
      <c r="CF61" s="100">
        <f>Original_data!BK43</f>
        <v>-9578</v>
      </c>
      <c r="CG61" s="100">
        <f>Original_data!BL43</f>
        <v>-15052</v>
      </c>
    </row>
    <row r="62" spans="2:86" ht="4.2" customHeight="1" x14ac:dyDescent="0.25">
      <c r="B62" s="416"/>
      <c r="D62" s="84"/>
      <c r="E62" s="84"/>
      <c r="G62" s="84"/>
      <c r="K62" s="276"/>
      <c r="L62" s="276"/>
      <c r="M62" s="276"/>
      <c r="N62" s="276"/>
      <c r="O62" s="276"/>
      <c r="P62" s="276"/>
      <c r="Q62" s="276"/>
      <c r="R62" s="276"/>
      <c r="S62" s="276"/>
      <c r="T62" s="276"/>
      <c r="U62" s="276"/>
      <c r="X62" s="258"/>
      <c r="Y62" s="258"/>
      <c r="Z62" s="258"/>
      <c r="AA62" s="258"/>
      <c r="AB62" s="258"/>
      <c r="AC62" s="258"/>
      <c r="AD62" s="258"/>
      <c r="AE62" s="258"/>
      <c r="AF62" s="258"/>
      <c r="AG62" s="258"/>
      <c r="AH62" s="258"/>
      <c r="AI62" s="258"/>
      <c r="AJ62" s="258"/>
      <c r="AK62" s="258"/>
      <c r="AL62" s="258"/>
      <c r="AM62" s="258"/>
      <c r="AN62" s="258"/>
      <c r="AO62" s="258"/>
      <c r="AP62" s="258"/>
      <c r="AQ62" s="258"/>
      <c r="AR62" s="258"/>
      <c r="AS62" s="258"/>
      <c r="AT62" s="258"/>
      <c r="AU62" s="258"/>
      <c r="AV62" s="258"/>
      <c r="AW62" s="258"/>
      <c r="AX62" s="258"/>
      <c r="AY62" s="258"/>
      <c r="AZ62" s="258"/>
      <c r="BA62" s="258"/>
      <c r="BB62" s="258"/>
      <c r="BC62" s="258"/>
      <c r="BD62" s="258"/>
      <c r="BE62" s="258"/>
      <c r="BF62" s="258"/>
      <c r="BG62" s="258"/>
      <c r="BH62" s="258"/>
      <c r="BI62" s="258"/>
      <c r="BJ62" s="258"/>
      <c r="BK62" s="258"/>
      <c r="BL62" s="258"/>
      <c r="BM62" s="258"/>
      <c r="BN62" s="258"/>
      <c r="BO62" s="258"/>
      <c r="BP62" s="258"/>
      <c r="BQ62" s="258"/>
      <c r="BR62" s="258"/>
      <c r="BS62" s="258"/>
      <c r="BT62" s="258"/>
      <c r="BU62" s="258"/>
      <c r="BV62" s="258"/>
      <c r="BW62" s="258"/>
      <c r="BX62" s="258"/>
      <c r="BY62" s="258"/>
      <c r="BZ62" s="258"/>
      <c r="CA62" s="258"/>
      <c r="CB62" s="258"/>
      <c r="CC62" s="258"/>
      <c r="CD62" s="258"/>
      <c r="CE62" s="258"/>
      <c r="CF62" s="258"/>
      <c r="CG62" s="258"/>
      <c r="CH62" s="84"/>
    </row>
    <row r="63" spans="2:86" ht="16.95" customHeight="1" x14ac:dyDescent="0.25">
      <c r="B63" s="416"/>
      <c r="D63" s="450" t="str">
        <f>"Value in PSUT"&amp;$D$4</f>
        <v>Value in PSUT (in PJ)</v>
      </c>
      <c r="E63" s="277" t="s">
        <v>326</v>
      </c>
      <c r="F63" s="150" t="str">
        <f>Matrix!E47</f>
        <v>C</v>
      </c>
      <c r="G63" s="88" t="s">
        <v>312</v>
      </c>
      <c r="H63" s="92">
        <v>-1E-3</v>
      </c>
      <c r="K63" s="274">
        <f t="shared" ref="K63" si="33">SUM(L63:U63)</f>
        <v>151.23399999999998</v>
      </c>
      <c r="L63" s="274">
        <f t="shared" ref="L63:U63" si="34">L61*$H63</f>
        <v>0</v>
      </c>
      <c r="M63" s="274">
        <f t="shared" si="34"/>
        <v>0</v>
      </c>
      <c r="N63" s="274">
        <f t="shared" si="34"/>
        <v>0</v>
      </c>
      <c r="O63" s="274">
        <f t="shared" si="34"/>
        <v>39.637</v>
      </c>
      <c r="P63" s="274">
        <f t="shared" si="34"/>
        <v>86.966999999999999</v>
      </c>
      <c r="Q63" s="274">
        <f t="shared" si="34"/>
        <v>0</v>
      </c>
      <c r="R63" s="274">
        <f t="shared" si="34"/>
        <v>0</v>
      </c>
      <c r="S63" s="274">
        <f t="shared" si="34"/>
        <v>9.5779999999999994</v>
      </c>
      <c r="T63" s="274">
        <f t="shared" si="34"/>
        <v>15.052</v>
      </c>
      <c r="U63" s="274">
        <f t="shared" si="34"/>
        <v>0</v>
      </c>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8"/>
      <c r="AY63" s="258"/>
      <c r="AZ63" s="258"/>
      <c r="BA63" s="258"/>
      <c r="BB63" s="258"/>
      <c r="BC63" s="258"/>
      <c r="BD63" s="258"/>
      <c r="BE63" s="258"/>
      <c r="BF63" s="258"/>
      <c r="BG63" s="258"/>
      <c r="BH63" s="258"/>
      <c r="BI63" s="258"/>
      <c r="BJ63" s="258"/>
      <c r="BK63" s="258"/>
      <c r="BL63" s="258"/>
      <c r="BM63" s="258"/>
      <c r="BN63" s="258"/>
      <c r="BO63" s="258"/>
      <c r="BP63" s="258"/>
      <c r="BQ63" s="258"/>
      <c r="BR63" s="258"/>
      <c r="BS63" s="258"/>
      <c r="BT63" s="258"/>
      <c r="BU63" s="258"/>
      <c r="BV63" s="258"/>
      <c r="BW63" s="258"/>
      <c r="BX63" s="258"/>
      <c r="BY63" s="258"/>
      <c r="BZ63" s="258"/>
      <c r="CA63" s="258"/>
      <c r="CB63" s="258"/>
      <c r="CC63" s="258"/>
      <c r="CD63" s="258"/>
      <c r="CE63" s="258"/>
      <c r="CF63" s="258"/>
      <c r="CG63" s="258"/>
      <c r="CH63" s="84"/>
    </row>
    <row r="64" spans="2:86" ht="16.95" customHeight="1" x14ac:dyDescent="0.25">
      <c r="B64" s="416"/>
      <c r="D64" s="451"/>
      <c r="E64" s="277" t="s">
        <v>330</v>
      </c>
      <c r="F64" s="150" t="str">
        <f>Matrix!E47</f>
        <v>C</v>
      </c>
      <c r="G64" s="88" t="s">
        <v>317</v>
      </c>
      <c r="H64" s="108"/>
      <c r="K64" s="274">
        <f>K63</f>
        <v>151.23399999999998</v>
      </c>
      <c r="L64" s="276"/>
      <c r="M64" s="276"/>
      <c r="N64" s="276"/>
      <c r="O64" s="276"/>
      <c r="P64" s="276"/>
      <c r="Q64" s="276"/>
      <c r="R64" s="276"/>
      <c r="S64" s="276"/>
      <c r="T64" s="276"/>
      <c r="U64" s="276"/>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4"/>
      <c r="BR64" s="264"/>
      <c r="BS64" s="264"/>
      <c r="BT64" s="264"/>
      <c r="BU64" s="264"/>
      <c r="BV64" s="264"/>
      <c r="BW64" s="264"/>
      <c r="BX64" s="264"/>
      <c r="BY64" s="264"/>
      <c r="BZ64" s="264"/>
      <c r="CA64" s="264"/>
      <c r="CB64" s="264"/>
      <c r="CC64" s="264"/>
      <c r="CD64" s="264"/>
      <c r="CE64" s="264"/>
      <c r="CF64" s="264"/>
      <c r="CG64" s="264"/>
    </row>
    <row r="65" spans="2:86" ht="16.95" customHeight="1" x14ac:dyDescent="0.25">
      <c r="B65" s="416"/>
      <c r="D65" s="452"/>
      <c r="E65" s="277" t="s">
        <v>331</v>
      </c>
      <c r="F65" s="150" t="str">
        <f>Matrix!D47</f>
        <v>Env</v>
      </c>
      <c r="G65" s="88" t="s">
        <v>314</v>
      </c>
      <c r="H65" s="108"/>
      <c r="K65" s="274">
        <f>K64</f>
        <v>151.23399999999998</v>
      </c>
      <c r="L65" s="276"/>
      <c r="M65" s="276"/>
      <c r="N65" s="276"/>
      <c r="O65" s="276"/>
      <c r="P65" s="276"/>
      <c r="Q65" s="276"/>
      <c r="R65" s="276"/>
      <c r="S65" s="276"/>
      <c r="T65" s="276"/>
      <c r="U65" s="276"/>
      <c r="X65" s="264"/>
      <c r="Y65" s="264"/>
      <c r="Z65" s="264"/>
      <c r="AA65" s="264"/>
      <c r="AB65" s="264"/>
      <c r="AC65" s="264"/>
      <c r="AD65" s="264"/>
      <c r="AE65" s="264"/>
      <c r="AF65" s="264"/>
      <c r="AG65" s="264"/>
      <c r="AH65" s="264"/>
      <c r="AI65" s="264"/>
      <c r="AJ65" s="264"/>
      <c r="AK65" s="264"/>
      <c r="AL65" s="264"/>
      <c r="AM65" s="264"/>
      <c r="AN65" s="264"/>
      <c r="AO65" s="264"/>
      <c r="AP65" s="264"/>
      <c r="AQ65" s="264"/>
      <c r="AR65" s="264"/>
      <c r="AS65" s="264"/>
      <c r="AT65" s="264"/>
      <c r="AU65" s="264"/>
      <c r="AV65" s="264"/>
      <c r="AW65" s="264"/>
      <c r="AX65" s="264"/>
      <c r="AY65" s="264"/>
      <c r="AZ65" s="264"/>
      <c r="BA65" s="264"/>
      <c r="BB65" s="264"/>
      <c r="BC65" s="264"/>
      <c r="BD65" s="264"/>
      <c r="BE65" s="264"/>
      <c r="BF65" s="264"/>
      <c r="BG65" s="264"/>
      <c r="BH65" s="264"/>
      <c r="BI65" s="264"/>
      <c r="BJ65" s="264"/>
      <c r="BK65" s="264"/>
      <c r="BL65" s="264"/>
      <c r="BM65" s="264"/>
      <c r="BN65" s="264"/>
      <c r="BO65" s="264"/>
      <c r="BP65" s="264"/>
      <c r="BQ65" s="264"/>
      <c r="BR65" s="264"/>
      <c r="BS65" s="264"/>
      <c r="BT65" s="264"/>
      <c r="BU65" s="264"/>
      <c r="BV65" s="264"/>
      <c r="BW65" s="264"/>
      <c r="BX65" s="264"/>
      <c r="BY65" s="264"/>
      <c r="BZ65" s="264"/>
      <c r="CA65" s="264"/>
      <c r="CB65" s="264"/>
      <c r="CC65" s="264"/>
      <c r="CD65" s="264"/>
      <c r="CE65" s="264"/>
      <c r="CF65" s="264"/>
      <c r="CG65" s="264"/>
    </row>
    <row r="66" spans="2:86" x14ac:dyDescent="0.25">
      <c r="D66" s="110"/>
      <c r="E66" s="110"/>
      <c r="K66" s="276"/>
      <c r="L66" s="276"/>
      <c r="M66" s="276"/>
      <c r="N66" s="276"/>
      <c r="O66" s="276"/>
      <c r="P66" s="276"/>
      <c r="Q66" s="276"/>
      <c r="R66" s="276"/>
      <c r="S66" s="276"/>
      <c r="T66" s="276"/>
      <c r="U66" s="276"/>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4"/>
      <c r="AY66" s="264"/>
      <c r="AZ66" s="264"/>
      <c r="BA66" s="264"/>
      <c r="BB66" s="264"/>
      <c r="BC66" s="264"/>
      <c r="BD66" s="264"/>
      <c r="BE66" s="264"/>
      <c r="BF66" s="264"/>
      <c r="BG66" s="264"/>
      <c r="BH66" s="264"/>
      <c r="BI66" s="264"/>
      <c r="BJ66" s="264"/>
      <c r="BK66" s="264"/>
      <c r="BL66" s="264"/>
      <c r="BM66" s="264"/>
      <c r="BN66" s="264"/>
      <c r="BO66" s="264"/>
      <c r="BP66" s="264"/>
      <c r="BQ66" s="264"/>
      <c r="BR66" s="264"/>
      <c r="BS66" s="264"/>
      <c r="BT66" s="264"/>
      <c r="BU66" s="264"/>
      <c r="BV66" s="278"/>
      <c r="BW66" s="278"/>
      <c r="BX66" s="264"/>
      <c r="BY66" s="264"/>
      <c r="BZ66" s="264"/>
      <c r="CA66" s="264"/>
      <c r="CB66" s="264"/>
      <c r="CC66" s="264"/>
      <c r="CD66" s="264"/>
      <c r="CE66" s="264"/>
      <c r="CF66" s="264"/>
      <c r="CG66" s="264"/>
    </row>
    <row r="67" spans="2:86" ht="16.95" customHeight="1" x14ac:dyDescent="0.25">
      <c r="B67" s="416" t="str">
        <f>Original_data!A44</f>
        <v>Coal liquefaction plants (energy)</v>
      </c>
      <c r="D67" s="372" t="str">
        <f>"Value in energy balance"&amp;$B$4</f>
        <v>Value in energy balance (in TJ)</v>
      </c>
      <c r="E67" s="408"/>
      <c r="F67" s="373"/>
      <c r="G67" s="108"/>
      <c r="H67" s="92">
        <v>1</v>
      </c>
      <c r="K67" s="274">
        <f t="shared" ref="K67" si="35">SUM(L67:U67)</f>
        <v>0</v>
      </c>
      <c r="L67" s="275">
        <f t="shared" ref="L67:U67" si="36">SUMIFS($X67:$CG67,$X$8:$CG$8,L$10)*$H67</f>
        <v>0</v>
      </c>
      <c r="M67" s="275">
        <f t="shared" si="36"/>
        <v>0</v>
      </c>
      <c r="N67" s="275">
        <f t="shared" si="36"/>
        <v>0</v>
      </c>
      <c r="O67" s="275">
        <f t="shared" si="36"/>
        <v>0</v>
      </c>
      <c r="P67" s="275">
        <f t="shared" si="36"/>
        <v>0</v>
      </c>
      <c r="Q67" s="275">
        <f t="shared" si="36"/>
        <v>0</v>
      </c>
      <c r="R67" s="275">
        <f t="shared" si="36"/>
        <v>0</v>
      </c>
      <c r="S67" s="275">
        <f t="shared" si="36"/>
        <v>0</v>
      </c>
      <c r="T67" s="275">
        <f t="shared" si="36"/>
        <v>0</v>
      </c>
      <c r="U67" s="275">
        <f t="shared" si="36"/>
        <v>0</v>
      </c>
      <c r="X67" s="100">
        <f>Original_data!B44</f>
        <v>0</v>
      </c>
      <c r="Y67" s="100">
        <f>Original_data!C44</f>
        <v>0</v>
      </c>
      <c r="Z67" s="100">
        <f>Original_data!D44</f>
        <v>0</v>
      </c>
      <c r="AA67" s="100">
        <f>Original_data!E44</f>
        <v>0</v>
      </c>
      <c r="AB67" s="100">
        <f>Original_data!F44</f>
        <v>0</v>
      </c>
      <c r="AC67" s="100">
        <f>Original_data!G44</f>
        <v>0</v>
      </c>
      <c r="AD67" s="100">
        <f>Original_data!H44</f>
        <v>0</v>
      </c>
      <c r="AE67" s="100">
        <f>Original_data!I44</f>
        <v>0</v>
      </c>
      <c r="AF67" s="100">
        <f>Original_data!J44</f>
        <v>0</v>
      </c>
      <c r="AG67" s="100">
        <f>Original_data!K44</f>
        <v>0</v>
      </c>
      <c r="AH67" s="100">
        <f>Original_data!L44</f>
        <v>0</v>
      </c>
      <c r="AI67" s="100">
        <f>Original_data!M44</f>
        <v>0</v>
      </c>
      <c r="AJ67" s="100">
        <f>Original_data!N44</f>
        <v>0</v>
      </c>
      <c r="AK67" s="100">
        <f>Original_data!O44</f>
        <v>0</v>
      </c>
      <c r="AL67" s="100">
        <f>Original_data!P44</f>
        <v>0</v>
      </c>
      <c r="AM67" s="100">
        <f>Original_data!Q44</f>
        <v>0</v>
      </c>
      <c r="AN67" s="100">
        <f>Original_data!R44</f>
        <v>0</v>
      </c>
      <c r="AO67" s="100">
        <f>Original_data!S44</f>
        <v>0</v>
      </c>
      <c r="AP67" s="100">
        <f>Original_data!U44</f>
        <v>0</v>
      </c>
      <c r="AQ67" s="100">
        <f>Original_data!V44</f>
        <v>0</v>
      </c>
      <c r="AR67" s="100">
        <f>Original_data!W44</f>
        <v>0</v>
      </c>
      <c r="AS67" s="100">
        <f>Original_data!X44</f>
        <v>0</v>
      </c>
      <c r="AT67" s="100">
        <f>Original_data!Y44</f>
        <v>0</v>
      </c>
      <c r="AU67" s="100">
        <f>Original_data!Z44</f>
        <v>0</v>
      </c>
      <c r="AV67" s="100">
        <f>Original_data!AA44</f>
        <v>0</v>
      </c>
      <c r="AW67" s="100">
        <f>Original_data!AB44</f>
        <v>0</v>
      </c>
      <c r="AX67" s="100">
        <f>Original_data!AC44</f>
        <v>0</v>
      </c>
      <c r="AY67" s="100">
        <f>Original_data!AD44</f>
        <v>0</v>
      </c>
      <c r="AZ67" s="100">
        <f>Original_data!AE44</f>
        <v>0</v>
      </c>
      <c r="BA67" s="100">
        <f>Original_data!AF44</f>
        <v>0</v>
      </c>
      <c r="BB67" s="100">
        <f>Original_data!AG44</f>
        <v>0</v>
      </c>
      <c r="BC67" s="100">
        <f>Original_data!AH44</f>
        <v>0</v>
      </c>
      <c r="BD67" s="100">
        <f>Original_data!AI44</f>
        <v>0</v>
      </c>
      <c r="BE67" s="100">
        <f>Original_data!AJ44</f>
        <v>0</v>
      </c>
      <c r="BF67" s="100">
        <f>Original_data!AK44</f>
        <v>0</v>
      </c>
      <c r="BG67" s="100">
        <f>Original_data!AL44</f>
        <v>0</v>
      </c>
      <c r="BH67" s="100">
        <f>Original_data!AM44</f>
        <v>0</v>
      </c>
      <c r="BI67" s="100">
        <f>Original_data!AN44</f>
        <v>0</v>
      </c>
      <c r="BJ67" s="100">
        <f>Original_data!AO44</f>
        <v>0</v>
      </c>
      <c r="BK67" s="100">
        <f>Original_data!AP44</f>
        <v>0</v>
      </c>
      <c r="BL67" s="100">
        <f>Original_data!AQ44</f>
        <v>0</v>
      </c>
      <c r="BM67" s="100">
        <f>Original_data!AR44</f>
        <v>0</v>
      </c>
      <c r="BN67" s="100">
        <f>Original_data!AS44</f>
        <v>0</v>
      </c>
      <c r="BO67" s="100">
        <f>Original_data!AT44</f>
        <v>0</v>
      </c>
      <c r="BP67" s="100">
        <f>Original_data!AU44</f>
        <v>0</v>
      </c>
      <c r="BQ67" s="100">
        <f>Original_data!AV44</f>
        <v>0</v>
      </c>
      <c r="BR67" s="100">
        <f>Original_data!AW44</f>
        <v>0</v>
      </c>
      <c r="BS67" s="100">
        <f>Original_data!AX44</f>
        <v>0</v>
      </c>
      <c r="BT67" s="100">
        <f>Original_data!AY44</f>
        <v>0</v>
      </c>
      <c r="BU67" s="100">
        <f>Original_data!AZ44</f>
        <v>0</v>
      </c>
      <c r="BV67" s="100">
        <f>Original_data!BA44</f>
        <v>0</v>
      </c>
      <c r="BW67" s="100">
        <f>Original_data!BB44</f>
        <v>0</v>
      </c>
      <c r="BX67" s="100">
        <f>Original_data!BC44</f>
        <v>0</v>
      </c>
      <c r="BY67" s="100">
        <f>Original_data!BD44</f>
        <v>0</v>
      </c>
      <c r="BZ67" s="100">
        <f>Original_data!BE44</f>
        <v>0</v>
      </c>
      <c r="CA67" s="100">
        <f>Original_data!BF44</f>
        <v>0</v>
      </c>
      <c r="CB67" s="100">
        <f>Original_data!BG44</f>
        <v>0</v>
      </c>
      <c r="CC67" s="100">
        <f>Original_data!BH44</f>
        <v>0</v>
      </c>
      <c r="CD67" s="100">
        <f>Original_data!BI44</f>
        <v>0</v>
      </c>
      <c r="CE67" s="100">
        <f>Original_data!BJ44</f>
        <v>0</v>
      </c>
      <c r="CF67" s="100">
        <f>Original_data!BK44</f>
        <v>0</v>
      </c>
      <c r="CG67" s="100">
        <f>Original_data!BL44</f>
        <v>0</v>
      </c>
    </row>
    <row r="68" spans="2:86" ht="4.2" customHeight="1" x14ac:dyDescent="0.25">
      <c r="B68" s="416"/>
      <c r="D68" s="84"/>
      <c r="E68" s="84"/>
      <c r="G68" s="84"/>
      <c r="K68" s="276"/>
      <c r="L68" s="276"/>
      <c r="M68" s="276"/>
      <c r="N68" s="276"/>
      <c r="O68" s="276"/>
      <c r="P68" s="276"/>
      <c r="Q68" s="276"/>
      <c r="R68" s="276"/>
      <c r="S68" s="276"/>
      <c r="T68" s="276"/>
      <c r="U68" s="276"/>
      <c r="X68" s="258"/>
      <c r="Y68" s="258"/>
      <c r="Z68" s="258"/>
      <c r="AA68" s="258"/>
      <c r="AB68" s="258"/>
      <c r="AC68" s="258"/>
      <c r="AD68" s="258"/>
      <c r="AE68" s="258"/>
      <c r="AF68" s="258"/>
      <c r="AG68" s="258"/>
      <c r="AH68" s="258"/>
      <c r="AI68" s="258"/>
      <c r="AJ68" s="258"/>
      <c r="AK68" s="258"/>
      <c r="AL68" s="258"/>
      <c r="AM68" s="258"/>
      <c r="AN68" s="258"/>
      <c r="AO68" s="258"/>
      <c r="AP68" s="258"/>
      <c r="AQ68" s="258"/>
      <c r="AR68" s="258"/>
      <c r="AS68" s="258"/>
      <c r="AT68" s="258"/>
      <c r="AU68" s="258"/>
      <c r="AV68" s="258"/>
      <c r="AW68" s="258"/>
      <c r="AX68" s="258"/>
      <c r="AY68" s="258"/>
      <c r="AZ68" s="258"/>
      <c r="BA68" s="258"/>
      <c r="BB68" s="258"/>
      <c r="BC68" s="258"/>
      <c r="BD68" s="258"/>
      <c r="BE68" s="258"/>
      <c r="BF68" s="258"/>
      <c r="BG68" s="258"/>
      <c r="BH68" s="258"/>
      <c r="BI68" s="258"/>
      <c r="BJ68" s="258"/>
      <c r="BK68" s="258"/>
      <c r="BL68" s="258"/>
      <c r="BM68" s="258"/>
      <c r="BN68" s="258"/>
      <c r="BO68" s="258"/>
      <c r="BP68" s="258"/>
      <c r="BQ68" s="258"/>
      <c r="BR68" s="258"/>
      <c r="BS68" s="258"/>
      <c r="BT68" s="258"/>
      <c r="BU68" s="258"/>
      <c r="BV68" s="258"/>
      <c r="BW68" s="258"/>
      <c r="BX68" s="258"/>
      <c r="BY68" s="258"/>
      <c r="BZ68" s="258"/>
      <c r="CA68" s="258"/>
      <c r="CB68" s="258"/>
      <c r="CC68" s="258"/>
      <c r="CD68" s="258"/>
      <c r="CE68" s="258"/>
      <c r="CF68" s="258"/>
      <c r="CG68" s="258"/>
      <c r="CH68" s="84"/>
    </row>
    <row r="69" spans="2:86" ht="16.95" customHeight="1" x14ac:dyDescent="0.25">
      <c r="B69" s="416"/>
      <c r="D69" s="450" t="str">
        <f>"Value in PSUT"&amp;$D$4</f>
        <v>Value in PSUT (in PJ)</v>
      </c>
      <c r="E69" s="277" t="s">
        <v>326</v>
      </c>
      <c r="F69" s="150" t="str">
        <f>Matrix!E48</f>
        <v>C</v>
      </c>
      <c r="G69" s="88" t="s">
        <v>312</v>
      </c>
      <c r="H69" s="92">
        <v>-1E-3</v>
      </c>
      <c r="K69" s="274">
        <f t="shared" ref="K69" si="37">SUM(L69:U69)</f>
        <v>0</v>
      </c>
      <c r="L69" s="274">
        <f t="shared" ref="L69:U69" si="38">L67*$H69</f>
        <v>0</v>
      </c>
      <c r="M69" s="274">
        <f t="shared" si="38"/>
        <v>0</v>
      </c>
      <c r="N69" s="274">
        <f t="shared" si="38"/>
        <v>0</v>
      </c>
      <c r="O69" s="274">
        <f t="shared" si="38"/>
        <v>0</v>
      </c>
      <c r="P69" s="274">
        <f t="shared" si="38"/>
        <v>0</v>
      </c>
      <c r="Q69" s="274">
        <f t="shared" si="38"/>
        <v>0</v>
      </c>
      <c r="R69" s="274">
        <f t="shared" si="38"/>
        <v>0</v>
      </c>
      <c r="S69" s="274">
        <f t="shared" si="38"/>
        <v>0</v>
      </c>
      <c r="T69" s="274">
        <f t="shared" si="38"/>
        <v>0</v>
      </c>
      <c r="U69" s="274">
        <f t="shared" si="38"/>
        <v>0</v>
      </c>
      <c r="X69" s="258"/>
      <c r="Y69" s="258"/>
      <c r="Z69" s="258"/>
      <c r="AA69" s="258"/>
      <c r="AB69" s="258"/>
      <c r="AC69" s="258"/>
      <c r="AD69" s="258"/>
      <c r="AE69" s="258"/>
      <c r="AF69" s="258"/>
      <c r="AG69" s="258"/>
      <c r="AH69" s="258"/>
      <c r="AI69" s="258"/>
      <c r="AJ69" s="258"/>
      <c r="AK69" s="258"/>
      <c r="AL69" s="258"/>
      <c r="AM69" s="258"/>
      <c r="AN69" s="258"/>
      <c r="AO69" s="258"/>
      <c r="AP69" s="258"/>
      <c r="AQ69" s="258"/>
      <c r="AR69" s="258"/>
      <c r="AS69" s="258"/>
      <c r="AT69" s="258"/>
      <c r="AU69" s="258"/>
      <c r="AV69" s="258"/>
      <c r="AW69" s="258"/>
      <c r="AX69" s="258"/>
      <c r="AY69" s="258"/>
      <c r="AZ69" s="258"/>
      <c r="BA69" s="258"/>
      <c r="BB69" s="258"/>
      <c r="BC69" s="258"/>
      <c r="BD69" s="258"/>
      <c r="BE69" s="258"/>
      <c r="BF69" s="258"/>
      <c r="BG69" s="258"/>
      <c r="BH69" s="258"/>
      <c r="BI69" s="258"/>
      <c r="BJ69" s="258"/>
      <c r="BK69" s="258"/>
      <c r="BL69" s="258"/>
      <c r="BM69" s="258"/>
      <c r="BN69" s="258"/>
      <c r="BO69" s="258"/>
      <c r="BP69" s="258"/>
      <c r="BQ69" s="258"/>
      <c r="BR69" s="258"/>
      <c r="BS69" s="258"/>
      <c r="BT69" s="258"/>
      <c r="BU69" s="258"/>
      <c r="BV69" s="258"/>
      <c r="BW69" s="258"/>
      <c r="BX69" s="258"/>
      <c r="BY69" s="258"/>
      <c r="BZ69" s="258"/>
      <c r="CA69" s="258"/>
      <c r="CB69" s="258"/>
      <c r="CC69" s="258"/>
      <c r="CD69" s="258"/>
      <c r="CE69" s="258"/>
      <c r="CF69" s="258"/>
      <c r="CG69" s="258"/>
      <c r="CH69" s="84"/>
    </row>
    <row r="70" spans="2:86" ht="16.95" customHeight="1" x14ac:dyDescent="0.25">
      <c r="B70" s="416"/>
      <c r="D70" s="451"/>
      <c r="E70" s="277" t="s">
        <v>330</v>
      </c>
      <c r="F70" s="150" t="str">
        <f>Matrix!E48</f>
        <v>C</v>
      </c>
      <c r="G70" s="88" t="s">
        <v>317</v>
      </c>
      <c r="H70" s="108"/>
      <c r="K70" s="274">
        <f>K69</f>
        <v>0</v>
      </c>
      <c r="L70" s="276"/>
      <c r="M70" s="276"/>
      <c r="N70" s="276"/>
      <c r="O70" s="276"/>
      <c r="P70" s="276"/>
      <c r="Q70" s="276"/>
      <c r="R70" s="276"/>
      <c r="S70" s="276"/>
      <c r="T70" s="276"/>
      <c r="U70" s="276"/>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4"/>
      <c r="AY70" s="264"/>
      <c r="AZ70" s="264"/>
      <c r="BA70" s="264"/>
      <c r="BB70" s="264"/>
      <c r="BC70" s="264"/>
      <c r="BD70" s="264"/>
      <c r="BE70" s="264"/>
      <c r="BF70" s="264"/>
      <c r="BG70" s="264"/>
      <c r="BH70" s="264"/>
      <c r="BI70" s="264"/>
      <c r="BJ70" s="264"/>
      <c r="BK70" s="264"/>
      <c r="BL70" s="264"/>
      <c r="BM70" s="264"/>
      <c r="BN70" s="264"/>
      <c r="BO70" s="264"/>
      <c r="BP70" s="264"/>
      <c r="BQ70" s="264"/>
      <c r="BR70" s="264"/>
      <c r="BS70" s="264"/>
      <c r="BT70" s="264"/>
      <c r="BU70" s="264"/>
      <c r="BV70" s="264"/>
      <c r="BW70" s="264"/>
      <c r="BX70" s="264"/>
      <c r="BY70" s="264"/>
      <c r="BZ70" s="264"/>
      <c r="CA70" s="264"/>
      <c r="CB70" s="264"/>
      <c r="CC70" s="264"/>
      <c r="CD70" s="264"/>
      <c r="CE70" s="264"/>
      <c r="CF70" s="264"/>
      <c r="CG70" s="264"/>
    </row>
    <row r="71" spans="2:86" ht="16.95" customHeight="1" x14ac:dyDescent="0.25">
      <c r="B71" s="416"/>
      <c r="D71" s="452"/>
      <c r="E71" s="277" t="s">
        <v>331</v>
      </c>
      <c r="F71" s="150" t="str">
        <f>Matrix!D48</f>
        <v>Env</v>
      </c>
      <c r="G71" s="88" t="s">
        <v>314</v>
      </c>
      <c r="H71" s="108"/>
      <c r="K71" s="274">
        <f>K70</f>
        <v>0</v>
      </c>
      <c r="L71" s="276"/>
      <c r="M71" s="276"/>
      <c r="N71" s="276"/>
      <c r="O71" s="276"/>
      <c r="P71" s="276"/>
      <c r="Q71" s="276"/>
      <c r="R71" s="276"/>
      <c r="S71" s="276"/>
      <c r="T71" s="276"/>
      <c r="U71" s="276"/>
      <c r="X71" s="264"/>
      <c r="Y71" s="264"/>
      <c r="Z71" s="264"/>
      <c r="AA71" s="264"/>
      <c r="AB71" s="264"/>
      <c r="AC71" s="264"/>
      <c r="AD71" s="264"/>
      <c r="AE71" s="264"/>
      <c r="AF71" s="264"/>
      <c r="AG71" s="264"/>
      <c r="AH71" s="264"/>
      <c r="AI71" s="264"/>
      <c r="AJ71" s="264"/>
      <c r="AK71" s="264"/>
      <c r="AL71" s="264"/>
      <c r="AM71" s="264"/>
      <c r="AN71" s="264"/>
      <c r="AO71" s="264"/>
      <c r="AP71" s="264"/>
      <c r="AQ71" s="264"/>
      <c r="AR71" s="264"/>
      <c r="AS71" s="264"/>
      <c r="AT71" s="264"/>
      <c r="AU71" s="264"/>
      <c r="AV71" s="264"/>
      <c r="AW71" s="264"/>
      <c r="AX71" s="264"/>
      <c r="AY71" s="264"/>
      <c r="AZ71" s="264"/>
      <c r="BA71" s="264"/>
      <c r="BB71" s="264"/>
      <c r="BC71" s="264"/>
      <c r="BD71" s="264"/>
      <c r="BE71" s="264"/>
      <c r="BF71" s="264"/>
      <c r="BG71" s="264"/>
      <c r="BH71" s="264"/>
      <c r="BI71" s="264"/>
      <c r="BJ71" s="264"/>
      <c r="BK71" s="264"/>
      <c r="BL71" s="264"/>
      <c r="BM71" s="264"/>
      <c r="BN71" s="264"/>
      <c r="BO71" s="264"/>
      <c r="BP71" s="264"/>
      <c r="BQ71" s="264"/>
      <c r="BR71" s="264"/>
      <c r="BS71" s="264"/>
      <c r="BT71" s="264"/>
      <c r="BU71" s="264"/>
      <c r="BV71" s="264"/>
      <c r="BW71" s="264"/>
      <c r="BX71" s="264"/>
      <c r="BY71" s="264"/>
      <c r="BZ71" s="264"/>
      <c r="CA71" s="264"/>
      <c r="CB71" s="264"/>
      <c r="CC71" s="264"/>
      <c r="CD71" s="264"/>
      <c r="CE71" s="264"/>
      <c r="CF71" s="264"/>
      <c r="CG71" s="264"/>
    </row>
    <row r="72" spans="2:86" x14ac:dyDescent="0.25">
      <c r="D72" s="84"/>
      <c r="E72" s="84"/>
      <c r="K72" s="276"/>
      <c r="L72" s="276"/>
      <c r="M72" s="276"/>
      <c r="N72" s="276"/>
      <c r="O72" s="276"/>
      <c r="P72" s="276"/>
      <c r="Q72" s="276"/>
      <c r="R72" s="276"/>
      <c r="S72" s="276"/>
      <c r="T72" s="276"/>
      <c r="U72" s="276"/>
      <c r="X72" s="264"/>
      <c r="Y72" s="264"/>
      <c r="Z72" s="264"/>
      <c r="AA72" s="264"/>
      <c r="AB72" s="264"/>
      <c r="AC72" s="264"/>
      <c r="AD72" s="264"/>
      <c r="AE72" s="264"/>
      <c r="AF72" s="264"/>
      <c r="AG72" s="264"/>
      <c r="AH72" s="264"/>
      <c r="AI72" s="264"/>
      <c r="AJ72" s="264"/>
      <c r="AK72" s="264"/>
      <c r="AL72" s="264"/>
      <c r="AM72" s="264"/>
      <c r="AN72" s="264"/>
      <c r="AO72" s="264"/>
      <c r="AP72" s="264"/>
      <c r="AQ72" s="264"/>
      <c r="AR72" s="264"/>
      <c r="AS72" s="264"/>
      <c r="AT72" s="264"/>
      <c r="AU72" s="264"/>
      <c r="AV72" s="264"/>
      <c r="AW72" s="264"/>
      <c r="AX72" s="264"/>
      <c r="AY72" s="264"/>
      <c r="AZ72" s="264"/>
      <c r="BA72" s="264"/>
      <c r="BB72" s="264"/>
      <c r="BC72" s="264"/>
      <c r="BD72" s="264"/>
      <c r="BE72" s="264"/>
      <c r="BF72" s="264"/>
      <c r="BG72" s="264"/>
      <c r="BH72" s="264"/>
      <c r="BI72" s="264"/>
      <c r="BJ72" s="264"/>
      <c r="BK72" s="264"/>
      <c r="BL72" s="264"/>
      <c r="BM72" s="264"/>
      <c r="BN72" s="264"/>
      <c r="BO72" s="264"/>
      <c r="BP72" s="264"/>
      <c r="BQ72" s="264"/>
      <c r="BR72" s="264"/>
      <c r="BS72" s="264"/>
      <c r="BT72" s="264"/>
      <c r="BU72" s="264"/>
      <c r="BV72" s="278"/>
      <c r="BW72" s="278"/>
      <c r="BX72" s="264"/>
      <c r="BY72" s="264"/>
      <c r="BZ72" s="264"/>
      <c r="CA72" s="264"/>
      <c r="CB72" s="264"/>
      <c r="CC72" s="264"/>
      <c r="CD72" s="264"/>
      <c r="CE72" s="264"/>
      <c r="CF72" s="264"/>
      <c r="CG72" s="264"/>
    </row>
    <row r="73" spans="2:86" ht="16.95" customHeight="1" x14ac:dyDescent="0.25">
      <c r="B73" s="416" t="str">
        <f>Original_data!A45</f>
        <v>Liquefaction (LNG) / regasification plants  (energy)</v>
      </c>
      <c r="D73" s="372" t="str">
        <f>"Value in energy balance"&amp;$B$4</f>
        <v>Value in energy balance (in TJ)</v>
      </c>
      <c r="E73" s="408"/>
      <c r="F73" s="373"/>
      <c r="G73" s="108"/>
      <c r="H73" s="92">
        <v>1</v>
      </c>
      <c r="K73" s="274">
        <f t="shared" ref="K73" si="39">SUM(L73:U73)</f>
        <v>0</v>
      </c>
      <c r="L73" s="275">
        <f t="shared" ref="L73:U73" si="40">SUMIFS($X73:$CG73,$X$8:$CG$8,L$10)*$H73</f>
        <v>0</v>
      </c>
      <c r="M73" s="275">
        <f t="shared" si="40"/>
        <v>0</v>
      </c>
      <c r="N73" s="275">
        <f t="shared" si="40"/>
        <v>0</v>
      </c>
      <c r="O73" s="275">
        <f t="shared" si="40"/>
        <v>0</v>
      </c>
      <c r="P73" s="275">
        <f t="shared" si="40"/>
        <v>0</v>
      </c>
      <c r="Q73" s="275">
        <f t="shared" si="40"/>
        <v>0</v>
      </c>
      <c r="R73" s="275">
        <f t="shared" si="40"/>
        <v>0</v>
      </c>
      <c r="S73" s="275">
        <f t="shared" si="40"/>
        <v>0</v>
      </c>
      <c r="T73" s="275">
        <f t="shared" si="40"/>
        <v>0</v>
      </c>
      <c r="U73" s="275">
        <f t="shared" si="40"/>
        <v>0</v>
      </c>
      <c r="X73" s="100">
        <f>Original_data!B45</f>
        <v>0</v>
      </c>
      <c r="Y73" s="100">
        <f>Original_data!C45</f>
        <v>0</v>
      </c>
      <c r="Z73" s="100">
        <f>Original_data!D45</f>
        <v>0</v>
      </c>
      <c r="AA73" s="100">
        <f>Original_data!E45</f>
        <v>0</v>
      </c>
      <c r="AB73" s="100">
        <f>Original_data!F45</f>
        <v>0</v>
      </c>
      <c r="AC73" s="100">
        <f>Original_data!G45</f>
        <v>0</v>
      </c>
      <c r="AD73" s="100">
        <f>Original_data!H45</f>
        <v>0</v>
      </c>
      <c r="AE73" s="100">
        <f>Original_data!I45</f>
        <v>0</v>
      </c>
      <c r="AF73" s="100">
        <f>Original_data!J45</f>
        <v>0</v>
      </c>
      <c r="AG73" s="100">
        <f>Original_data!K45</f>
        <v>0</v>
      </c>
      <c r="AH73" s="100">
        <f>Original_data!L45</f>
        <v>0</v>
      </c>
      <c r="AI73" s="100">
        <f>Original_data!M45</f>
        <v>0</v>
      </c>
      <c r="AJ73" s="100">
        <f>Original_data!N45</f>
        <v>0</v>
      </c>
      <c r="AK73" s="100">
        <f>Original_data!O45</f>
        <v>0</v>
      </c>
      <c r="AL73" s="100">
        <f>Original_data!P45</f>
        <v>0</v>
      </c>
      <c r="AM73" s="100">
        <f>Original_data!Q45</f>
        <v>0</v>
      </c>
      <c r="AN73" s="100">
        <f>Original_data!R45</f>
        <v>0</v>
      </c>
      <c r="AO73" s="100">
        <f>Original_data!S45</f>
        <v>0</v>
      </c>
      <c r="AP73" s="100">
        <f>Original_data!U45</f>
        <v>0</v>
      </c>
      <c r="AQ73" s="100">
        <f>Original_data!V45</f>
        <v>0</v>
      </c>
      <c r="AR73" s="100">
        <f>Original_data!W45</f>
        <v>0</v>
      </c>
      <c r="AS73" s="100">
        <f>Original_data!X45</f>
        <v>0</v>
      </c>
      <c r="AT73" s="100">
        <f>Original_data!Y45</f>
        <v>0</v>
      </c>
      <c r="AU73" s="100">
        <f>Original_data!Z45</f>
        <v>0</v>
      </c>
      <c r="AV73" s="100">
        <f>Original_data!AA45</f>
        <v>0</v>
      </c>
      <c r="AW73" s="100">
        <f>Original_data!AB45</f>
        <v>0</v>
      </c>
      <c r="AX73" s="100">
        <f>Original_data!AC45</f>
        <v>0</v>
      </c>
      <c r="AY73" s="100">
        <f>Original_data!AD45</f>
        <v>0</v>
      </c>
      <c r="AZ73" s="100">
        <f>Original_data!AE45</f>
        <v>0</v>
      </c>
      <c r="BA73" s="100">
        <f>Original_data!AF45</f>
        <v>0</v>
      </c>
      <c r="BB73" s="100">
        <f>Original_data!AG45</f>
        <v>0</v>
      </c>
      <c r="BC73" s="100">
        <f>Original_data!AH45</f>
        <v>0</v>
      </c>
      <c r="BD73" s="100">
        <f>Original_data!AI45</f>
        <v>0</v>
      </c>
      <c r="BE73" s="100">
        <f>Original_data!AJ45</f>
        <v>0</v>
      </c>
      <c r="BF73" s="100">
        <f>Original_data!AK45</f>
        <v>0</v>
      </c>
      <c r="BG73" s="100">
        <f>Original_data!AL45</f>
        <v>0</v>
      </c>
      <c r="BH73" s="100">
        <f>Original_data!AM45</f>
        <v>0</v>
      </c>
      <c r="BI73" s="100">
        <f>Original_data!AN45</f>
        <v>0</v>
      </c>
      <c r="BJ73" s="100">
        <f>Original_data!AO45</f>
        <v>0</v>
      </c>
      <c r="BK73" s="100">
        <f>Original_data!AP45</f>
        <v>0</v>
      </c>
      <c r="BL73" s="100">
        <f>Original_data!AQ45</f>
        <v>0</v>
      </c>
      <c r="BM73" s="100">
        <f>Original_data!AR45</f>
        <v>0</v>
      </c>
      <c r="BN73" s="100">
        <f>Original_data!AS45</f>
        <v>0</v>
      </c>
      <c r="BO73" s="100">
        <f>Original_data!AT45</f>
        <v>0</v>
      </c>
      <c r="BP73" s="100">
        <f>Original_data!AU45</f>
        <v>0</v>
      </c>
      <c r="BQ73" s="100">
        <f>Original_data!AV45</f>
        <v>0</v>
      </c>
      <c r="BR73" s="100">
        <f>Original_data!AW45</f>
        <v>0</v>
      </c>
      <c r="BS73" s="100">
        <f>Original_data!AX45</f>
        <v>0</v>
      </c>
      <c r="BT73" s="100">
        <f>Original_data!AY45</f>
        <v>0</v>
      </c>
      <c r="BU73" s="100">
        <f>Original_data!AZ45</f>
        <v>0</v>
      </c>
      <c r="BV73" s="100">
        <f>Original_data!BA45</f>
        <v>0</v>
      </c>
      <c r="BW73" s="100">
        <f>Original_data!BB45</f>
        <v>0</v>
      </c>
      <c r="BX73" s="100">
        <f>Original_data!BC45</f>
        <v>0</v>
      </c>
      <c r="BY73" s="100">
        <f>Original_data!BD45</f>
        <v>0</v>
      </c>
      <c r="BZ73" s="100">
        <f>Original_data!BE45</f>
        <v>0</v>
      </c>
      <c r="CA73" s="100">
        <f>Original_data!BF45</f>
        <v>0</v>
      </c>
      <c r="CB73" s="100">
        <f>Original_data!BG45</f>
        <v>0</v>
      </c>
      <c r="CC73" s="100">
        <f>Original_data!BH45</f>
        <v>0</v>
      </c>
      <c r="CD73" s="100">
        <f>Original_data!BI45</f>
        <v>0</v>
      </c>
      <c r="CE73" s="100">
        <f>Original_data!BJ45</f>
        <v>0</v>
      </c>
      <c r="CF73" s="100">
        <f>Original_data!BK45</f>
        <v>0</v>
      </c>
      <c r="CG73" s="100">
        <f>Original_data!BL45</f>
        <v>0</v>
      </c>
    </row>
    <row r="74" spans="2:86" ht="4.2" customHeight="1" x14ac:dyDescent="0.25">
      <c r="B74" s="416"/>
      <c r="D74" s="84"/>
      <c r="E74" s="84"/>
      <c r="G74" s="84"/>
      <c r="K74" s="276"/>
      <c r="L74" s="276"/>
      <c r="M74" s="276"/>
      <c r="N74" s="276"/>
      <c r="O74" s="276"/>
      <c r="P74" s="276"/>
      <c r="Q74" s="276"/>
      <c r="R74" s="276"/>
      <c r="S74" s="276"/>
      <c r="T74" s="276"/>
      <c r="U74" s="276"/>
      <c r="X74" s="258"/>
      <c r="Y74" s="258"/>
      <c r="Z74" s="258"/>
      <c r="AA74" s="258"/>
      <c r="AB74" s="258"/>
      <c r="AC74" s="258"/>
      <c r="AD74" s="258"/>
      <c r="AE74" s="258"/>
      <c r="AF74" s="258"/>
      <c r="AG74" s="258"/>
      <c r="AH74" s="258"/>
      <c r="AI74" s="258"/>
      <c r="AJ74" s="258"/>
      <c r="AK74" s="258"/>
      <c r="AL74" s="258"/>
      <c r="AM74" s="258"/>
      <c r="AN74" s="258"/>
      <c r="AO74" s="258"/>
      <c r="AP74" s="258"/>
      <c r="AQ74" s="258"/>
      <c r="AR74" s="258"/>
      <c r="AS74" s="258"/>
      <c r="AT74" s="258"/>
      <c r="AU74" s="258"/>
      <c r="AV74" s="258"/>
      <c r="AW74" s="258"/>
      <c r="AX74" s="258"/>
      <c r="AY74" s="258"/>
      <c r="AZ74" s="258"/>
      <c r="BA74" s="258"/>
      <c r="BB74" s="258"/>
      <c r="BC74" s="258"/>
      <c r="BD74" s="258"/>
      <c r="BE74" s="258"/>
      <c r="BF74" s="258"/>
      <c r="BG74" s="258"/>
      <c r="BH74" s="258"/>
      <c r="BI74" s="258"/>
      <c r="BJ74" s="258"/>
      <c r="BK74" s="258"/>
      <c r="BL74" s="258"/>
      <c r="BM74" s="258"/>
      <c r="BN74" s="258"/>
      <c r="BO74" s="258"/>
      <c r="BP74" s="258"/>
      <c r="BQ74" s="258"/>
      <c r="BR74" s="258"/>
      <c r="BS74" s="258"/>
      <c r="BT74" s="258"/>
      <c r="BU74" s="258"/>
      <c r="BV74" s="258"/>
      <c r="BW74" s="258"/>
      <c r="BX74" s="258"/>
      <c r="BY74" s="258"/>
      <c r="BZ74" s="258"/>
      <c r="CA74" s="258"/>
      <c r="CB74" s="258"/>
      <c r="CC74" s="258"/>
      <c r="CD74" s="258"/>
      <c r="CE74" s="258"/>
      <c r="CF74" s="258"/>
      <c r="CG74" s="258"/>
      <c r="CH74" s="84"/>
    </row>
    <row r="75" spans="2:86" ht="16.95" customHeight="1" x14ac:dyDescent="0.25">
      <c r="B75" s="416"/>
      <c r="D75" s="450" t="str">
        <f>"Value in PSUT"&amp;$D$4</f>
        <v>Value in PSUT (in PJ)</v>
      </c>
      <c r="E75" s="277" t="s">
        <v>326</v>
      </c>
      <c r="F75" s="150" t="str">
        <f>Matrix!E49</f>
        <v>B</v>
      </c>
      <c r="G75" s="88" t="s">
        <v>312</v>
      </c>
      <c r="H75" s="92">
        <v>-1E-3</v>
      </c>
      <c r="K75" s="274">
        <f t="shared" ref="K75" si="41">SUM(L75:U75)</f>
        <v>0</v>
      </c>
      <c r="L75" s="274">
        <f t="shared" ref="L75:U75" si="42">L73*$H75</f>
        <v>0</v>
      </c>
      <c r="M75" s="274">
        <f t="shared" si="42"/>
        <v>0</v>
      </c>
      <c r="N75" s="274">
        <f t="shared" si="42"/>
        <v>0</v>
      </c>
      <c r="O75" s="274">
        <f t="shared" si="42"/>
        <v>0</v>
      </c>
      <c r="P75" s="274">
        <f t="shared" si="42"/>
        <v>0</v>
      </c>
      <c r="Q75" s="274">
        <f t="shared" si="42"/>
        <v>0</v>
      </c>
      <c r="R75" s="274">
        <f t="shared" si="42"/>
        <v>0</v>
      </c>
      <c r="S75" s="274">
        <f t="shared" si="42"/>
        <v>0</v>
      </c>
      <c r="T75" s="274">
        <f t="shared" si="42"/>
        <v>0</v>
      </c>
      <c r="U75" s="274">
        <f t="shared" si="42"/>
        <v>0</v>
      </c>
      <c r="X75" s="258"/>
      <c r="Y75" s="258"/>
      <c r="Z75" s="258"/>
      <c r="AA75" s="258"/>
      <c r="AB75" s="258"/>
      <c r="AC75" s="258"/>
      <c r="AD75" s="258"/>
      <c r="AE75" s="258"/>
      <c r="AF75" s="258"/>
      <c r="AG75" s="258"/>
      <c r="AH75" s="258"/>
      <c r="AI75" s="258"/>
      <c r="AJ75" s="258"/>
      <c r="AK75" s="258"/>
      <c r="AL75" s="258"/>
      <c r="AM75" s="258"/>
      <c r="AN75" s="258"/>
      <c r="AO75" s="258"/>
      <c r="AP75" s="258"/>
      <c r="AQ75" s="258"/>
      <c r="AR75" s="258"/>
      <c r="AS75" s="258"/>
      <c r="AT75" s="258"/>
      <c r="AU75" s="258"/>
      <c r="AV75" s="258"/>
      <c r="AW75" s="258"/>
      <c r="AX75" s="258"/>
      <c r="AY75" s="258"/>
      <c r="AZ75" s="258"/>
      <c r="BA75" s="258"/>
      <c r="BB75" s="258"/>
      <c r="BC75" s="258"/>
      <c r="BD75" s="258"/>
      <c r="BE75" s="258"/>
      <c r="BF75" s="258"/>
      <c r="BG75" s="258"/>
      <c r="BH75" s="258"/>
      <c r="BI75" s="258"/>
      <c r="BJ75" s="258"/>
      <c r="BK75" s="258"/>
      <c r="BL75" s="258"/>
      <c r="BM75" s="258"/>
      <c r="BN75" s="258"/>
      <c r="BO75" s="258"/>
      <c r="BP75" s="258"/>
      <c r="BQ75" s="258"/>
      <c r="BR75" s="258"/>
      <c r="BS75" s="258"/>
      <c r="BT75" s="258"/>
      <c r="BU75" s="258"/>
      <c r="BV75" s="258"/>
      <c r="BW75" s="258"/>
      <c r="BX75" s="258"/>
      <c r="BY75" s="258"/>
      <c r="BZ75" s="258"/>
      <c r="CA75" s="258"/>
      <c r="CB75" s="258"/>
      <c r="CC75" s="258"/>
      <c r="CD75" s="258"/>
      <c r="CE75" s="258"/>
      <c r="CF75" s="258"/>
      <c r="CG75" s="258"/>
      <c r="CH75" s="84"/>
    </row>
    <row r="76" spans="2:86" ht="16.95" customHeight="1" x14ac:dyDescent="0.25">
      <c r="B76" s="416"/>
      <c r="D76" s="451"/>
      <c r="E76" s="277" t="s">
        <v>330</v>
      </c>
      <c r="F76" s="150" t="str">
        <f>Matrix!E49</f>
        <v>B</v>
      </c>
      <c r="G76" s="88" t="s">
        <v>317</v>
      </c>
      <c r="H76" s="108"/>
      <c r="K76" s="274">
        <f>K75</f>
        <v>0</v>
      </c>
      <c r="L76" s="276"/>
      <c r="M76" s="276"/>
      <c r="N76" s="276"/>
      <c r="O76" s="276"/>
      <c r="P76" s="276"/>
      <c r="Q76" s="276"/>
      <c r="R76" s="276"/>
      <c r="S76" s="276"/>
      <c r="T76" s="276"/>
      <c r="U76" s="276"/>
      <c r="X76" s="264"/>
      <c r="Y76" s="264"/>
      <c r="Z76" s="264"/>
      <c r="AA76" s="264"/>
      <c r="AB76" s="264"/>
      <c r="AC76" s="264"/>
      <c r="AD76" s="264"/>
      <c r="AE76" s="264"/>
      <c r="AF76" s="264"/>
      <c r="AG76" s="264"/>
      <c r="AH76" s="264"/>
      <c r="AI76" s="264"/>
      <c r="AJ76" s="264"/>
      <c r="AK76" s="264"/>
      <c r="AL76" s="264"/>
      <c r="AM76" s="264"/>
      <c r="AN76" s="264"/>
      <c r="AO76" s="264"/>
      <c r="AP76" s="264"/>
      <c r="AQ76" s="264"/>
      <c r="AR76" s="264"/>
      <c r="AS76" s="264"/>
      <c r="AT76" s="264"/>
      <c r="AU76" s="264"/>
      <c r="AV76" s="264"/>
      <c r="AW76" s="264"/>
      <c r="AX76" s="264"/>
      <c r="AY76" s="264"/>
      <c r="AZ76" s="264"/>
      <c r="BA76" s="264"/>
      <c r="BB76" s="264"/>
      <c r="BC76" s="264"/>
      <c r="BD76" s="264"/>
      <c r="BE76" s="264"/>
      <c r="BF76" s="264"/>
      <c r="BG76" s="264"/>
      <c r="BH76" s="264"/>
      <c r="BI76" s="264"/>
      <c r="BJ76" s="264"/>
      <c r="BK76" s="264"/>
      <c r="BL76" s="264"/>
      <c r="BM76" s="264"/>
      <c r="BN76" s="264"/>
      <c r="BO76" s="264"/>
      <c r="BP76" s="264"/>
      <c r="BQ76" s="264"/>
      <c r="BR76" s="264"/>
      <c r="BS76" s="264"/>
      <c r="BT76" s="264"/>
      <c r="BU76" s="264"/>
      <c r="BV76" s="264"/>
      <c r="BW76" s="264"/>
      <c r="BX76" s="264"/>
      <c r="BY76" s="264"/>
      <c r="BZ76" s="264"/>
      <c r="CA76" s="264"/>
      <c r="CB76" s="264"/>
      <c r="CC76" s="264"/>
      <c r="CD76" s="264"/>
      <c r="CE76" s="264"/>
      <c r="CF76" s="264"/>
      <c r="CG76" s="264"/>
    </row>
    <row r="77" spans="2:86" ht="16.95" customHeight="1" x14ac:dyDescent="0.25">
      <c r="B77" s="416"/>
      <c r="D77" s="452"/>
      <c r="E77" s="277" t="s">
        <v>331</v>
      </c>
      <c r="F77" s="150" t="str">
        <f>Matrix!D49</f>
        <v>Env</v>
      </c>
      <c r="G77" s="88" t="s">
        <v>314</v>
      </c>
      <c r="H77" s="108"/>
      <c r="K77" s="274">
        <f>K76</f>
        <v>0</v>
      </c>
      <c r="L77" s="276"/>
      <c r="M77" s="276"/>
      <c r="N77" s="276"/>
      <c r="O77" s="276"/>
      <c r="P77" s="276"/>
      <c r="Q77" s="276"/>
      <c r="R77" s="276"/>
      <c r="S77" s="276"/>
      <c r="T77" s="276"/>
      <c r="U77" s="276"/>
      <c r="X77" s="264"/>
      <c r="Y77" s="264"/>
      <c r="Z77" s="264"/>
      <c r="AA77" s="264"/>
      <c r="AB77" s="264"/>
      <c r="AC77" s="264"/>
      <c r="AD77" s="264"/>
      <c r="AE77" s="264"/>
      <c r="AF77" s="264"/>
      <c r="AG77" s="264"/>
      <c r="AH77" s="264"/>
      <c r="AI77" s="264"/>
      <c r="AJ77" s="264"/>
      <c r="AK77" s="264"/>
      <c r="AL77" s="264"/>
      <c r="AM77" s="264"/>
      <c r="AN77" s="264"/>
      <c r="AO77" s="264"/>
      <c r="AP77" s="264"/>
      <c r="AQ77" s="264"/>
      <c r="AR77" s="264"/>
      <c r="AS77" s="264"/>
      <c r="AT77" s="264"/>
      <c r="AU77" s="264"/>
      <c r="AV77" s="264"/>
      <c r="AW77" s="264"/>
      <c r="AX77" s="264"/>
      <c r="AY77" s="264"/>
      <c r="AZ77" s="264"/>
      <c r="BA77" s="264"/>
      <c r="BB77" s="264"/>
      <c r="BC77" s="264"/>
      <c r="BD77" s="264"/>
      <c r="BE77" s="264"/>
      <c r="BF77" s="264"/>
      <c r="BG77" s="264"/>
      <c r="BH77" s="264"/>
      <c r="BI77" s="264"/>
      <c r="BJ77" s="264"/>
      <c r="BK77" s="264"/>
      <c r="BL77" s="264"/>
      <c r="BM77" s="264"/>
      <c r="BN77" s="264"/>
      <c r="BO77" s="264"/>
      <c r="BP77" s="264"/>
      <c r="BQ77" s="264"/>
      <c r="BR77" s="264"/>
      <c r="BS77" s="264"/>
      <c r="BT77" s="264"/>
      <c r="BU77" s="264"/>
      <c r="BV77" s="264"/>
      <c r="BW77" s="264"/>
      <c r="BX77" s="264"/>
      <c r="BY77" s="264"/>
      <c r="BZ77" s="264"/>
      <c r="CA77" s="264"/>
      <c r="CB77" s="264"/>
      <c r="CC77" s="264"/>
      <c r="CD77" s="264"/>
      <c r="CE77" s="264"/>
      <c r="CF77" s="264"/>
      <c r="CG77" s="264"/>
    </row>
    <row r="78" spans="2:86" x14ac:dyDescent="0.25">
      <c r="D78" s="84"/>
      <c r="E78" s="84"/>
      <c r="K78" s="276"/>
      <c r="L78" s="276"/>
      <c r="M78" s="276"/>
      <c r="N78" s="276"/>
      <c r="O78" s="276"/>
      <c r="P78" s="276"/>
      <c r="Q78" s="276"/>
      <c r="R78" s="276"/>
      <c r="S78" s="276"/>
      <c r="T78" s="276"/>
      <c r="U78" s="276"/>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264"/>
      <c r="AW78" s="264"/>
      <c r="AX78" s="264"/>
      <c r="AY78" s="264"/>
      <c r="AZ78" s="264"/>
      <c r="BA78" s="264"/>
      <c r="BB78" s="264"/>
      <c r="BC78" s="264"/>
      <c r="BD78" s="264"/>
      <c r="BE78" s="264"/>
      <c r="BF78" s="264"/>
      <c r="BG78" s="264"/>
      <c r="BH78" s="264"/>
      <c r="BI78" s="264"/>
      <c r="BJ78" s="264"/>
      <c r="BK78" s="264"/>
      <c r="BL78" s="264"/>
      <c r="BM78" s="264"/>
      <c r="BN78" s="264"/>
      <c r="BO78" s="264"/>
      <c r="BP78" s="264"/>
      <c r="BQ78" s="264"/>
      <c r="BR78" s="264"/>
      <c r="BS78" s="264"/>
      <c r="BT78" s="264"/>
      <c r="BU78" s="264"/>
      <c r="BV78" s="278"/>
      <c r="BW78" s="278"/>
      <c r="BX78" s="264"/>
      <c r="BY78" s="264"/>
      <c r="BZ78" s="264"/>
      <c r="CA78" s="264"/>
      <c r="CB78" s="264"/>
      <c r="CC78" s="264"/>
      <c r="CD78" s="264"/>
      <c r="CE78" s="264"/>
      <c r="CF78" s="264"/>
      <c r="CG78" s="264"/>
    </row>
    <row r="79" spans="2:86" ht="16.95" customHeight="1" x14ac:dyDescent="0.25">
      <c r="B79" s="416" t="str">
        <f>Original_data!A46</f>
        <v>Gas-to-liquids (GTL) plants  (energy)</v>
      </c>
      <c r="D79" s="372" t="str">
        <f>"Value in energy balance"&amp;$B$4</f>
        <v>Value in energy balance (in TJ)</v>
      </c>
      <c r="E79" s="408"/>
      <c r="F79" s="373"/>
      <c r="G79" s="108"/>
      <c r="H79" s="92">
        <v>1</v>
      </c>
      <c r="K79" s="274">
        <f t="shared" ref="K79" si="43">SUM(L79:U79)</f>
        <v>0</v>
      </c>
      <c r="L79" s="275">
        <f t="shared" ref="L79:U79" si="44">SUMIFS($X79:$CG79,$X$8:$CG$8,L$10)*$H79</f>
        <v>0</v>
      </c>
      <c r="M79" s="275">
        <f t="shared" si="44"/>
        <v>0</v>
      </c>
      <c r="N79" s="275">
        <f t="shared" si="44"/>
        <v>0</v>
      </c>
      <c r="O79" s="275">
        <f t="shared" si="44"/>
        <v>0</v>
      </c>
      <c r="P79" s="275">
        <f t="shared" si="44"/>
        <v>0</v>
      </c>
      <c r="Q79" s="275">
        <f t="shared" si="44"/>
        <v>0</v>
      </c>
      <c r="R79" s="275">
        <f t="shared" si="44"/>
        <v>0</v>
      </c>
      <c r="S79" s="275">
        <f t="shared" si="44"/>
        <v>0</v>
      </c>
      <c r="T79" s="275">
        <f t="shared" si="44"/>
        <v>0</v>
      </c>
      <c r="U79" s="275">
        <f t="shared" si="44"/>
        <v>0</v>
      </c>
      <c r="X79" s="100">
        <f>Original_data!B46</f>
        <v>0</v>
      </c>
      <c r="Y79" s="100">
        <f>Original_data!C46</f>
        <v>0</v>
      </c>
      <c r="Z79" s="100">
        <f>Original_data!D46</f>
        <v>0</v>
      </c>
      <c r="AA79" s="100">
        <f>Original_data!E46</f>
        <v>0</v>
      </c>
      <c r="AB79" s="100">
        <f>Original_data!F46</f>
        <v>0</v>
      </c>
      <c r="AC79" s="100">
        <f>Original_data!G46</f>
        <v>0</v>
      </c>
      <c r="AD79" s="100">
        <f>Original_data!H46</f>
        <v>0</v>
      </c>
      <c r="AE79" s="100">
        <f>Original_data!I46</f>
        <v>0</v>
      </c>
      <c r="AF79" s="100">
        <f>Original_data!J46</f>
        <v>0</v>
      </c>
      <c r="AG79" s="100">
        <f>Original_data!K46</f>
        <v>0</v>
      </c>
      <c r="AH79" s="100">
        <f>Original_data!L46</f>
        <v>0</v>
      </c>
      <c r="AI79" s="100">
        <f>Original_data!M46</f>
        <v>0</v>
      </c>
      <c r="AJ79" s="100">
        <f>Original_data!N46</f>
        <v>0</v>
      </c>
      <c r="AK79" s="100">
        <f>Original_data!O46</f>
        <v>0</v>
      </c>
      <c r="AL79" s="100">
        <f>Original_data!P46</f>
        <v>0</v>
      </c>
      <c r="AM79" s="100">
        <f>Original_data!Q46</f>
        <v>0</v>
      </c>
      <c r="AN79" s="100">
        <f>Original_data!R46</f>
        <v>0</v>
      </c>
      <c r="AO79" s="100">
        <f>Original_data!S46</f>
        <v>0</v>
      </c>
      <c r="AP79" s="100">
        <f>Original_data!U46</f>
        <v>0</v>
      </c>
      <c r="AQ79" s="100">
        <f>Original_data!V46</f>
        <v>0</v>
      </c>
      <c r="AR79" s="100">
        <f>Original_data!W46</f>
        <v>0</v>
      </c>
      <c r="AS79" s="100">
        <f>Original_data!X46</f>
        <v>0</v>
      </c>
      <c r="AT79" s="100">
        <f>Original_data!Y46</f>
        <v>0</v>
      </c>
      <c r="AU79" s="100">
        <f>Original_data!Z46</f>
        <v>0</v>
      </c>
      <c r="AV79" s="100">
        <f>Original_data!AA46</f>
        <v>0</v>
      </c>
      <c r="AW79" s="100">
        <f>Original_data!AB46</f>
        <v>0</v>
      </c>
      <c r="AX79" s="100">
        <f>Original_data!AC46</f>
        <v>0</v>
      </c>
      <c r="AY79" s="100">
        <f>Original_data!AD46</f>
        <v>0</v>
      </c>
      <c r="AZ79" s="100">
        <f>Original_data!AE46</f>
        <v>0</v>
      </c>
      <c r="BA79" s="100">
        <f>Original_data!AF46</f>
        <v>0</v>
      </c>
      <c r="BB79" s="100">
        <f>Original_data!AG46</f>
        <v>0</v>
      </c>
      <c r="BC79" s="100">
        <f>Original_data!AH46</f>
        <v>0</v>
      </c>
      <c r="BD79" s="100">
        <f>Original_data!AI46</f>
        <v>0</v>
      </c>
      <c r="BE79" s="100">
        <f>Original_data!AJ46</f>
        <v>0</v>
      </c>
      <c r="BF79" s="100">
        <f>Original_data!AK46</f>
        <v>0</v>
      </c>
      <c r="BG79" s="100">
        <f>Original_data!AL46</f>
        <v>0</v>
      </c>
      <c r="BH79" s="100">
        <f>Original_data!AM46</f>
        <v>0</v>
      </c>
      <c r="BI79" s="100">
        <f>Original_data!AN46</f>
        <v>0</v>
      </c>
      <c r="BJ79" s="100">
        <f>Original_data!AO46</f>
        <v>0</v>
      </c>
      <c r="BK79" s="100">
        <f>Original_data!AP46</f>
        <v>0</v>
      </c>
      <c r="BL79" s="100">
        <f>Original_data!AQ46</f>
        <v>0</v>
      </c>
      <c r="BM79" s="100">
        <f>Original_data!AR46</f>
        <v>0</v>
      </c>
      <c r="BN79" s="100">
        <f>Original_data!AS46</f>
        <v>0</v>
      </c>
      <c r="BO79" s="100">
        <f>Original_data!AT46</f>
        <v>0</v>
      </c>
      <c r="BP79" s="100">
        <f>Original_data!AU46</f>
        <v>0</v>
      </c>
      <c r="BQ79" s="100">
        <f>Original_data!AV46</f>
        <v>0</v>
      </c>
      <c r="BR79" s="100">
        <f>Original_data!AW46</f>
        <v>0</v>
      </c>
      <c r="BS79" s="100">
        <f>Original_data!AX46</f>
        <v>0</v>
      </c>
      <c r="BT79" s="100">
        <f>Original_data!AY46</f>
        <v>0</v>
      </c>
      <c r="BU79" s="100">
        <f>Original_data!AZ46</f>
        <v>0</v>
      </c>
      <c r="BV79" s="100">
        <f>Original_data!BA46</f>
        <v>0</v>
      </c>
      <c r="BW79" s="100">
        <f>Original_data!BB46</f>
        <v>0</v>
      </c>
      <c r="BX79" s="100">
        <f>Original_data!BC46</f>
        <v>0</v>
      </c>
      <c r="BY79" s="100">
        <f>Original_data!BD46</f>
        <v>0</v>
      </c>
      <c r="BZ79" s="100">
        <f>Original_data!BE46</f>
        <v>0</v>
      </c>
      <c r="CA79" s="100">
        <f>Original_data!BF46</f>
        <v>0</v>
      </c>
      <c r="CB79" s="100">
        <f>Original_data!BG46</f>
        <v>0</v>
      </c>
      <c r="CC79" s="100">
        <f>Original_data!BH46</f>
        <v>0</v>
      </c>
      <c r="CD79" s="100">
        <f>Original_data!BI46</f>
        <v>0</v>
      </c>
      <c r="CE79" s="100">
        <f>Original_data!BJ46</f>
        <v>0</v>
      </c>
      <c r="CF79" s="100">
        <f>Original_data!BK46</f>
        <v>0</v>
      </c>
      <c r="CG79" s="100">
        <f>Original_data!BL46</f>
        <v>0</v>
      </c>
    </row>
    <row r="80" spans="2:86" ht="4.2" customHeight="1" x14ac:dyDescent="0.25">
      <c r="B80" s="416"/>
      <c r="D80" s="84"/>
      <c r="E80" s="84"/>
      <c r="G80" s="84"/>
      <c r="K80" s="276"/>
      <c r="L80" s="276"/>
      <c r="M80" s="276"/>
      <c r="N80" s="276"/>
      <c r="O80" s="276"/>
      <c r="P80" s="276"/>
      <c r="Q80" s="276"/>
      <c r="R80" s="276"/>
      <c r="S80" s="276"/>
      <c r="T80" s="276"/>
      <c r="U80" s="276"/>
      <c r="X80" s="258"/>
      <c r="Y80" s="258"/>
      <c r="Z80" s="258"/>
      <c r="AA80" s="258"/>
      <c r="AB80" s="258"/>
      <c r="AC80" s="258"/>
      <c r="AD80" s="258"/>
      <c r="AE80" s="258"/>
      <c r="AF80" s="258"/>
      <c r="AG80" s="258"/>
      <c r="AH80" s="258"/>
      <c r="AI80" s="258"/>
      <c r="AJ80" s="258"/>
      <c r="AK80" s="258"/>
      <c r="AL80" s="258"/>
      <c r="AM80" s="258"/>
      <c r="AN80" s="258"/>
      <c r="AO80" s="258"/>
      <c r="AP80" s="258"/>
      <c r="AQ80" s="258"/>
      <c r="AR80" s="258"/>
      <c r="AS80" s="258"/>
      <c r="AT80" s="258"/>
      <c r="AU80" s="258"/>
      <c r="AV80" s="258"/>
      <c r="AW80" s="258"/>
      <c r="AX80" s="258"/>
      <c r="AY80" s="258"/>
      <c r="AZ80" s="258"/>
      <c r="BA80" s="258"/>
      <c r="BB80" s="258"/>
      <c r="BC80" s="258"/>
      <c r="BD80" s="258"/>
      <c r="BE80" s="258"/>
      <c r="BF80" s="258"/>
      <c r="BG80" s="258"/>
      <c r="BH80" s="258"/>
      <c r="BI80" s="258"/>
      <c r="BJ80" s="258"/>
      <c r="BK80" s="258"/>
      <c r="BL80" s="258"/>
      <c r="BM80" s="258"/>
      <c r="BN80" s="258"/>
      <c r="BO80" s="258"/>
      <c r="BP80" s="258"/>
      <c r="BQ80" s="258"/>
      <c r="BR80" s="258"/>
      <c r="BS80" s="258"/>
      <c r="BT80" s="258"/>
      <c r="BU80" s="258"/>
      <c r="BV80" s="258"/>
      <c r="BW80" s="258"/>
      <c r="BX80" s="258"/>
      <c r="BY80" s="258"/>
      <c r="BZ80" s="258"/>
      <c r="CA80" s="258"/>
      <c r="CB80" s="258"/>
      <c r="CC80" s="258"/>
      <c r="CD80" s="258"/>
      <c r="CE80" s="258"/>
      <c r="CF80" s="258"/>
      <c r="CG80" s="258"/>
      <c r="CH80" s="84"/>
    </row>
    <row r="81" spans="2:86" ht="16.95" customHeight="1" x14ac:dyDescent="0.25">
      <c r="B81" s="416"/>
      <c r="D81" s="450" t="str">
        <f>"Value in PSUT"&amp;$D$4</f>
        <v>Value in PSUT (in PJ)</v>
      </c>
      <c r="E81" s="277" t="s">
        <v>326</v>
      </c>
      <c r="F81" s="150" t="str">
        <f>Matrix!E50</f>
        <v>C</v>
      </c>
      <c r="G81" s="88" t="s">
        <v>312</v>
      </c>
      <c r="H81" s="92">
        <v>-1E-3</v>
      </c>
      <c r="K81" s="274">
        <f t="shared" ref="K81" si="45">SUM(L81:U81)</f>
        <v>0</v>
      </c>
      <c r="L81" s="274">
        <f t="shared" ref="L81:U81" si="46">L79*$H81</f>
        <v>0</v>
      </c>
      <c r="M81" s="274">
        <f t="shared" si="46"/>
        <v>0</v>
      </c>
      <c r="N81" s="274">
        <f t="shared" si="46"/>
        <v>0</v>
      </c>
      <c r="O81" s="274">
        <f t="shared" si="46"/>
        <v>0</v>
      </c>
      <c r="P81" s="274">
        <f t="shared" si="46"/>
        <v>0</v>
      </c>
      <c r="Q81" s="274">
        <f t="shared" si="46"/>
        <v>0</v>
      </c>
      <c r="R81" s="274">
        <f t="shared" si="46"/>
        <v>0</v>
      </c>
      <c r="S81" s="274">
        <f t="shared" si="46"/>
        <v>0</v>
      </c>
      <c r="T81" s="274">
        <f t="shared" si="46"/>
        <v>0</v>
      </c>
      <c r="U81" s="274">
        <f t="shared" si="46"/>
        <v>0</v>
      </c>
      <c r="X81" s="258"/>
      <c r="Y81" s="258"/>
      <c r="Z81" s="258"/>
      <c r="AA81" s="258"/>
      <c r="AB81" s="258"/>
      <c r="AC81" s="258"/>
      <c r="AD81" s="258"/>
      <c r="AE81" s="258"/>
      <c r="AF81" s="258"/>
      <c r="AG81" s="258"/>
      <c r="AH81" s="258"/>
      <c r="AI81" s="258"/>
      <c r="AJ81" s="258"/>
      <c r="AK81" s="258"/>
      <c r="AL81" s="258"/>
      <c r="AM81" s="258"/>
      <c r="AN81" s="258"/>
      <c r="AO81" s="258"/>
      <c r="AP81" s="258"/>
      <c r="AQ81" s="258"/>
      <c r="AR81" s="258"/>
      <c r="AS81" s="258"/>
      <c r="AT81" s="258"/>
      <c r="AU81" s="258"/>
      <c r="AV81" s="258"/>
      <c r="AW81" s="258"/>
      <c r="AX81" s="258"/>
      <c r="AY81" s="258"/>
      <c r="AZ81" s="258"/>
      <c r="BA81" s="258"/>
      <c r="BB81" s="258"/>
      <c r="BC81" s="258"/>
      <c r="BD81" s="258"/>
      <c r="BE81" s="258"/>
      <c r="BF81" s="258"/>
      <c r="BG81" s="258"/>
      <c r="BH81" s="258"/>
      <c r="BI81" s="258"/>
      <c r="BJ81" s="258"/>
      <c r="BK81" s="258"/>
      <c r="BL81" s="258"/>
      <c r="BM81" s="258"/>
      <c r="BN81" s="258"/>
      <c r="BO81" s="258"/>
      <c r="BP81" s="258"/>
      <c r="BQ81" s="258"/>
      <c r="BR81" s="258"/>
      <c r="BS81" s="258"/>
      <c r="BT81" s="258"/>
      <c r="BU81" s="258"/>
      <c r="BV81" s="258"/>
      <c r="BW81" s="258"/>
      <c r="BX81" s="258"/>
      <c r="BY81" s="258"/>
      <c r="BZ81" s="258"/>
      <c r="CA81" s="258"/>
      <c r="CB81" s="258"/>
      <c r="CC81" s="258"/>
      <c r="CD81" s="258"/>
      <c r="CE81" s="258"/>
      <c r="CF81" s="258"/>
      <c r="CG81" s="258"/>
      <c r="CH81" s="84"/>
    </row>
    <row r="82" spans="2:86" ht="16.95" customHeight="1" x14ac:dyDescent="0.25">
      <c r="B82" s="416"/>
      <c r="D82" s="451"/>
      <c r="E82" s="277" t="s">
        <v>330</v>
      </c>
      <c r="F82" s="150" t="str">
        <f>Matrix!E50</f>
        <v>C</v>
      </c>
      <c r="G82" s="88" t="s">
        <v>317</v>
      </c>
      <c r="H82" s="108"/>
      <c r="K82" s="274">
        <f>K81</f>
        <v>0</v>
      </c>
      <c r="L82" s="276"/>
      <c r="M82" s="276"/>
      <c r="N82" s="276"/>
      <c r="O82" s="276"/>
      <c r="P82" s="276"/>
      <c r="Q82" s="276"/>
      <c r="R82" s="276"/>
      <c r="S82" s="276"/>
      <c r="T82" s="276"/>
      <c r="U82" s="276"/>
      <c r="X82" s="264"/>
      <c r="Y82" s="264"/>
      <c r="Z82" s="264"/>
      <c r="AA82" s="264"/>
      <c r="AB82" s="264"/>
      <c r="AC82" s="264"/>
      <c r="AD82" s="264"/>
      <c r="AE82" s="264"/>
      <c r="AF82" s="264"/>
      <c r="AG82" s="264"/>
      <c r="AH82" s="264"/>
      <c r="AI82" s="264"/>
      <c r="AJ82" s="264"/>
      <c r="AK82" s="264"/>
      <c r="AL82" s="264"/>
      <c r="AM82" s="264"/>
      <c r="AN82" s="264"/>
      <c r="AO82" s="264"/>
      <c r="AP82" s="264"/>
      <c r="AQ82" s="264"/>
      <c r="AR82" s="264"/>
      <c r="AS82" s="264"/>
      <c r="AT82" s="264"/>
      <c r="AU82" s="264"/>
      <c r="AV82" s="264"/>
      <c r="AW82" s="264"/>
      <c r="AX82" s="264"/>
      <c r="AY82" s="264"/>
      <c r="AZ82" s="264"/>
      <c r="BA82" s="264"/>
      <c r="BB82" s="264"/>
      <c r="BC82" s="264"/>
      <c r="BD82" s="264"/>
      <c r="BE82" s="264"/>
      <c r="BF82" s="264"/>
      <c r="BG82" s="264"/>
      <c r="BH82" s="264"/>
      <c r="BI82" s="264"/>
      <c r="BJ82" s="264"/>
      <c r="BK82" s="264"/>
      <c r="BL82" s="264"/>
      <c r="BM82" s="264"/>
      <c r="BN82" s="264"/>
      <c r="BO82" s="264"/>
      <c r="BP82" s="264"/>
      <c r="BQ82" s="264"/>
      <c r="BR82" s="264"/>
      <c r="BS82" s="264"/>
      <c r="BT82" s="264"/>
      <c r="BU82" s="264"/>
      <c r="BV82" s="264"/>
      <c r="BW82" s="264"/>
      <c r="BX82" s="264"/>
      <c r="BY82" s="264"/>
      <c r="BZ82" s="264"/>
      <c r="CA82" s="264"/>
      <c r="CB82" s="264"/>
      <c r="CC82" s="264"/>
      <c r="CD82" s="264"/>
      <c r="CE82" s="264"/>
      <c r="CF82" s="264"/>
      <c r="CG82" s="264"/>
    </row>
    <row r="83" spans="2:86" ht="16.95" customHeight="1" x14ac:dyDescent="0.25">
      <c r="B83" s="416"/>
      <c r="D83" s="452"/>
      <c r="E83" s="277" t="s">
        <v>331</v>
      </c>
      <c r="F83" s="150" t="str">
        <f>Matrix!D50</f>
        <v>Env</v>
      </c>
      <c r="G83" s="88" t="s">
        <v>314</v>
      </c>
      <c r="H83" s="108"/>
      <c r="K83" s="274">
        <f>K82</f>
        <v>0</v>
      </c>
      <c r="L83" s="276"/>
      <c r="M83" s="276"/>
      <c r="N83" s="276"/>
      <c r="O83" s="276"/>
      <c r="P83" s="276"/>
      <c r="Q83" s="276"/>
      <c r="R83" s="276"/>
      <c r="S83" s="276"/>
      <c r="T83" s="276"/>
      <c r="U83" s="276"/>
      <c r="X83" s="264"/>
      <c r="Y83" s="264"/>
      <c r="Z83" s="264"/>
      <c r="AA83" s="264"/>
      <c r="AB83" s="264"/>
      <c r="AC83" s="264"/>
      <c r="AD83" s="264"/>
      <c r="AE83" s="264"/>
      <c r="AF83" s="264"/>
      <c r="AG83" s="264"/>
      <c r="AH83" s="264"/>
      <c r="AI83" s="264"/>
      <c r="AJ83" s="264"/>
      <c r="AK83" s="264"/>
      <c r="AL83" s="264"/>
      <c r="AM83" s="264"/>
      <c r="AN83" s="264"/>
      <c r="AO83" s="264"/>
      <c r="AP83" s="264"/>
      <c r="AQ83" s="264"/>
      <c r="AR83" s="264"/>
      <c r="AS83" s="264"/>
      <c r="AT83" s="264"/>
      <c r="AU83" s="264"/>
      <c r="AV83" s="264"/>
      <c r="AW83" s="264"/>
      <c r="AX83" s="264"/>
      <c r="AY83" s="264"/>
      <c r="AZ83" s="264"/>
      <c r="BA83" s="264"/>
      <c r="BB83" s="264"/>
      <c r="BC83" s="264"/>
      <c r="BD83" s="264"/>
      <c r="BE83" s="264"/>
      <c r="BF83" s="264"/>
      <c r="BG83" s="264"/>
      <c r="BH83" s="264"/>
      <c r="BI83" s="264"/>
      <c r="BJ83" s="264"/>
      <c r="BK83" s="264"/>
      <c r="BL83" s="264"/>
      <c r="BM83" s="264"/>
      <c r="BN83" s="264"/>
      <c r="BO83" s="264"/>
      <c r="BP83" s="264"/>
      <c r="BQ83" s="264"/>
      <c r="BR83" s="264"/>
      <c r="BS83" s="264"/>
      <c r="BT83" s="264"/>
      <c r="BU83" s="264"/>
      <c r="BV83" s="264"/>
      <c r="BW83" s="264"/>
      <c r="BX83" s="264"/>
      <c r="BY83" s="264"/>
      <c r="BZ83" s="264"/>
      <c r="CA83" s="264"/>
      <c r="CB83" s="264"/>
      <c r="CC83" s="264"/>
      <c r="CD83" s="264"/>
      <c r="CE83" s="264"/>
      <c r="CF83" s="264"/>
      <c r="CG83" s="264"/>
    </row>
    <row r="84" spans="2:86" x14ac:dyDescent="0.25">
      <c r="D84" s="110"/>
      <c r="E84" s="110"/>
      <c r="K84" s="276"/>
      <c r="L84" s="276"/>
      <c r="M84" s="276"/>
      <c r="N84" s="276"/>
      <c r="O84" s="276"/>
      <c r="P84" s="276"/>
      <c r="Q84" s="276"/>
      <c r="R84" s="276"/>
      <c r="S84" s="276"/>
      <c r="T84" s="276"/>
      <c r="U84" s="276"/>
      <c r="X84" s="264"/>
      <c r="Y84" s="264"/>
      <c r="Z84" s="264"/>
      <c r="AA84" s="264"/>
      <c r="AB84" s="264"/>
      <c r="AC84" s="264"/>
      <c r="AD84" s="264"/>
      <c r="AE84" s="264"/>
      <c r="AF84" s="264"/>
      <c r="AG84" s="264"/>
      <c r="AH84" s="264"/>
      <c r="AI84" s="264"/>
      <c r="AJ84" s="264"/>
      <c r="AK84" s="264"/>
      <c r="AL84" s="264"/>
      <c r="AM84" s="264"/>
      <c r="AN84" s="264"/>
      <c r="AO84" s="264"/>
      <c r="AP84" s="264"/>
      <c r="AQ84" s="264"/>
      <c r="AR84" s="264"/>
      <c r="AS84" s="264"/>
      <c r="AT84" s="264"/>
      <c r="AU84" s="264"/>
      <c r="AV84" s="264"/>
      <c r="AW84" s="264"/>
      <c r="AX84" s="264"/>
      <c r="AY84" s="264"/>
      <c r="AZ84" s="264"/>
      <c r="BA84" s="264"/>
      <c r="BB84" s="264"/>
      <c r="BC84" s="264"/>
      <c r="BD84" s="264"/>
      <c r="BE84" s="264"/>
      <c r="BF84" s="264"/>
      <c r="BG84" s="264"/>
      <c r="BH84" s="264"/>
      <c r="BI84" s="264"/>
      <c r="BJ84" s="264"/>
      <c r="BK84" s="264"/>
      <c r="BL84" s="264"/>
      <c r="BM84" s="264"/>
      <c r="BN84" s="264"/>
      <c r="BO84" s="264"/>
      <c r="BP84" s="264"/>
      <c r="BQ84" s="264"/>
      <c r="BR84" s="264"/>
      <c r="BS84" s="264"/>
      <c r="BT84" s="264"/>
      <c r="BU84" s="264"/>
      <c r="BV84" s="278"/>
      <c r="BW84" s="278"/>
      <c r="BX84" s="264"/>
      <c r="BY84" s="264"/>
      <c r="BZ84" s="264"/>
      <c r="CA84" s="264"/>
      <c r="CB84" s="264"/>
      <c r="CC84" s="264"/>
      <c r="CD84" s="264"/>
      <c r="CE84" s="264"/>
      <c r="CF84" s="264"/>
      <c r="CG84" s="264"/>
    </row>
    <row r="85" spans="2:86" ht="16.95" customHeight="1" x14ac:dyDescent="0.25">
      <c r="B85" s="416" t="str">
        <f>Original_data!A47</f>
        <v>Own use in electricity, CHP and heat plants (energy)</v>
      </c>
      <c r="D85" s="372" t="str">
        <f>"Value in energy balance"&amp;$B$4</f>
        <v>Value in energy balance (in TJ)</v>
      </c>
      <c r="E85" s="408"/>
      <c r="F85" s="373"/>
      <c r="G85" s="108"/>
      <c r="H85" s="92">
        <v>1</v>
      </c>
      <c r="K85" s="274">
        <f t="shared" ref="K85" si="47">SUM(L85:U85)</f>
        <v>-17830</v>
      </c>
      <c r="L85" s="275">
        <f t="shared" ref="L85:U85" si="48">SUMIFS($X85:$CG85,$X$8:$CG$8,L$10)*$H85</f>
        <v>0</v>
      </c>
      <c r="M85" s="275">
        <f t="shared" si="48"/>
        <v>0</v>
      </c>
      <c r="N85" s="275">
        <f t="shared" si="48"/>
        <v>0</v>
      </c>
      <c r="O85" s="275">
        <f t="shared" si="48"/>
        <v>-1109</v>
      </c>
      <c r="P85" s="275">
        <f t="shared" si="48"/>
        <v>0</v>
      </c>
      <c r="Q85" s="275">
        <f t="shared" si="48"/>
        <v>0</v>
      </c>
      <c r="R85" s="275">
        <f t="shared" si="48"/>
        <v>0</v>
      </c>
      <c r="S85" s="275">
        <f t="shared" si="48"/>
        <v>-16721</v>
      </c>
      <c r="T85" s="275">
        <f t="shared" si="48"/>
        <v>0</v>
      </c>
      <c r="U85" s="275">
        <f t="shared" si="48"/>
        <v>0</v>
      </c>
      <c r="X85" s="100">
        <f>Original_data!B47</f>
        <v>0</v>
      </c>
      <c r="Y85" s="100">
        <f>Original_data!C47</f>
        <v>0</v>
      </c>
      <c r="Z85" s="100">
        <f>Original_data!D47</f>
        <v>0</v>
      </c>
      <c r="AA85" s="100">
        <f>Original_data!E47</f>
        <v>0</v>
      </c>
      <c r="AB85" s="100">
        <f>Original_data!F47</f>
        <v>0</v>
      </c>
      <c r="AC85" s="100">
        <f>Original_data!G47</f>
        <v>0</v>
      </c>
      <c r="AD85" s="100">
        <f>Original_data!H47</f>
        <v>0</v>
      </c>
      <c r="AE85" s="100">
        <f>Original_data!I47</f>
        <v>0</v>
      </c>
      <c r="AF85" s="100">
        <f>Original_data!J47</f>
        <v>0</v>
      </c>
      <c r="AG85" s="100">
        <f>Original_data!K47</f>
        <v>0</v>
      </c>
      <c r="AH85" s="100">
        <f>Original_data!L47</f>
        <v>0</v>
      </c>
      <c r="AI85" s="100">
        <f>Original_data!M47</f>
        <v>0</v>
      </c>
      <c r="AJ85" s="100">
        <f>Original_data!N47</f>
        <v>0</v>
      </c>
      <c r="AK85" s="100">
        <f>Original_data!O47</f>
        <v>0</v>
      </c>
      <c r="AL85" s="100">
        <f>Original_data!P47</f>
        <v>0</v>
      </c>
      <c r="AM85" s="100">
        <f>Original_data!Q47</f>
        <v>0</v>
      </c>
      <c r="AN85" s="100">
        <f>Original_data!R47</f>
        <v>0</v>
      </c>
      <c r="AO85" s="100">
        <f>Original_data!S47</f>
        <v>-1109</v>
      </c>
      <c r="AP85" s="100">
        <f>Original_data!U47</f>
        <v>0</v>
      </c>
      <c r="AQ85" s="100">
        <f>Original_data!V47</f>
        <v>0</v>
      </c>
      <c r="AR85" s="100">
        <f>Original_data!W47</f>
        <v>0</v>
      </c>
      <c r="AS85" s="100">
        <f>Original_data!X47</f>
        <v>0</v>
      </c>
      <c r="AT85" s="100">
        <f>Original_data!Y47</f>
        <v>0</v>
      </c>
      <c r="AU85" s="100">
        <f>Original_data!Z47</f>
        <v>0</v>
      </c>
      <c r="AV85" s="100">
        <f>Original_data!AA47</f>
        <v>0</v>
      </c>
      <c r="AW85" s="100">
        <f>Original_data!AB47</f>
        <v>0</v>
      </c>
      <c r="AX85" s="100">
        <f>Original_data!AC47</f>
        <v>0</v>
      </c>
      <c r="AY85" s="100">
        <f>Original_data!AD47</f>
        <v>0</v>
      </c>
      <c r="AZ85" s="100">
        <f>Original_data!AE47</f>
        <v>0</v>
      </c>
      <c r="BA85" s="100">
        <f>Original_data!AF47</f>
        <v>0</v>
      </c>
      <c r="BB85" s="100">
        <f>Original_data!AG47</f>
        <v>0</v>
      </c>
      <c r="BC85" s="100">
        <f>Original_data!AH47</f>
        <v>0</v>
      </c>
      <c r="BD85" s="100">
        <f>Original_data!AI47</f>
        <v>0</v>
      </c>
      <c r="BE85" s="100">
        <f>Original_data!AJ47</f>
        <v>0</v>
      </c>
      <c r="BF85" s="100">
        <f>Original_data!AK47</f>
        <v>0</v>
      </c>
      <c r="BG85" s="100">
        <f>Original_data!AL47</f>
        <v>0</v>
      </c>
      <c r="BH85" s="100">
        <f>Original_data!AM47</f>
        <v>0</v>
      </c>
      <c r="BI85" s="100">
        <f>Original_data!AN47</f>
        <v>0</v>
      </c>
      <c r="BJ85" s="100">
        <f>Original_data!AO47</f>
        <v>0</v>
      </c>
      <c r="BK85" s="100">
        <f>Original_data!AP47</f>
        <v>0</v>
      </c>
      <c r="BL85" s="100">
        <f>Original_data!AQ47</f>
        <v>0</v>
      </c>
      <c r="BM85" s="100">
        <f>Original_data!AR47</f>
        <v>0</v>
      </c>
      <c r="BN85" s="100">
        <f>Original_data!AS47</f>
        <v>0</v>
      </c>
      <c r="BO85" s="100">
        <f>Original_data!AT47</f>
        <v>0</v>
      </c>
      <c r="BP85" s="100">
        <f>Original_data!AU47</f>
        <v>0</v>
      </c>
      <c r="BQ85" s="100">
        <f>Original_data!AV47</f>
        <v>0</v>
      </c>
      <c r="BR85" s="100">
        <f>Original_data!AW47</f>
        <v>0</v>
      </c>
      <c r="BS85" s="100">
        <f>Original_data!AX47</f>
        <v>0</v>
      </c>
      <c r="BT85" s="100">
        <f>Original_data!AY47</f>
        <v>0</v>
      </c>
      <c r="BU85" s="100">
        <f>Original_data!AZ47</f>
        <v>0</v>
      </c>
      <c r="BV85" s="100">
        <f>Original_data!BA47</f>
        <v>0</v>
      </c>
      <c r="BW85" s="100">
        <f>Original_data!BB47</f>
        <v>0</v>
      </c>
      <c r="BX85" s="100">
        <f>Original_data!BC47</f>
        <v>0</v>
      </c>
      <c r="BY85" s="100">
        <f>Original_data!BD47</f>
        <v>0</v>
      </c>
      <c r="BZ85" s="100">
        <f>Original_data!BE47</f>
        <v>0</v>
      </c>
      <c r="CA85" s="100">
        <f>Original_data!BF47</f>
        <v>0</v>
      </c>
      <c r="CB85" s="100">
        <f>Original_data!BG47</f>
        <v>0</v>
      </c>
      <c r="CC85" s="100">
        <f>Original_data!BH47</f>
        <v>0</v>
      </c>
      <c r="CD85" s="100">
        <f>Original_data!BI47</f>
        <v>0</v>
      </c>
      <c r="CE85" s="100">
        <f>Original_data!BJ47</f>
        <v>0</v>
      </c>
      <c r="CF85" s="100">
        <f>Original_data!BK47</f>
        <v>-16721</v>
      </c>
      <c r="CG85" s="100">
        <f>Original_data!BL47</f>
        <v>0</v>
      </c>
    </row>
    <row r="86" spans="2:86" ht="4.2" customHeight="1" x14ac:dyDescent="0.25">
      <c r="B86" s="416"/>
      <c r="D86" s="84"/>
      <c r="E86" s="84"/>
      <c r="G86" s="84"/>
      <c r="K86" s="276"/>
      <c r="L86" s="276"/>
      <c r="M86" s="276"/>
      <c r="N86" s="276"/>
      <c r="O86" s="276"/>
      <c r="P86" s="276"/>
      <c r="Q86" s="276"/>
      <c r="R86" s="276"/>
      <c r="S86" s="276"/>
      <c r="T86" s="276"/>
      <c r="U86" s="276"/>
      <c r="X86" s="258"/>
      <c r="Y86" s="258"/>
      <c r="Z86" s="258"/>
      <c r="AA86" s="258"/>
      <c r="AB86" s="258"/>
      <c r="AC86" s="258"/>
      <c r="AD86" s="258"/>
      <c r="AE86" s="258"/>
      <c r="AF86" s="258"/>
      <c r="AG86" s="258"/>
      <c r="AH86" s="258"/>
      <c r="AI86" s="258"/>
      <c r="AJ86" s="258"/>
      <c r="AK86" s="258"/>
      <c r="AL86" s="258"/>
      <c r="AM86" s="258"/>
      <c r="AN86" s="258"/>
      <c r="AO86" s="258"/>
      <c r="AP86" s="258"/>
      <c r="AQ86" s="258"/>
      <c r="AR86" s="258"/>
      <c r="AS86" s="258"/>
      <c r="AT86" s="258"/>
      <c r="AU86" s="258"/>
      <c r="AV86" s="258"/>
      <c r="AW86" s="258"/>
      <c r="AX86" s="258"/>
      <c r="AY86" s="258"/>
      <c r="AZ86" s="258"/>
      <c r="BA86" s="258"/>
      <c r="BB86" s="258"/>
      <c r="BC86" s="258"/>
      <c r="BD86" s="258"/>
      <c r="BE86" s="258"/>
      <c r="BF86" s="258"/>
      <c r="BG86" s="258"/>
      <c r="BH86" s="258"/>
      <c r="BI86" s="258"/>
      <c r="BJ86" s="258"/>
      <c r="BK86" s="258"/>
      <c r="BL86" s="258"/>
      <c r="BM86" s="258"/>
      <c r="BN86" s="258"/>
      <c r="BO86" s="258"/>
      <c r="BP86" s="258"/>
      <c r="BQ86" s="258"/>
      <c r="BR86" s="258"/>
      <c r="BS86" s="258"/>
      <c r="BT86" s="258"/>
      <c r="BU86" s="258"/>
      <c r="BV86" s="258"/>
      <c r="BW86" s="258"/>
      <c r="BX86" s="258"/>
      <c r="BY86" s="258"/>
      <c r="BZ86" s="258"/>
      <c r="CA86" s="258"/>
      <c r="CB86" s="258"/>
      <c r="CC86" s="258"/>
      <c r="CD86" s="258"/>
      <c r="CE86" s="258"/>
      <c r="CF86" s="258"/>
      <c r="CG86" s="258"/>
      <c r="CH86" s="84"/>
    </row>
    <row r="87" spans="2:86" ht="16.95" customHeight="1" x14ac:dyDescent="0.25">
      <c r="B87" s="416"/>
      <c r="D87" s="450" t="str">
        <f>"Value in PSUT"&amp;$D$4</f>
        <v>Value in PSUT (in PJ)</v>
      </c>
      <c r="E87" s="277" t="s">
        <v>326</v>
      </c>
      <c r="F87" s="150" t="str">
        <f>Matrix!E51</f>
        <v>D</v>
      </c>
      <c r="G87" s="88" t="s">
        <v>312</v>
      </c>
      <c r="H87" s="92">
        <v>-1E-3</v>
      </c>
      <c r="K87" s="274">
        <f t="shared" ref="K87" si="49">SUM(L87:U87)</f>
        <v>17.829999999999998</v>
      </c>
      <c r="L87" s="274">
        <f t="shared" ref="L87:U87" si="50">L85*$H87</f>
        <v>0</v>
      </c>
      <c r="M87" s="274">
        <f t="shared" si="50"/>
        <v>0</v>
      </c>
      <c r="N87" s="274">
        <f t="shared" si="50"/>
        <v>0</v>
      </c>
      <c r="O87" s="274">
        <f t="shared" si="50"/>
        <v>1.109</v>
      </c>
      <c r="P87" s="274">
        <f t="shared" si="50"/>
        <v>0</v>
      </c>
      <c r="Q87" s="274">
        <f t="shared" si="50"/>
        <v>0</v>
      </c>
      <c r="R87" s="274">
        <f t="shared" si="50"/>
        <v>0</v>
      </c>
      <c r="S87" s="274">
        <f t="shared" si="50"/>
        <v>16.721</v>
      </c>
      <c r="T87" s="274">
        <f t="shared" si="50"/>
        <v>0</v>
      </c>
      <c r="U87" s="274">
        <f t="shared" si="50"/>
        <v>0</v>
      </c>
      <c r="X87" s="258"/>
      <c r="Y87" s="258"/>
      <c r="Z87" s="258"/>
      <c r="AA87" s="258"/>
      <c r="AB87" s="258"/>
      <c r="AC87" s="258"/>
      <c r="AD87" s="258"/>
      <c r="AE87" s="258"/>
      <c r="AF87" s="258"/>
      <c r="AG87" s="258"/>
      <c r="AH87" s="258"/>
      <c r="AI87" s="258"/>
      <c r="AJ87" s="258"/>
      <c r="AK87" s="258"/>
      <c r="AL87" s="258"/>
      <c r="AM87" s="258"/>
      <c r="AN87" s="258"/>
      <c r="AO87" s="258"/>
      <c r="AP87" s="258"/>
      <c r="AQ87" s="258"/>
      <c r="AR87" s="258"/>
      <c r="AS87" s="258"/>
      <c r="AT87" s="258"/>
      <c r="AU87" s="258"/>
      <c r="AV87" s="258"/>
      <c r="AW87" s="258"/>
      <c r="AX87" s="258"/>
      <c r="AY87" s="258"/>
      <c r="AZ87" s="258"/>
      <c r="BA87" s="258"/>
      <c r="BB87" s="258"/>
      <c r="BC87" s="258"/>
      <c r="BD87" s="258"/>
      <c r="BE87" s="258"/>
      <c r="BF87" s="258"/>
      <c r="BG87" s="258"/>
      <c r="BH87" s="258"/>
      <c r="BI87" s="258"/>
      <c r="BJ87" s="258"/>
      <c r="BK87" s="258"/>
      <c r="BL87" s="258"/>
      <c r="BM87" s="258"/>
      <c r="BN87" s="258"/>
      <c r="BO87" s="258"/>
      <c r="BP87" s="258"/>
      <c r="BQ87" s="258"/>
      <c r="BR87" s="258"/>
      <c r="BS87" s="258"/>
      <c r="BT87" s="258"/>
      <c r="BU87" s="258"/>
      <c r="BV87" s="258"/>
      <c r="BW87" s="258"/>
      <c r="BX87" s="258"/>
      <c r="BY87" s="258"/>
      <c r="BZ87" s="258"/>
      <c r="CA87" s="258"/>
      <c r="CB87" s="258"/>
      <c r="CC87" s="258"/>
      <c r="CD87" s="258"/>
      <c r="CE87" s="258"/>
      <c r="CF87" s="258"/>
      <c r="CG87" s="258"/>
      <c r="CH87" s="84"/>
    </row>
    <row r="88" spans="2:86" ht="16.95" customHeight="1" x14ac:dyDescent="0.25">
      <c r="B88" s="416"/>
      <c r="D88" s="451"/>
      <c r="E88" s="277" t="s">
        <v>330</v>
      </c>
      <c r="F88" s="150" t="str">
        <f>Matrix!E51</f>
        <v>D</v>
      </c>
      <c r="G88" s="88" t="s">
        <v>317</v>
      </c>
      <c r="H88" s="108"/>
      <c r="K88" s="274">
        <f>K87</f>
        <v>17.829999999999998</v>
      </c>
      <c r="L88" s="276"/>
      <c r="M88" s="276"/>
      <c r="N88" s="276"/>
      <c r="O88" s="276"/>
      <c r="P88" s="276"/>
      <c r="Q88" s="276"/>
      <c r="R88" s="276"/>
      <c r="S88" s="276"/>
      <c r="T88" s="276"/>
      <c r="U88" s="276"/>
      <c r="X88" s="264"/>
      <c r="Y88" s="264"/>
      <c r="Z88" s="264"/>
      <c r="AA88" s="264"/>
      <c r="AB88" s="264"/>
      <c r="AC88" s="264"/>
      <c r="AD88" s="264"/>
      <c r="AE88" s="264"/>
      <c r="AF88" s="264"/>
      <c r="AG88" s="264"/>
      <c r="AH88" s="264"/>
      <c r="AI88" s="264"/>
      <c r="AJ88" s="264"/>
      <c r="AK88" s="264"/>
      <c r="AL88" s="264"/>
      <c r="AM88" s="264"/>
      <c r="AN88" s="264"/>
      <c r="AO88" s="264"/>
      <c r="AP88" s="264"/>
      <c r="AQ88" s="264"/>
      <c r="AR88" s="264"/>
      <c r="AS88" s="264"/>
      <c r="AT88" s="264"/>
      <c r="AU88" s="264"/>
      <c r="AV88" s="264"/>
      <c r="AW88" s="264"/>
      <c r="AX88" s="264"/>
      <c r="AY88" s="264"/>
      <c r="AZ88" s="264"/>
      <c r="BA88" s="264"/>
      <c r="BB88" s="264"/>
      <c r="BC88" s="264"/>
      <c r="BD88" s="264"/>
      <c r="BE88" s="264"/>
      <c r="BF88" s="264"/>
      <c r="BG88" s="264"/>
      <c r="BH88" s="264"/>
      <c r="BI88" s="264"/>
      <c r="BJ88" s="264"/>
      <c r="BK88" s="264"/>
      <c r="BL88" s="264"/>
      <c r="BM88" s="264"/>
      <c r="BN88" s="264"/>
      <c r="BO88" s="264"/>
      <c r="BP88" s="264"/>
      <c r="BQ88" s="264"/>
      <c r="BR88" s="264"/>
      <c r="BS88" s="264"/>
      <c r="BT88" s="264"/>
      <c r="BU88" s="264"/>
      <c r="BV88" s="264"/>
      <c r="BW88" s="264"/>
      <c r="BX88" s="264"/>
      <c r="BY88" s="264"/>
      <c r="BZ88" s="264"/>
      <c r="CA88" s="264"/>
      <c r="CB88" s="264"/>
      <c r="CC88" s="264"/>
      <c r="CD88" s="264"/>
      <c r="CE88" s="264"/>
      <c r="CF88" s="264"/>
      <c r="CG88" s="264"/>
    </row>
    <row r="89" spans="2:86" ht="16.95" customHeight="1" x14ac:dyDescent="0.25">
      <c r="B89" s="416"/>
      <c r="D89" s="452"/>
      <c r="E89" s="277" t="s">
        <v>331</v>
      </c>
      <c r="F89" s="150" t="str">
        <f>Matrix!D51</f>
        <v>Env</v>
      </c>
      <c r="G89" s="88" t="s">
        <v>314</v>
      </c>
      <c r="H89" s="108"/>
      <c r="K89" s="274">
        <f>K88</f>
        <v>17.829999999999998</v>
      </c>
      <c r="L89" s="276"/>
      <c r="M89" s="276"/>
      <c r="N89" s="276"/>
      <c r="O89" s="276"/>
      <c r="P89" s="276"/>
      <c r="Q89" s="276"/>
      <c r="R89" s="276"/>
      <c r="S89" s="276"/>
      <c r="T89" s="276"/>
      <c r="U89" s="276"/>
      <c r="X89" s="264"/>
      <c r="Y89" s="264"/>
      <c r="Z89" s="264"/>
      <c r="AA89" s="264"/>
      <c r="AB89" s="264"/>
      <c r="AC89" s="264"/>
      <c r="AD89" s="264"/>
      <c r="AE89" s="264"/>
      <c r="AF89" s="264"/>
      <c r="AG89" s="264"/>
      <c r="AH89" s="264"/>
      <c r="AI89" s="264"/>
      <c r="AJ89" s="264"/>
      <c r="AK89" s="264"/>
      <c r="AL89" s="264"/>
      <c r="AM89" s="264"/>
      <c r="AN89" s="264"/>
      <c r="AO89" s="264"/>
      <c r="AP89" s="264"/>
      <c r="AQ89" s="264"/>
      <c r="AR89" s="264"/>
      <c r="AS89" s="264"/>
      <c r="AT89" s="264"/>
      <c r="AU89" s="264"/>
      <c r="AV89" s="264"/>
      <c r="AW89" s="264"/>
      <c r="AX89" s="264"/>
      <c r="AY89" s="264"/>
      <c r="AZ89" s="264"/>
      <c r="BA89" s="264"/>
      <c r="BB89" s="264"/>
      <c r="BC89" s="264"/>
      <c r="BD89" s="264"/>
      <c r="BE89" s="264"/>
      <c r="BF89" s="264"/>
      <c r="BG89" s="264"/>
      <c r="BH89" s="264"/>
      <c r="BI89" s="264"/>
      <c r="BJ89" s="264"/>
      <c r="BK89" s="264"/>
      <c r="BL89" s="264"/>
      <c r="BM89" s="264"/>
      <c r="BN89" s="264"/>
      <c r="BO89" s="264"/>
      <c r="BP89" s="264"/>
      <c r="BQ89" s="264"/>
      <c r="BR89" s="264"/>
      <c r="BS89" s="264"/>
      <c r="BT89" s="264"/>
      <c r="BU89" s="264"/>
      <c r="BV89" s="264"/>
      <c r="BW89" s="264"/>
      <c r="BX89" s="264"/>
      <c r="BY89" s="264"/>
      <c r="BZ89" s="264"/>
      <c r="CA89" s="264"/>
      <c r="CB89" s="264"/>
      <c r="CC89" s="264"/>
      <c r="CD89" s="264"/>
      <c r="CE89" s="264"/>
      <c r="CF89" s="264"/>
      <c r="CG89" s="264"/>
    </row>
    <row r="90" spans="2:86" x14ac:dyDescent="0.25">
      <c r="D90" s="110"/>
      <c r="E90" s="110"/>
      <c r="K90" s="276"/>
      <c r="L90" s="276"/>
      <c r="M90" s="276"/>
      <c r="N90" s="276"/>
      <c r="O90" s="276"/>
      <c r="P90" s="276"/>
      <c r="Q90" s="276"/>
      <c r="R90" s="276"/>
      <c r="S90" s="276"/>
      <c r="T90" s="276"/>
      <c r="U90" s="276"/>
      <c r="X90" s="264"/>
      <c r="Y90" s="264"/>
      <c r="Z90" s="264"/>
      <c r="AA90" s="264"/>
      <c r="AB90" s="264"/>
      <c r="AC90" s="264"/>
      <c r="AD90" s="264"/>
      <c r="AE90" s="264"/>
      <c r="AF90" s="264"/>
      <c r="AG90" s="264"/>
      <c r="AH90" s="264"/>
      <c r="AI90" s="264"/>
      <c r="AJ90" s="264"/>
      <c r="AK90" s="264"/>
      <c r="AL90" s="264"/>
      <c r="AM90" s="264"/>
      <c r="AN90" s="264"/>
      <c r="AO90" s="264"/>
      <c r="AP90" s="264"/>
      <c r="AQ90" s="264"/>
      <c r="AR90" s="264"/>
      <c r="AS90" s="264"/>
      <c r="AT90" s="264"/>
      <c r="AU90" s="264"/>
      <c r="AV90" s="264"/>
      <c r="AW90" s="264"/>
      <c r="AX90" s="264"/>
      <c r="AY90" s="264"/>
      <c r="AZ90" s="264"/>
      <c r="BA90" s="264"/>
      <c r="BB90" s="264"/>
      <c r="BC90" s="264"/>
      <c r="BD90" s="264"/>
      <c r="BE90" s="264"/>
      <c r="BF90" s="264"/>
      <c r="BG90" s="264"/>
      <c r="BH90" s="264"/>
      <c r="BI90" s="264"/>
      <c r="BJ90" s="264"/>
      <c r="BK90" s="264"/>
      <c r="BL90" s="264"/>
      <c r="BM90" s="264"/>
      <c r="BN90" s="264"/>
      <c r="BO90" s="264"/>
      <c r="BP90" s="264"/>
      <c r="BQ90" s="264"/>
      <c r="BR90" s="264"/>
      <c r="BS90" s="264"/>
      <c r="BT90" s="264"/>
      <c r="BU90" s="264"/>
      <c r="BV90" s="278"/>
      <c r="BW90" s="278"/>
      <c r="BX90" s="264"/>
      <c r="BY90" s="264"/>
      <c r="BZ90" s="264"/>
      <c r="CA90" s="264"/>
      <c r="CB90" s="264"/>
      <c r="CC90" s="264"/>
      <c r="CD90" s="264"/>
      <c r="CE90" s="264"/>
      <c r="CF90" s="264"/>
      <c r="CG90" s="264"/>
    </row>
    <row r="91" spans="2:86" ht="16.95" customHeight="1" x14ac:dyDescent="0.25">
      <c r="B91" s="416" t="str">
        <f>Original_data!A48</f>
        <v>Pumped storage plants (energy)</v>
      </c>
      <c r="D91" s="372" t="str">
        <f>"Value in energy balance"&amp;$B$4</f>
        <v>Value in energy balance (in TJ)</v>
      </c>
      <c r="E91" s="408"/>
      <c r="F91" s="373"/>
      <c r="G91" s="108"/>
      <c r="H91" s="92">
        <v>1</v>
      </c>
      <c r="K91" s="274">
        <f t="shared" ref="K91" si="51">SUM(L91:U91)</f>
        <v>0</v>
      </c>
      <c r="L91" s="275">
        <f t="shared" ref="L91:U91" si="52">SUMIFS($X91:$CG91,$X$8:$CG$8,L$10)*$H91</f>
        <v>0</v>
      </c>
      <c r="M91" s="275">
        <f t="shared" si="52"/>
        <v>0</v>
      </c>
      <c r="N91" s="275">
        <f t="shared" si="52"/>
        <v>0</v>
      </c>
      <c r="O91" s="275">
        <f t="shared" si="52"/>
        <v>0</v>
      </c>
      <c r="P91" s="275">
        <f t="shared" si="52"/>
        <v>0</v>
      </c>
      <c r="Q91" s="275">
        <f t="shared" si="52"/>
        <v>0</v>
      </c>
      <c r="R91" s="275">
        <f t="shared" si="52"/>
        <v>0</v>
      </c>
      <c r="S91" s="275">
        <f t="shared" si="52"/>
        <v>0</v>
      </c>
      <c r="T91" s="275">
        <f t="shared" si="52"/>
        <v>0</v>
      </c>
      <c r="U91" s="275">
        <f t="shared" si="52"/>
        <v>0</v>
      </c>
      <c r="X91" s="100">
        <f>Original_data!B48</f>
        <v>0</v>
      </c>
      <c r="Y91" s="100">
        <f>Original_data!C48</f>
        <v>0</v>
      </c>
      <c r="Z91" s="100">
        <f>Original_data!D48</f>
        <v>0</v>
      </c>
      <c r="AA91" s="100">
        <f>Original_data!E48</f>
        <v>0</v>
      </c>
      <c r="AB91" s="100">
        <f>Original_data!F48</f>
        <v>0</v>
      </c>
      <c r="AC91" s="100">
        <f>Original_data!G48</f>
        <v>0</v>
      </c>
      <c r="AD91" s="100">
        <f>Original_data!H48</f>
        <v>0</v>
      </c>
      <c r="AE91" s="100">
        <f>Original_data!I48</f>
        <v>0</v>
      </c>
      <c r="AF91" s="100">
        <f>Original_data!J48</f>
        <v>0</v>
      </c>
      <c r="AG91" s="100">
        <f>Original_data!K48</f>
        <v>0</v>
      </c>
      <c r="AH91" s="100">
        <f>Original_data!L48</f>
        <v>0</v>
      </c>
      <c r="AI91" s="100">
        <f>Original_data!M48</f>
        <v>0</v>
      </c>
      <c r="AJ91" s="100">
        <f>Original_data!N48</f>
        <v>0</v>
      </c>
      <c r="AK91" s="100">
        <f>Original_data!O48</f>
        <v>0</v>
      </c>
      <c r="AL91" s="100">
        <f>Original_data!P48</f>
        <v>0</v>
      </c>
      <c r="AM91" s="100">
        <f>Original_data!Q48</f>
        <v>0</v>
      </c>
      <c r="AN91" s="100">
        <f>Original_data!R48</f>
        <v>0</v>
      </c>
      <c r="AO91" s="100">
        <f>Original_data!S48</f>
        <v>0</v>
      </c>
      <c r="AP91" s="100">
        <f>Original_data!U48</f>
        <v>0</v>
      </c>
      <c r="AQ91" s="100">
        <f>Original_data!V48</f>
        <v>0</v>
      </c>
      <c r="AR91" s="100">
        <f>Original_data!W48</f>
        <v>0</v>
      </c>
      <c r="AS91" s="100">
        <f>Original_data!X48</f>
        <v>0</v>
      </c>
      <c r="AT91" s="100">
        <f>Original_data!Y48</f>
        <v>0</v>
      </c>
      <c r="AU91" s="100">
        <f>Original_data!Z48</f>
        <v>0</v>
      </c>
      <c r="AV91" s="100">
        <f>Original_data!AA48</f>
        <v>0</v>
      </c>
      <c r="AW91" s="100">
        <f>Original_data!AB48</f>
        <v>0</v>
      </c>
      <c r="AX91" s="100">
        <f>Original_data!AC48</f>
        <v>0</v>
      </c>
      <c r="AY91" s="100">
        <f>Original_data!AD48</f>
        <v>0</v>
      </c>
      <c r="AZ91" s="100">
        <f>Original_data!AE48</f>
        <v>0</v>
      </c>
      <c r="BA91" s="100">
        <f>Original_data!AF48</f>
        <v>0</v>
      </c>
      <c r="BB91" s="100">
        <f>Original_data!AG48</f>
        <v>0</v>
      </c>
      <c r="BC91" s="100">
        <f>Original_data!AH48</f>
        <v>0</v>
      </c>
      <c r="BD91" s="100">
        <f>Original_data!AI48</f>
        <v>0</v>
      </c>
      <c r="BE91" s="100">
        <f>Original_data!AJ48</f>
        <v>0</v>
      </c>
      <c r="BF91" s="100">
        <f>Original_data!AK48</f>
        <v>0</v>
      </c>
      <c r="BG91" s="100">
        <f>Original_data!AL48</f>
        <v>0</v>
      </c>
      <c r="BH91" s="100">
        <f>Original_data!AM48</f>
        <v>0</v>
      </c>
      <c r="BI91" s="100">
        <f>Original_data!AN48</f>
        <v>0</v>
      </c>
      <c r="BJ91" s="100">
        <f>Original_data!AO48</f>
        <v>0</v>
      </c>
      <c r="BK91" s="100">
        <f>Original_data!AP48</f>
        <v>0</v>
      </c>
      <c r="BL91" s="100">
        <f>Original_data!AQ48</f>
        <v>0</v>
      </c>
      <c r="BM91" s="100">
        <f>Original_data!AR48</f>
        <v>0</v>
      </c>
      <c r="BN91" s="100">
        <f>Original_data!AS48</f>
        <v>0</v>
      </c>
      <c r="BO91" s="100">
        <f>Original_data!AT48</f>
        <v>0</v>
      </c>
      <c r="BP91" s="100">
        <f>Original_data!AU48</f>
        <v>0</v>
      </c>
      <c r="BQ91" s="100">
        <f>Original_data!AV48</f>
        <v>0</v>
      </c>
      <c r="BR91" s="100">
        <f>Original_data!AW48</f>
        <v>0</v>
      </c>
      <c r="BS91" s="100">
        <f>Original_data!AX48</f>
        <v>0</v>
      </c>
      <c r="BT91" s="100">
        <f>Original_data!AY48</f>
        <v>0</v>
      </c>
      <c r="BU91" s="100">
        <f>Original_data!AZ48</f>
        <v>0</v>
      </c>
      <c r="BV91" s="100">
        <f>Original_data!BA48</f>
        <v>0</v>
      </c>
      <c r="BW91" s="100">
        <f>Original_data!BB48</f>
        <v>0</v>
      </c>
      <c r="BX91" s="100">
        <f>Original_data!BC48</f>
        <v>0</v>
      </c>
      <c r="BY91" s="100">
        <f>Original_data!BD48</f>
        <v>0</v>
      </c>
      <c r="BZ91" s="100">
        <f>Original_data!BE48</f>
        <v>0</v>
      </c>
      <c r="CA91" s="100">
        <f>Original_data!BF48</f>
        <v>0</v>
      </c>
      <c r="CB91" s="100">
        <f>Original_data!BG48</f>
        <v>0</v>
      </c>
      <c r="CC91" s="100">
        <f>Original_data!BH48</f>
        <v>0</v>
      </c>
      <c r="CD91" s="100">
        <f>Original_data!BI48</f>
        <v>0</v>
      </c>
      <c r="CE91" s="100">
        <f>Original_data!BJ48</f>
        <v>0</v>
      </c>
      <c r="CF91" s="100">
        <f>Original_data!BK48</f>
        <v>0</v>
      </c>
      <c r="CG91" s="100">
        <f>Original_data!BL48</f>
        <v>0</v>
      </c>
    </row>
    <row r="92" spans="2:86" ht="4.2" customHeight="1" x14ac:dyDescent="0.25">
      <c r="B92" s="416"/>
      <c r="D92" s="84"/>
      <c r="E92" s="84"/>
      <c r="G92" s="84"/>
      <c r="K92" s="276"/>
      <c r="L92" s="276"/>
      <c r="M92" s="276"/>
      <c r="N92" s="276"/>
      <c r="O92" s="276"/>
      <c r="P92" s="276"/>
      <c r="Q92" s="276"/>
      <c r="R92" s="276"/>
      <c r="S92" s="276"/>
      <c r="T92" s="276"/>
      <c r="U92" s="276"/>
      <c r="X92" s="258"/>
      <c r="Y92" s="258"/>
      <c r="Z92" s="258"/>
      <c r="AA92" s="258"/>
      <c r="AB92" s="258"/>
      <c r="AC92" s="258"/>
      <c r="AD92" s="258"/>
      <c r="AE92" s="258"/>
      <c r="AF92" s="258"/>
      <c r="AG92" s="258"/>
      <c r="AH92" s="258"/>
      <c r="AI92" s="258"/>
      <c r="AJ92" s="258"/>
      <c r="AK92" s="258"/>
      <c r="AL92" s="258"/>
      <c r="AM92" s="258"/>
      <c r="AN92" s="258"/>
      <c r="AO92" s="258"/>
      <c r="AP92" s="258"/>
      <c r="AQ92" s="258"/>
      <c r="AR92" s="258"/>
      <c r="AS92" s="258"/>
      <c r="AT92" s="258"/>
      <c r="AU92" s="258"/>
      <c r="AV92" s="258"/>
      <c r="AW92" s="258"/>
      <c r="AX92" s="258"/>
      <c r="AY92" s="258"/>
      <c r="AZ92" s="258"/>
      <c r="BA92" s="258"/>
      <c r="BB92" s="258"/>
      <c r="BC92" s="258"/>
      <c r="BD92" s="258"/>
      <c r="BE92" s="258"/>
      <c r="BF92" s="258"/>
      <c r="BG92" s="258"/>
      <c r="BH92" s="258"/>
      <c r="BI92" s="258"/>
      <c r="BJ92" s="258"/>
      <c r="BK92" s="258"/>
      <c r="BL92" s="258"/>
      <c r="BM92" s="258"/>
      <c r="BN92" s="258"/>
      <c r="BO92" s="258"/>
      <c r="BP92" s="258"/>
      <c r="BQ92" s="258"/>
      <c r="BR92" s="258"/>
      <c r="BS92" s="258"/>
      <c r="BT92" s="258"/>
      <c r="BU92" s="258"/>
      <c r="BV92" s="258"/>
      <c r="BW92" s="258"/>
      <c r="BX92" s="258"/>
      <c r="BY92" s="258"/>
      <c r="BZ92" s="258"/>
      <c r="CA92" s="258"/>
      <c r="CB92" s="258"/>
      <c r="CC92" s="258"/>
      <c r="CD92" s="258"/>
      <c r="CE92" s="258"/>
      <c r="CF92" s="258"/>
      <c r="CG92" s="258"/>
      <c r="CH92" s="84"/>
    </row>
    <row r="93" spans="2:86" ht="16.95" customHeight="1" x14ac:dyDescent="0.25">
      <c r="B93" s="416"/>
      <c r="D93" s="450" t="str">
        <f>"Value in PSUT"&amp;$D$4</f>
        <v>Value in PSUT (in PJ)</v>
      </c>
      <c r="E93" s="277" t="s">
        <v>326</v>
      </c>
      <c r="F93" s="150" t="str">
        <f>Matrix!E52</f>
        <v>D</v>
      </c>
      <c r="G93" s="88" t="s">
        <v>312</v>
      </c>
      <c r="H93" s="92">
        <v>-1E-3</v>
      </c>
      <c r="K93" s="274">
        <f t="shared" ref="K93" si="53">SUM(L93:U93)</f>
        <v>0</v>
      </c>
      <c r="L93" s="274">
        <f t="shared" ref="L93:U93" si="54">L91*$H93</f>
        <v>0</v>
      </c>
      <c r="M93" s="274">
        <f t="shared" si="54"/>
        <v>0</v>
      </c>
      <c r="N93" s="274">
        <f t="shared" si="54"/>
        <v>0</v>
      </c>
      <c r="O93" s="274">
        <f t="shared" si="54"/>
        <v>0</v>
      </c>
      <c r="P93" s="274">
        <f t="shared" si="54"/>
        <v>0</v>
      </c>
      <c r="Q93" s="274">
        <f t="shared" si="54"/>
        <v>0</v>
      </c>
      <c r="R93" s="274">
        <f t="shared" si="54"/>
        <v>0</v>
      </c>
      <c r="S93" s="274">
        <f t="shared" si="54"/>
        <v>0</v>
      </c>
      <c r="T93" s="274">
        <f t="shared" si="54"/>
        <v>0</v>
      </c>
      <c r="U93" s="274">
        <f t="shared" si="54"/>
        <v>0</v>
      </c>
      <c r="X93" s="258"/>
      <c r="Y93" s="258"/>
      <c r="Z93" s="258"/>
      <c r="AA93" s="258"/>
      <c r="AB93" s="258"/>
      <c r="AC93" s="258"/>
      <c r="AD93" s="258"/>
      <c r="AE93" s="258"/>
      <c r="AF93" s="258"/>
      <c r="AG93" s="258"/>
      <c r="AH93" s="258"/>
      <c r="AI93" s="258"/>
      <c r="AJ93" s="258"/>
      <c r="AK93" s="258"/>
      <c r="AL93" s="258"/>
      <c r="AM93" s="258"/>
      <c r="AN93" s="258"/>
      <c r="AO93" s="258"/>
      <c r="AP93" s="258"/>
      <c r="AQ93" s="258"/>
      <c r="AR93" s="258"/>
      <c r="AS93" s="258"/>
      <c r="AT93" s="258"/>
      <c r="AU93" s="258"/>
      <c r="AV93" s="258"/>
      <c r="AW93" s="258"/>
      <c r="AX93" s="258"/>
      <c r="AY93" s="258"/>
      <c r="AZ93" s="258"/>
      <c r="BA93" s="258"/>
      <c r="BB93" s="258"/>
      <c r="BC93" s="258"/>
      <c r="BD93" s="258"/>
      <c r="BE93" s="258"/>
      <c r="BF93" s="258"/>
      <c r="BG93" s="258"/>
      <c r="BH93" s="258"/>
      <c r="BI93" s="258"/>
      <c r="BJ93" s="258"/>
      <c r="BK93" s="258"/>
      <c r="BL93" s="258"/>
      <c r="BM93" s="258"/>
      <c r="BN93" s="258"/>
      <c r="BO93" s="258"/>
      <c r="BP93" s="258"/>
      <c r="BQ93" s="258"/>
      <c r="BR93" s="258"/>
      <c r="BS93" s="258"/>
      <c r="BT93" s="258"/>
      <c r="BU93" s="258"/>
      <c r="BV93" s="258"/>
      <c r="BW93" s="258"/>
      <c r="BX93" s="258"/>
      <c r="BY93" s="258"/>
      <c r="BZ93" s="258"/>
      <c r="CA93" s="258"/>
      <c r="CB93" s="258"/>
      <c r="CC93" s="258"/>
      <c r="CD93" s="258"/>
      <c r="CE93" s="258"/>
      <c r="CF93" s="258"/>
      <c r="CG93" s="258"/>
      <c r="CH93" s="84"/>
    </row>
    <row r="94" spans="2:86" ht="16.95" customHeight="1" x14ac:dyDescent="0.25">
      <c r="B94" s="416"/>
      <c r="D94" s="451"/>
      <c r="E94" s="277" t="s">
        <v>330</v>
      </c>
      <c r="F94" s="150" t="str">
        <f>Matrix!E52</f>
        <v>D</v>
      </c>
      <c r="G94" s="88" t="s">
        <v>317</v>
      </c>
      <c r="H94" s="108"/>
      <c r="K94" s="274">
        <f>K93</f>
        <v>0</v>
      </c>
      <c r="L94" s="276"/>
      <c r="M94" s="276"/>
      <c r="N94" s="276"/>
      <c r="O94" s="276"/>
      <c r="P94" s="276"/>
      <c r="Q94" s="276"/>
      <c r="R94" s="276"/>
      <c r="S94" s="276"/>
      <c r="T94" s="276"/>
      <c r="U94" s="276"/>
      <c r="X94" s="264"/>
      <c r="Y94" s="264"/>
      <c r="Z94" s="264"/>
      <c r="AA94" s="264"/>
      <c r="AB94" s="264"/>
      <c r="AC94" s="264"/>
      <c r="AD94" s="264"/>
      <c r="AE94" s="264"/>
      <c r="AF94" s="264"/>
      <c r="AG94" s="264"/>
      <c r="AH94" s="264"/>
      <c r="AI94" s="264"/>
      <c r="AJ94" s="264"/>
      <c r="AK94" s="264"/>
      <c r="AL94" s="264"/>
      <c r="AM94" s="264"/>
      <c r="AN94" s="264"/>
      <c r="AO94" s="264"/>
      <c r="AP94" s="264"/>
      <c r="AQ94" s="264"/>
      <c r="AR94" s="264"/>
      <c r="AS94" s="264"/>
      <c r="AT94" s="264"/>
      <c r="AU94" s="264"/>
      <c r="AV94" s="264"/>
      <c r="AW94" s="264"/>
      <c r="AX94" s="264"/>
      <c r="AY94" s="264"/>
      <c r="AZ94" s="264"/>
      <c r="BA94" s="264"/>
      <c r="BB94" s="264"/>
      <c r="BC94" s="264"/>
      <c r="BD94" s="264"/>
      <c r="BE94" s="264"/>
      <c r="BF94" s="264"/>
      <c r="BG94" s="264"/>
      <c r="BH94" s="264"/>
      <c r="BI94" s="264"/>
      <c r="BJ94" s="264"/>
      <c r="BK94" s="264"/>
      <c r="BL94" s="264"/>
      <c r="BM94" s="264"/>
      <c r="BN94" s="264"/>
      <c r="BO94" s="264"/>
      <c r="BP94" s="264"/>
      <c r="BQ94" s="264"/>
      <c r="BR94" s="264"/>
      <c r="BS94" s="264"/>
      <c r="BT94" s="264"/>
      <c r="BU94" s="264"/>
      <c r="BV94" s="264"/>
      <c r="BW94" s="264"/>
      <c r="BX94" s="264"/>
      <c r="BY94" s="264"/>
      <c r="BZ94" s="264"/>
      <c r="CA94" s="264"/>
      <c r="CB94" s="264"/>
      <c r="CC94" s="264"/>
      <c r="CD94" s="264"/>
      <c r="CE94" s="264"/>
      <c r="CF94" s="264"/>
      <c r="CG94" s="264"/>
    </row>
    <row r="95" spans="2:86" ht="16.95" customHeight="1" x14ac:dyDescent="0.25">
      <c r="B95" s="416"/>
      <c r="D95" s="452"/>
      <c r="E95" s="277" t="s">
        <v>331</v>
      </c>
      <c r="F95" s="150" t="str">
        <f>Matrix!D52</f>
        <v>Env</v>
      </c>
      <c r="G95" s="88" t="s">
        <v>314</v>
      </c>
      <c r="H95" s="108"/>
      <c r="K95" s="274">
        <f>K94</f>
        <v>0</v>
      </c>
      <c r="L95" s="276"/>
      <c r="M95" s="276"/>
      <c r="N95" s="276"/>
      <c r="O95" s="276"/>
      <c r="P95" s="276"/>
      <c r="Q95" s="276"/>
      <c r="R95" s="276"/>
      <c r="S95" s="276"/>
      <c r="T95" s="276"/>
      <c r="U95" s="276"/>
      <c r="X95" s="264"/>
      <c r="Y95" s="264"/>
      <c r="Z95" s="264"/>
      <c r="AA95" s="264"/>
      <c r="AB95" s="264"/>
      <c r="AC95" s="264"/>
      <c r="AD95" s="264"/>
      <c r="AE95" s="264"/>
      <c r="AF95" s="264"/>
      <c r="AG95" s="264"/>
      <c r="AH95" s="264"/>
      <c r="AI95" s="264"/>
      <c r="AJ95" s="264"/>
      <c r="AK95" s="264"/>
      <c r="AL95" s="264"/>
      <c r="AM95" s="264"/>
      <c r="AN95" s="264"/>
      <c r="AO95" s="264"/>
      <c r="AP95" s="264"/>
      <c r="AQ95" s="264"/>
      <c r="AR95" s="264"/>
      <c r="AS95" s="264"/>
      <c r="AT95" s="264"/>
      <c r="AU95" s="264"/>
      <c r="AV95" s="264"/>
      <c r="AW95" s="264"/>
      <c r="AX95" s="264"/>
      <c r="AY95" s="264"/>
      <c r="AZ95" s="264"/>
      <c r="BA95" s="264"/>
      <c r="BB95" s="264"/>
      <c r="BC95" s="264"/>
      <c r="BD95" s="264"/>
      <c r="BE95" s="264"/>
      <c r="BF95" s="264"/>
      <c r="BG95" s="264"/>
      <c r="BH95" s="264"/>
      <c r="BI95" s="264"/>
      <c r="BJ95" s="264"/>
      <c r="BK95" s="264"/>
      <c r="BL95" s="264"/>
      <c r="BM95" s="264"/>
      <c r="BN95" s="264"/>
      <c r="BO95" s="264"/>
      <c r="BP95" s="264"/>
      <c r="BQ95" s="264"/>
      <c r="BR95" s="264"/>
      <c r="BS95" s="264"/>
      <c r="BT95" s="264"/>
      <c r="BU95" s="264"/>
      <c r="BV95" s="264"/>
      <c r="BW95" s="264"/>
      <c r="BX95" s="264"/>
      <c r="BY95" s="264"/>
      <c r="BZ95" s="264"/>
      <c r="CA95" s="264"/>
      <c r="CB95" s="264"/>
      <c r="CC95" s="264"/>
      <c r="CD95" s="264"/>
      <c r="CE95" s="264"/>
      <c r="CF95" s="264"/>
      <c r="CG95" s="264"/>
    </row>
    <row r="96" spans="2:86" x14ac:dyDescent="0.25">
      <c r="D96" s="110"/>
      <c r="E96" s="110"/>
      <c r="K96" s="276"/>
      <c r="L96" s="276"/>
      <c r="M96" s="276"/>
      <c r="N96" s="276"/>
      <c r="O96" s="276"/>
      <c r="P96" s="276"/>
      <c r="Q96" s="276"/>
      <c r="R96" s="276"/>
      <c r="S96" s="276"/>
      <c r="T96" s="276"/>
      <c r="U96" s="276"/>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4"/>
      <c r="BR96" s="264"/>
      <c r="BS96" s="264"/>
      <c r="BT96" s="264"/>
      <c r="BU96" s="264"/>
      <c r="BV96" s="278"/>
      <c r="BW96" s="278"/>
      <c r="BX96" s="264"/>
      <c r="BY96" s="264"/>
      <c r="BZ96" s="264"/>
      <c r="CA96" s="264"/>
      <c r="CB96" s="264"/>
      <c r="CC96" s="264"/>
      <c r="CD96" s="264"/>
      <c r="CE96" s="264"/>
      <c r="CF96" s="264"/>
      <c r="CG96" s="264"/>
    </row>
    <row r="97" spans="2:86" ht="16.95" customHeight="1" x14ac:dyDescent="0.25">
      <c r="B97" s="416" t="str">
        <f>Original_data!A49</f>
        <v>Nuclear industry  (energy)</v>
      </c>
      <c r="D97" s="372" t="str">
        <f>"Value in energy balance"&amp;$B$4</f>
        <v>Value in energy balance (in TJ)</v>
      </c>
      <c r="E97" s="408"/>
      <c r="F97" s="373"/>
      <c r="G97" s="108"/>
      <c r="H97" s="92">
        <v>1</v>
      </c>
      <c r="K97" s="274">
        <f t="shared" ref="K97" si="55">SUM(L97:U97)</f>
        <v>0</v>
      </c>
      <c r="L97" s="275">
        <f t="shared" ref="L97:U97" si="56">SUMIFS($X97:$CG97,$X$8:$CG$8,L$10)*$H97</f>
        <v>0</v>
      </c>
      <c r="M97" s="275">
        <f t="shared" si="56"/>
        <v>0</v>
      </c>
      <c r="N97" s="275">
        <f t="shared" si="56"/>
        <v>0</v>
      </c>
      <c r="O97" s="275">
        <f t="shared" si="56"/>
        <v>0</v>
      </c>
      <c r="P97" s="275">
        <f t="shared" si="56"/>
        <v>0</v>
      </c>
      <c r="Q97" s="275">
        <f t="shared" si="56"/>
        <v>0</v>
      </c>
      <c r="R97" s="275">
        <f t="shared" si="56"/>
        <v>0</v>
      </c>
      <c r="S97" s="275">
        <f t="shared" si="56"/>
        <v>0</v>
      </c>
      <c r="T97" s="275">
        <f t="shared" si="56"/>
        <v>0</v>
      </c>
      <c r="U97" s="275">
        <f t="shared" si="56"/>
        <v>0</v>
      </c>
      <c r="X97" s="100">
        <f>Original_data!B49</f>
        <v>0</v>
      </c>
      <c r="Y97" s="100">
        <f>Original_data!C49</f>
        <v>0</v>
      </c>
      <c r="Z97" s="100">
        <f>Original_data!D49</f>
        <v>0</v>
      </c>
      <c r="AA97" s="100">
        <f>Original_data!E49</f>
        <v>0</v>
      </c>
      <c r="AB97" s="100">
        <f>Original_data!F49</f>
        <v>0</v>
      </c>
      <c r="AC97" s="100">
        <f>Original_data!G49</f>
        <v>0</v>
      </c>
      <c r="AD97" s="100">
        <f>Original_data!H49</f>
        <v>0</v>
      </c>
      <c r="AE97" s="100">
        <f>Original_data!I49</f>
        <v>0</v>
      </c>
      <c r="AF97" s="100">
        <f>Original_data!J49</f>
        <v>0</v>
      </c>
      <c r="AG97" s="100">
        <f>Original_data!K49</f>
        <v>0</v>
      </c>
      <c r="AH97" s="100">
        <f>Original_data!L49</f>
        <v>0</v>
      </c>
      <c r="AI97" s="100">
        <f>Original_data!M49</f>
        <v>0</v>
      </c>
      <c r="AJ97" s="100">
        <f>Original_data!N49</f>
        <v>0</v>
      </c>
      <c r="AK97" s="100">
        <f>Original_data!O49</f>
        <v>0</v>
      </c>
      <c r="AL97" s="100">
        <f>Original_data!P49</f>
        <v>0</v>
      </c>
      <c r="AM97" s="100">
        <f>Original_data!Q49</f>
        <v>0</v>
      </c>
      <c r="AN97" s="100">
        <f>Original_data!R49</f>
        <v>0</v>
      </c>
      <c r="AO97" s="100">
        <f>Original_data!S49</f>
        <v>0</v>
      </c>
      <c r="AP97" s="100">
        <f>Original_data!U49</f>
        <v>0</v>
      </c>
      <c r="AQ97" s="100">
        <f>Original_data!V49</f>
        <v>0</v>
      </c>
      <c r="AR97" s="100">
        <f>Original_data!W49</f>
        <v>0</v>
      </c>
      <c r="AS97" s="100">
        <f>Original_data!X49</f>
        <v>0</v>
      </c>
      <c r="AT97" s="100">
        <f>Original_data!Y49</f>
        <v>0</v>
      </c>
      <c r="AU97" s="100">
        <f>Original_data!Z49</f>
        <v>0</v>
      </c>
      <c r="AV97" s="100">
        <f>Original_data!AA49</f>
        <v>0</v>
      </c>
      <c r="AW97" s="100">
        <f>Original_data!AB49</f>
        <v>0</v>
      </c>
      <c r="AX97" s="100">
        <f>Original_data!AC49</f>
        <v>0</v>
      </c>
      <c r="AY97" s="100">
        <f>Original_data!AD49</f>
        <v>0</v>
      </c>
      <c r="AZ97" s="100">
        <f>Original_data!AE49</f>
        <v>0</v>
      </c>
      <c r="BA97" s="100">
        <f>Original_data!AF49</f>
        <v>0</v>
      </c>
      <c r="BB97" s="100">
        <f>Original_data!AG49</f>
        <v>0</v>
      </c>
      <c r="BC97" s="100">
        <f>Original_data!AH49</f>
        <v>0</v>
      </c>
      <c r="BD97" s="100">
        <f>Original_data!AI49</f>
        <v>0</v>
      </c>
      <c r="BE97" s="100">
        <f>Original_data!AJ49</f>
        <v>0</v>
      </c>
      <c r="BF97" s="100">
        <f>Original_data!AK49</f>
        <v>0</v>
      </c>
      <c r="BG97" s="100">
        <f>Original_data!AL49</f>
        <v>0</v>
      </c>
      <c r="BH97" s="100">
        <f>Original_data!AM49</f>
        <v>0</v>
      </c>
      <c r="BI97" s="100">
        <f>Original_data!AN49</f>
        <v>0</v>
      </c>
      <c r="BJ97" s="100">
        <f>Original_data!AO49</f>
        <v>0</v>
      </c>
      <c r="BK97" s="100">
        <f>Original_data!AP49</f>
        <v>0</v>
      </c>
      <c r="BL97" s="100">
        <f>Original_data!AQ49</f>
        <v>0</v>
      </c>
      <c r="BM97" s="100">
        <f>Original_data!AR49</f>
        <v>0</v>
      </c>
      <c r="BN97" s="100">
        <f>Original_data!AS49</f>
        <v>0</v>
      </c>
      <c r="BO97" s="100">
        <f>Original_data!AT49</f>
        <v>0</v>
      </c>
      <c r="BP97" s="100">
        <f>Original_data!AU49</f>
        <v>0</v>
      </c>
      <c r="BQ97" s="100">
        <f>Original_data!AV49</f>
        <v>0</v>
      </c>
      <c r="BR97" s="100">
        <f>Original_data!AW49</f>
        <v>0</v>
      </c>
      <c r="BS97" s="100">
        <f>Original_data!AX49</f>
        <v>0</v>
      </c>
      <c r="BT97" s="100">
        <f>Original_data!AY49</f>
        <v>0</v>
      </c>
      <c r="BU97" s="100">
        <f>Original_data!AZ49</f>
        <v>0</v>
      </c>
      <c r="BV97" s="100">
        <f>Original_data!BA49</f>
        <v>0</v>
      </c>
      <c r="BW97" s="100">
        <f>Original_data!BB49</f>
        <v>0</v>
      </c>
      <c r="BX97" s="100">
        <f>Original_data!BC49</f>
        <v>0</v>
      </c>
      <c r="BY97" s="100">
        <f>Original_data!BD49</f>
        <v>0</v>
      </c>
      <c r="BZ97" s="100">
        <f>Original_data!BE49</f>
        <v>0</v>
      </c>
      <c r="CA97" s="100">
        <f>Original_data!BF49</f>
        <v>0</v>
      </c>
      <c r="CB97" s="100">
        <f>Original_data!BG49</f>
        <v>0</v>
      </c>
      <c r="CC97" s="100">
        <f>Original_data!BH49</f>
        <v>0</v>
      </c>
      <c r="CD97" s="100">
        <f>Original_data!BI49</f>
        <v>0</v>
      </c>
      <c r="CE97" s="100">
        <f>Original_data!BJ49</f>
        <v>0</v>
      </c>
      <c r="CF97" s="100">
        <f>Original_data!BK49</f>
        <v>0</v>
      </c>
      <c r="CG97" s="100">
        <f>Original_data!BL49</f>
        <v>0</v>
      </c>
    </row>
    <row r="98" spans="2:86" ht="4.2" customHeight="1" x14ac:dyDescent="0.25">
      <c r="B98" s="416"/>
      <c r="D98" s="84"/>
      <c r="E98" s="84"/>
      <c r="G98" s="84"/>
      <c r="K98" s="276"/>
      <c r="L98" s="276"/>
      <c r="M98" s="276"/>
      <c r="N98" s="276"/>
      <c r="O98" s="276"/>
      <c r="P98" s="276"/>
      <c r="Q98" s="276"/>
      <c r="R98" s="276"/>
      <c r="S98" s="276"/>
      <c r="T98" s="276"/>
      <c r="U98" s="276"/>
      <c r="X98" s="258"/>
      <c r="Y98" s="258"/>
      <c r="Z98" s="258"/>
      <c r="AA98" s="258"/>
      <c r="AB98" s="258"/>
      <c r="AC98" s="258"/>
      <c r="AD98" s="258"/>
      <c r="AE98" s="258"/>
      <c r="AF98" s="258"/>
      <c r="AG98" s="258"/>
      <c r="AH98" s="258"/>
      <c r="AI98" s="258"/>
      <c r="AJ98" s="258"/>
      <c r="AK98" s="258"/>
      <c r="AL98" s="258"/>
      <c r="AM98" s="258"/>
      <c r="AN98" s="258"/>
      <c r="AO98" s="258"/>
      <c r="AP98" s="258"/>
      <c r="AQ98" s="258"/>
      <c r="AR98" s="258"/>
      <c r="AS98" s="258"/>
      <c r="AT98" s="258"/>
      <c r="AU98" s="258"/>
      <c r="AV98" s="258"/>
      <c r="AW98" s="258"/>
      <c r="AX98" s="258"/>
      <c r="AY98" s="258"/>
      <c r="AZ98" s="258"/>
      <c r="BA98" s="258"/>
      <c r="BB98" s="258"/>
      <c r="BC98" s="258"/>
      <c r="BD98" s="258"/>
      <c r="BE98" s="258"/>
      <c r="BF98" s="258"/>
      <c r="BG98" s="258"/>
      <c r="BH98" s="258"/>
      <c r="BI98" s="258"/>
      <c r="BJ98" s="258"/>
      <c r="BK98" s="258"/>
      <c r="BL98" s="258"/>
      <c r="BM98" s="258"/>
      <c r="BN98" s="258"/>
      <c r="BO98" s="258"/>
      <c r="BP98" s="258"/>
      <c r="BQ98" s="258"/>
      <c r="BR98" s="258"/>
      <c r="BS98" s="258"/>
      <c r="BT98" s="258"/>
      <c r="BU98" s="258"/>
      <c r="BV98" s="258"/>
      <c r="BW98" s="258"/>
      <c r="BX98" s="258"/>
      <c r="BY98" s="258"/>
      <c r="BZ98" s="258"/>
      <c r="CA98" s="258"/>
      <c r="CB98" s="258"/>
      <c r="CC98" s="258"/>
      <c r="CD98" s="258"/>
      <c r="CE98" s="258"/>
      <c r="CF98" s="258"/>
      <c r="CG98" s="258"/>
      <c r="CH98" s="84"/>
    </row>
    <row r="99" spans="2:86" ht="16.95" customHeight="1" x14ac:dyDescent="0.25">
      <c r="B99" s="416"/>
      <c r="D99" s="450" t="str">
        <f>"Value in PSUT"&amp;$D$4</f>
        <v>Value in PSUT (in PJ)</v>
      </c>
      <c r="E99" s="277" t="s">
        <v>326</v>
      </c>
      <c r="F99" s="150" t="str">
        <f>Matrix!E53</f>
        <v>D</v>
      </c>
      <c r="G99" s="88" t="s">
        <v>312</v>
      </c>
      <c r="H99" s="92">
        <v>-1E-3</v>
      </c>
      <c r="K99" s="274">
        <f t="shared" ref="K99" si="57">SUM(L99:U99)</f>
        <v>0</v>
      </c>
      <c r="L99" s="274">
        <f t="shared" ref="L99:U99" si="58">L97*$H99</f>
        <v>0</v>
      </c>
      <c r="M99" s="274">
        <f t="shared" si="58"/>
        <v>0</v>
      </c>
      <c r="N99" s="274">
        <f t="shared" si="58"/>
        <v>0</v>
      </c>
      <c r="O99" s="274">
        <f t="shared" si="58"/>
        <v>0</v>
      </c>
      <c r="P99" s="274">
        <f t="shared" si="58"/>
        <v>0</v>
      </c>
      <c r="Q99" s="274">
        <f t="shared" si="58"/>
        <v>0</v>
      </c>
      <c r="R99" s="274">
        <f t="shared" si="58"/>
        <v>0</v>
      </c>
      <c r="S99" s="274">
        <f t="shared" si="58"/>
        <v>0</v>
      </c>
      <c r="T99" s="274">
        <f t="shared" si="58"/>
        <v>0</v>
      </c>
      <c r="U99" s="274">
        <f t="shared" si="58"/>
        <v>0</v>
      </c>
      <c r="X99" s="258"/>
      <c r="Y99" s="258"/>
      <c r="Z99" s="258"/>
      <c r="AA99" s="258"/>
      <c r="AB99" s="258"/>
      <c r="AC99" s="258"/>
      <c r="AD99" s="258"/>
      <c r="AE99" s="258"/>
      <c r="AF99" s="258"/>
      <c r="AG99" s="258"/>
      <c r="AH99" s="258"/>
      <c r="AI99" s="258"/>
      <c r="AJ99" s="258"/>
      <c r="AK99" s="258"/>
      <c r="AL99" s="258"/>
      <c r="AM99" s="258"/>
      <c r="AN99" s="258"/>
      <c r="AO99" s="258"/>
      <c r="AP99" s="258"/>
      <c r="AQ99" s="258"/>
      <c r="AR99" s="258"/>
      <c r="AS99" s="258"/>
      <c r="AT99" s="258"/>
      <c r="AU99" s="258"/>
      <c r="AV99" s="258"/>
      <c r="AW99" s="258"/>
      <c r="AX99" s="258"/>
      <c r="AY99" s="258"/>
      <c r="AZ99" s="258"/>
      <c r="BA99" s="258"/>
      <c r="BB99" s="258"/>
      <c r="BC99" s="258"/>
      <c r="BD99" s="258"/>
      <c r="BE99" s="258"/>
      <c r="BF99" s="258"/>
      <c r="BG99" s="258"/>
      <c r="BH99" s="258"/>
      <c r="BI99" s="258"/>
      <c r="BJ99" s="258"/>
      <c r="BK99" s="258"/>
      <c r="BL99" s="258"/>
      <c r="BM99" s="258"/>
      <c r="BN99" s="258"/>
      <c r="BO99" s="258"/>
      <c r="BP99" s="258"/>
      <c r="BQ99" s="258"/>
      <c r="BR99" s="258"/>
      <c r="BS99" s="258"/>
      <c r="BT99" s="258"/>
      <c r="BU99" s="258"/>
      <c r="BV99" s="258"/>
      <c r="BW99" s="258"/>
      <c r="BX99" s="258"/>
      <c r="BY99" s="258"/>
      <c r="BZ99" s="258"/>
      <c r="CA99" s="258"/>
      <c r="CB99" s="258"/>
      <c r="CC99" s="258"/>
      <c r="CD99" s="258"/>
      <c r="CE99" s="258"/>
      <c r="CF99" s="258"/>
      <c r="CG99" s="258"/>
      <c r="CH99" s="84"/>
    </row>
    <row r="100" spans="2:86" ht="16.95" customHeight="1" x14ac:dyDescent="0.25">
      <c r="B100" s="416"/>
      <c r="D100" s="451"/>
      <c r="E100" s="277" t="s">
        <v>330</v>
      </c>
      <c r="F100" s="150" t="str">
        <f>Matrix!E53</f>
        <v>D</v>
      </c>
      <c r="G100" s="88" t="s">
        <v>317</v>
      </c>
      <c r="H100" s="108"/>
      <c r="K100" s="274">
        <f>K99</f>
        <v>0</v>
      </c>
      <c r="L100" s="276"/>
      <c r="M100" s="276"/>
      <c r="N100" s="276"/>
      <c r="O100" s="276"/>
      <c r="P100" s="276"/>
      <c r="Q100" s="276"/>
      <c r="R100" s="276"/>
      <c r="S100" s="276"/>
      <c r="T100" s="276"/>
      <c r="U100" s="276"/>
      <c r="X100" s="264"/>
      <c r="Y100" s="264"/>
      <c r="Z100" s="264"/>
      <c r="AA100" s="264"/>
      <c r="AB100" s="264"/>
      <c r="AC100" s="264"/>
      <c r="AD100" s="264"/>
      <c r="AE100" s="264"/>
      <c r="AF100" s="264"/>
      <c r="AG100" s="264"/>
      <c r="AH100" s="264"/>
      <c r="AI100" s="264"/>
      <c r="AJ100" s="264"/>
      <c r="AK100" s="264"/>
      <c r="AL100" s="264"/>
      <c r="AM100" s="264"/>
      <c r="AN100" s="264"/>
      <c r="AO100" s="264"/>
      <c r="AP100" s="264"/>
      <c r="AQ100" s="264"/>
      <c r="AR100" s="264"/>
      <c r="AS100" s="264"/>
      <c r="AT100" s="264"/>
      <c r="AU100" s="264"/>
      <c r="AV100" s="264"/>
      <c r="AW100" s="264"/>
      <c r="AX100" s="264"/>
      <c r="AY100" s="264"/>
      <c r="AZ100" s="264"/>
      <c r="BA100" s="264"/>
      <c r="BB100" s="264"/>
      <c r="BC100" s="264"/>
      <c r="BD100" s="264"/>
      <c r="BE100" s="264"/>
      <c r="BF100" s="264"/>
      <c r="BG100" s="264"/>
      <c r="BH100" s="264"/>
      <c r="BI100" s="264"/>
      <c r="BJ100" s="264"/>
      <c r="BK100" s="264"/>
      <c r="BL100" s="264"/>
      <c r="BM100" s="264"/>
      <c r="BN100" s="264"/>
      <c r="BO100" s="264"/>
      <c r="BP100" s="264"/>
      <c r="BQ100" s="264"/>
      <c r="BR100" s="264"/>
      <c r="BS100" s="264"/>
      <c r="BT100" s="264"/>
      <c r="BU100" s="264"/>
      <c r="BV100" s="264"/>
      <c r="BW100" s="264"/>
      <c r="BX100" s="264"/>
      <c r="BY100" s="264"/>
      <c r="BZ100" s="264"/>
      <c r="CA100" s="264"/>
      <c r="CB100" s="264"/>
      <c r="CC100" s="264"/>
      <c r="CD100" s="264"/>
      <c r="CE100" s="264"/>
      <c r="CF100" s="264"/>
      <c r="CG100" s="264"/>
    </row>
    <row r="101" spans="2:86" ht="16.95" customHeight="1" x14ac:dyDescent="0.25">
      <c r="B101" s="416"/>
      <c r="D101" s="452"/>
      <c r="E101" s="277" t="s">
        <v>331</v>
      </c>
      <c r="F101" s="150" t="str">
        <f>Matrix!D53</f>
        <v>Env</v>
      </c>
      <c r="G101" s="88" t="s">
        <v>314</v>
      </c>
      <c r="H101" s="108"/>
      <c r="K101" s="274">
        <f>K100</f>
        <v>0</v>
      </c>
      <c r="L101" s="276"/>
      <c r="M101" s="276"/>
      <c r="N101" s="276"/>
      <c r="O101" s="276"/>
      <c r="P101" s="276"/>
      <c r="Q101" s="276"/>
      <c r="R101" s="276"/>
      <c r="S101" s="276"/>
      <c r="T101" s="276"/>
      <c r="U101" s="276"/>
      <c r="X101" s="264"/>
      <c r="Y101" s="264"/>
      <c r="Z101" s="264"/>
      <c r="AA101" s="264"/>
      <c r="AB101" s="264"/>
      <c r="AC101" s="264"/>
      <c r="AD101" s="264"/>
      <c r="AE101" s="264"/>
      <c r="AF101" s="264"/>
      <c r="AG101" s="264"/>
      <c r="AH101" s="264"/>
      <c r="AI101" s="264"/>
      <c r="AJ101" s="264"/>
      <c r="AK101" s="264"/>
      <c r="AL101" s="264"/>
      <c r="AM101" s="264"/>
      <c r="AN101" s="264"/>
      <c r="AO101" s="264"/>
      <c r="AP101" s="264"/>
      <c r="AQ101" s="264"/>
      <c r="AR101" s="264"/>
      <c r="AS101" s="264"/>
      <c r="AT101" s="264"/>
      <c r="AU101" s="264"/>
      <c r="AV101" s="264"/>
      <c r="AW101" s="264"/>
      <c r="AX101" s="264"/>
      <c r="AY101" s="264"/>
      <c r="AZ101" s="264"/>
      <c r="BA101" s="264"/>
      <c r="BB101" s="264"/>
      <c r="BC101" s="264"/>
      <c r="BD101" s="264"/>
      <c r="BE101" s="264"/>
      <c r="BF101" s="264"/>
      <c r="BG101" s="264"/>
      <c r="BH101" s="264"/>
      <c r="BI101" s="264"/>
      <c r="BJ101" s="264"/>
      <c r="BK101" s="264"/>
      <c r="BL101" s="264"/>
      <c r="BM101" s="264"/>
      <c r="BN101" s="264"/>
      <c r="BO101" s="264"/>
      <c r="BP101" s="264"/>
      <c r="BQ101" s="264"/>
      <c r="BR101" s="264"/>
      <c r="BS101" s="264"/>
      <c r="BT101" s="264"/>
      <c r="BU101" s="264"/>
      <c r="BV101" s="264"/>
      <c r="BW101" s="264"/>
      <c r="BX101" s="264"/>
      <c r="BY101" s="264"/>
      <c r="BZ101" s="264"/>
      <c r="CA101" s="264"/>
      <c r="CB101" s="264"/>
      <c r="CC101" s="264"/>
      <c r="CD101" s="264"/>
      <c r="CE101" s="264"/>
      <c r="CF101" s="264"/>
      <c r="CG101" s="264"/>
    </row>
    <row r="102" spans="2:86" x14ac:dyDescent="0.25">
      <c r="D102" s="110"/>
      <c r="E102" s="110"/>
      <c r="K102" s="276"/>
      <c r="L102" s="276"/>
      <c r="M102" s="276"/>
      <c r="N102" s="276"/>
      <c r="O102" s="276"/>
      <c r="P102" s="276"/>
      <c r="Q102" s="276"/>
      <c r="R102" s="276"/>
      <c r="S102" s="276"/>
      <c r="T102" s="276"/>
      <c r="U102" s="276"/>
      <c r="X102" s="264"/>
      <c r="Y102" s="264"/>
      <c r="Z102" s="264"/>
      <c r="AA102" s="264"/>
      <c r="AB102" s="264"/>
      <c r="AC102" s="264"/>
      <c r="AD102" s="264"/>
      <c r="AE102" s="264"/>
      <c r="AF102" s="264"/>
      <c r="AG102" s="264"/>
      <c r="AH102" s="264"/>
      <c r="AI102" s="264"/>
      <c r="AJ102" s="264"/>
      <c r="AK102" s="264"/>
      <c r="AL102" s="264"/>
      <c r="AM102" s="264"/>
      <c r="AN102" s="264"/>
      <c r="AO102" s="264"/>
      <c r="AP102" s="264"/>
      <c r="AQ102" s="264"/>
      <c r="AR102" s="264"/>
      <c r="AS102" s="264"/>
      <c r="AT102" s="264"/>
      <c r="AU102" s="264"/>
      <c r="AV102" s="264"/>
      <c r="AW102" s="264"/>
      <c r="AX102" s="264"/>
      <c r="AY102" s="264"/>
      <c r="AZ102" s="264"/>
      <c r="BA102" s="264"/>
      <c r="BB102" s="264"/>
      <c r="BC102" s="264"/>
      <c r="BD102" s="264"/>
      <c r="BE102" s="264"/>
      <c r="BF102" s="264"/>
      <c r="BG102" s="264"/>
      <c r="BH102" s="264"/>
      <c r="BI102" s="264"/>
      <c r="BJ102" s="264"/>
      <c r="BK102" s="264"/>
      <c r="BL102" s="264"/>
      <c r="BM102" s="264"/>
      <c r="BN102" s="264"/>
      <c r="BO102" s="264"/>
      <c r="BP102" s="264"/>
      <c r="BQ102" s="264"/>
      <c r="BR102" s="264"/>
      <c r="BS102" s="264"/>
      <c r="BT102" s="264"/>
      <c r="BU102" s="264"/>
      <c r="BV102" s="278"/>
      <c r="BW102" s="278"/>
      <c r="BX102" s="264"/>
      <c r="BY102" s="264"/>
      <c r="BZ102" s="264"/>
      <c r="CA102" s="264"/>
      <c r="CB102" s="264"/>
      <c r="CC102" s="264"/>
      <c r="CD102" s="264"/>
      <c r="CE102" s="264"/>
      <c r="CF102" s="264"/>
      <c r="CG102" s="264"/>
    </row>
    <row r="103" spans="2:86" ht="16.95" customHeight="1" x14ac:dyDescent="0.25">
      <c r="B103" s="416" t="str">
        <f>Original_data!A50</f>
        <v>Charcoal production plants (energy)</v>
      </c>
      <c r="D103" s="372" t="str">
        <f>"Value in energy balance"&amp;$B$4</f>
        <v>Value in energy balance (in TJ)</v>
      </c>
      <c r="E103" s="408"/>
      <c r="F103" s="373"/>
      <c r="G103" s="108"/>
      <c r="H103" s="92">
        <v>1</v>
      </c>
      <c r="K103" s="274">
        <f t="shared" ref="K103" si="59">SUM(L103:U103)</f>
        <v>0</v>
      </c>
      <c r="L103" s="275">
        <f t="shared" ref="L103:U103" si="60">SUMIFS($X103:$CG103,$X$8:$CG$8,L$10)*$H103</f>
        <v>0</v>
      </c>
      <c r="M103" s="275">
        <f t="shared" si="60"/>
        <v>0</v>
      </c>
      <c r="N103" s="275">
        <f t="shared" si="60"/>
        <v>0</v>
      </c>
      <c r="O103" s="275">
        <f t="shared" si="60"/>
        <v>0</v>
      </c>
      <c r="P103" s="275">
        <f t="shared" si="60"/>
        <v>0</v>
      </c>
      <c r="Q103" s="275">
        <f t="shared" si="60"/>
        <v>0</v>
      </c>
      <c r="R103" s="275">
        <f t="shared" si="60"/>
        <v>0</v>
      </c>
      <c r="S103" s="275">
        <f t="shared" si="60"/>
        <v>0</v>
      </c>
      <c r="T103" s="275">
        <f t="shared" si="60"/>
        <v>0</v>
      </c>
      <c r="U103" s="275">
        <f t="shared" si="60"/>
        <v>0</v>
      </c>
      <c r="X103" s="100">
        <f>Original_data!B50</f>
        <v>0</v>
      </c>
      <c r="Y103" s="100">
        <f>Original_data!C50</f>
        <v>0</v>
      </c>
      <c r="Z103" s="100">
        <f>Original_data!D50</f>
        <v>0</v>
      </c>
      <c r="AA103" s="100">
        <f>Original_data!E50</f>
        <v>0</v>
      </c>
      <c r="AB103" s="100">
        <f>Original_data!F50</f>
        <v>0</v>
      </c>
      <c r="AC103" s="100">
        <f>Original_data!G50</f>
        <v>0</v>
      </c>
      <c r="AD103" s="100">
        <f>Original_data!H50</f>
        <v>0</v>
      </c>
      <c r="AE103" s="100">
        <f>Original_data!I50</f>
        <v>0</v>
      </c>
      <c r="AF103" s="100">
        <f>Original_data!J50</f>
        <v>0</v>
      </c>
      <c r="AG103" s="100">
        <f>Original_data!K50</f>
        <v>0</v>
      </c>
      <c r="AH103" s="100">
        <f>Original_data!L50</f>
        <v>0</v>
      </c>
      <c r="AI103" s="100">
        <f>Original_data!M50</f>
        <v>0</v>
      </c>
      <c r="AJ103" s="100">
        <f>Original_data!N50</f>
        <v>0</v>
      </c>
      <c r="AK103" s="100">
        <f>Original_data!O50</f>
        <v>0</v>
      </c>
      <c r="AL103" s="100">
        <f>Original_data!P50</f>
        <v>0</v>
      </c>
      <c r="AM103" s="100">
        <f>Original_data!Q50</f>
        <v>0</v>
      </c>
      <c r="AN103" s="100">
        <f>Original_data!R50</f>
        <v>0</v>
      </c>
      <c r="AO103" s="100">
        <f>Original_data!S50</f>
        <v>0</v>
      </c>
      <c r="AP103" s="100">
        <f>Original_data!U50</f>
        <v>0</v>
      </c>
      <c r="AQ103" s="100">
        <f>Original_data!V50</f>
        <v>0</v>
      </c>
      <c r="AR103" s="100">
        <f>Original_data!W50</f>
        <v>0</v>
      </c>
      <c r="AS103" s="100">
        <f>Original_data!X50</f>
        <v>0</v>
      </c>
      <c r="AT103" s="100">
        <f>Original_data!Y50</f>
        <v>0</v>
      </c>
      <c r="AU103" s="100">
        <f>Original_data!Z50</f>
        <v>0</v>
      </c>
      <c r="AV103" s="100">
        <f>Original_data!AA50</f>
        <v>0</v>
      </c>
      <c r="AW103" s="100">
        <f>Original_data!AB50</f>
        <v>0</v>
      </c>
      <c r="AX103" s="100">
        <f>Original_data!AC50</f>
        <v>0</v>
      </c>
      <c r="AY103" s="100">
        <f>Original_data!AD50</f>
        <v>0</v>
      </c>
      <c r="AZ103" s="100">
        <f>Original_data!AE50</f>
        <v>0</v>
      </c>
      <c r="BA103" s="100">
        <f>Original_data!AF50</f>
        <v>0</v>
      </c>
      <c r="BB103" s="100">
        <f>Original_data!AG50</f>
        <v>0</v>
      </c>
      <c r="BC103" s="100">
        <f>Original_data!AH50</f>
        <v>0</v>
      </c>
      <c r="BD103" s="100">
        <f>Original_data!AI50</f>
        <v>0</v>
      </c>
      <c r="BE103" s="100">
        <f>Original_data!AJ50</f>
        <v>0</v>
      </c>
      <c r="BF103" s="100">
        <f>Original_data!AK50</f>
        <v>0</v>
      </c>
      <c r="BG103" s="100">
        <f>Original_data!AL50</f>
        <v>0</v>
      </c>
      <c r="BH103" s="100">
        <f>Original_data!AM50</f>
        <v>0</v>
      </c>
      <c r="BI103" s="100">
        <f>Original_data!AN50</f>
        <v>0</v>
      </c>
      <c r="BJ103" s="100">
        <f>Original_data!AO50</f>
        <v>0</v>
      </c>
      <c r="BK103" s="100">
        <f>Original_data!AP50</f>
        <v>0</v>
      </c>
      <c r="BL103" s="100">
        <f>Original_data!AQ50</f>
        <v>0</v>
      </c>
      <c r="BM103" s="100">
        <f>Original_data!AR50</f>
        <v>0</v>
      </c>
      <c r="BN103" s="100">
        <f>Original_data!AS50</f>
        <v>0</v>
      </c>
      <c r="BO103" s="100">
        <f>Original_data!AT50</f>
        <v>0</v>
      </c>
      <c r="BP103" s="100">
        <f>Original_data!AU50</f>
        <v>0</v>
      </c>
      <c r="BQ103" s="100">
        <f>Original_data!AV50</f>
        <v>0</v>
      </c>
      <c r="BR103" s="100">
        <f>Original_data!AW50</f>
        <v>0</v>
      </c>
      <c r="BS103" s="100">
        <f>Original_data!AX50</f>
        <v>0</v>
      </c>
      <c r="BT103" s="100">
        <f>Original_data!AY50</f>
        <v>0</v>
      </c>
      <c r="BU103" s="100">
        <f>Original_data!AZ50</f>
        <v>0</v>
      </c>
      <c r="BV103" s="100">
        <f>Original_data!BA50</f>
        <v>0</v>
      </c>
      <c r="BW103" s="100">
        <f>Original_data!BB50</f>
        <v>0</v>
      </c>
      <c r="BX103" s="100">
        <f>Original_data!BC50</f>
        <v>0</v>
      </c>
      <c r="BY103" s="100">
        <f>Original_data!BD50</f>
        <v>0</v>
      </c>
      <c r="BZ103" s="100">
        <f>Original_data!BE50</f>
        <v>0</v>
      </c>
      <c r="CA103" s="100">
        <f>Original_data!BF50</f>
        <v>0</v>
      </c>
      <c r="CB103" s="100">
        <f>Original_data!BG50</f>
        <v>0</v>
      </c>
      <c r="CC103" s="100">
        <f>Original_data!BH50</f>
        <v>0</v>
      </c>
      <c r="CD103" s="100">
        <f>Original_data!BI50</f>
        <v>0</v>
      </c>
      <c r="CE103" s="100">
        <f>Original_data!BJ50</f>
        <v>0</v>
      </c>
      <c r="CF103" s="100">
        <f>Original_data!BK50</f>
        <v>0</v>
      </c>
      <c r="CG103" s="100">
        <f>Original_data!BL50</f>
        <v>0</v>
      </c>
    </row>
    <row r="104" spans="2:86" ht="4.2" customHeight="1" x14ac:dyDescent="0.25">
      <c r="B104" s="416"/>
      <c r="D104" s="84"/>
      <c r="E104" s="84"/>
      <c r="G104" s="84"/>
      <c r="K104" s="276"/>
      <c r="L104" s="276"/>
      <c r="M104" s="276"/>
      <c r="N104" s="276"/>
      <c r="O104" s="276"/>
      <c r="P104" s="276"/>
      <c r="Q104" s="276"/>
      <c r="R104" s="276"/>
      <c r="S104" s="276"/>
      <c r="T104" s="276"/>
      <c r="U104" s="276"/>
      <c r="X104" s="258"/>
      <c r="Y104" s="258"/>
      <c r="Z104" s="258"/>
      <c r="AA104" s="258"/>
      <c r="AB104" s="258"/>
      <c r="AC104" s="258"/>
      <c r="AD104" s="258"/>
      <c r="AE104" s="258"/>
      <c r="AF104" s="258"/>
      <c r="AG104" s="258"/>
      <c r="AH104" s="258"/>
      <c r="AI104" s="258"/>
      <c r="AJ104" s="258"/>
      <c r="AK104" s="258"/>
      <c r="AL104" s="258"/>
      <c r="AM104" s="258"/>
      <c r="AN104" s="258"/>
      <c r="AO104" s="258"/>
      <c r="AP104" s="258"/>
      <c r="AQ104" s="258"/>
      <c r="AR104" s="258"/>
      <c r="AS104" s="258"/>
      <c r="AT104" s="258"/>
      <c r="AU104" s="258"/>
      <c r="AV104" s="258"/>
      <c r="AW104" s="258"/>
      <c r="AX104" s="258"/>
      <c r="AY104" s="258"/>
      <c r="AZ104" s="258"/>
      <c r="BA104" s="258"/>
      <c r="BB104" s="258"/>
      <c r="BC104" s="258"/>
      <c r="BD104" s="258"/>
      <c r="BE104" s="258"/>
      <c r="BF104" s="258"/>
      <c r="BG104" s="258"/>
      <c r="BH104" s="258"/>
      <c r="BI104" s="258"/>
      <c r="BJ104" s="258"/>
      <c r="BK104" s="258"/>
      <c r="BL104" s="258"/>
      <c r="BM104" s="258"/>
      <c r="BN104" s="258"/>
      <c r="BO104" s="258"/>
      <c r="BP104" s="258"/>
      <c r="BQ104" s="258"/>
      <c r="BR104" s="258"/>
      <c r="BS104" s="258"/>
      <c r="BT104" s="258"/>
      <c r="BU104" s="258"/>
      <c r="BV104" s="258"/>
      <c r="BW104" s="258"/>
      <c r="BX104" s="258"/>
      <c r="BY104" s="258"/>
      <c r="BZ104" s="258"/>
      <c r="CA104" s="258"/>
      <c r="CB104" s="258"/>
      <c r="CC104" s="258"/>
      <c r="CD104" s="258"/>
      <c r="CE104" s="258"/>
      <c r="CF104" s="258"/>
      <c r="CG104" s="258"/>
      <c r="CH104" s="84"/>
    </row>
    <row r="105" spans="2:86" ht="16.95" customHeight="1" x14ac:dyDescent="0.25">
      <c r="B105" s="416"/>
      <c r="D105" s="450" t="str">
        <f>"Value in PSUT"&amp;$D$4</f>
        <v>Value in PSUT (in PJ)</v>
      </c>
      <c r="E105" s="277" t="s">
        <v>326</v>
      </c>
      <c r="F105" s="150" t="str">
        <f>Matrix!E54</f>
        <v>C</v>
      </c>
      <c r="G105" s="88" t="s">
        <v>312</v>
      </c>
      <c r="H105" s="92">
        <v>-1E-3</v>
      </c>
      <c r="K105" s="274">
        <f t="shared" ref="K105" si="61">SUM(L105:U105)</f>
        <v>0</v>
      </c>
      <c r="L105" s="274">
        <f t="shared" ref="L105:U105" si="62">L103*$H105</f>
        <v>0</v>
      </c>
      <c r="M105" s="274">
        <f t="shared" si="62"/>
        <v>0</v>
      </c>
      <c r="N105" s="274">
        <f t="shared" si="62"/>
        <v>0</v>
      </c>
      <c r="O105" s="274">
        <f t="shared" si="62"/>
        <v>0</v>
      </c>
      <c r="P105" s="274">
        <f t="shared" si="62"/>
        <v>0</v>
      </c>
      <c r="Q105" s="274">
        <f t="shared" si="62"/>
        <v>0</v>
      </c>
      <c r="R105" s="274">
        <f t="shared" si="62"/>
        <v>0</v>
      </c>
      <c r="S105" s="274">
        <f t="shared" si="62"/>
        <v>0</v>
      </c>
      <c r="T105" s="274">
        <f t="shared" si="62"/>
        <v>0</v>
      </c>
      <c r="U105" s="274">
        <f t="shared" si="62"/>
        <v>0</v>
      </c>
      <c r="X105" s="258"/>
      <c r="Y105" s="258"/>
      <c r="Z105" s="258"/>
      <c r="AA105" s="258"/>
      <c r="AB105" s="258"/>
      <c r="AC105" s="258"/>
      <c r="AD105" s="258"/>
      <c r="AE105" s="258"/>
      <c r="AF105" s="258"/>
      <c r="AG105" s="258"/>
      <c r="AH105" s="258"/>
      <c r="AI105" s="258"/>
      <c r="AJ105" s="258"/>
      <c r="AK105" s="258"/>
      <c r="AL105" s="258"/>
      <c r="AM105" s="258"/>
      <c r="AN105" s="258"/>
      <c r="AO105" s="258"/>
      <c r="AP105" s="258"/>
      <c r="AQ105" s="258"/>
      <c r="AR105" s="258"/>
      <c r="AS105" s="258"/>
      <c r="AT105" s="258"/>
      <c r="AU105" s="258"/>
      <c r="AV105" s="258"/>
      <c r="AW105" s="258"/>
      <c r="AX105" s="258"/>
      <c r="AY105" s="258"/>
      <c r="AZ105" s="258"/>
      <c r="BA105" s="258"/>
      <c r="BB105" s="258"/>
      <c r="BC105" s="258"/>
      <c r="BD105" s="258"/>
      <c r="BE105" s="258"/>
      <c r="BF105" s="258"/>
      <c r="BG105" s="258"/>
      <c r="BH105" s="258"/>
      <c r="BI105" s="258"/>
      <c r="BJ105" s="258"/>
      <c r="BK105" s="258"/>
      <c r="BL105" s="258"/>
      <c r="BM105" s="258"/>
      <c r="BN105" s="258"/>
      <c r="BO105" s="258"/>
      <c r="BP105" s="258"/>
      <c r="BQ105" s="258"/>
      <c r="BR105" s="258"/>
      <c r="BS105" s="258"/>
      <c r="BT105" s="258"/>
      <c r="BU105" s="258"/>
      <c r="BV105" s="258"/>
      <c r="BW105" s="258"/>
      <c r="BX105" s="258"/>
      <c r="BY105" s="258"/>
      <c r="BZ105" s="258"/>
      <c r="CA105" s="258"/>
      <c r="CB105" s="258"/>
      <c r="CC105" s="258"/>
      <c r="CD105" s="258"/>
      <c r="CE105" s="258"/>
      <c r="CF105" s="258"/>
      <c r="CG105" s="258"/>
      <c r="CH105" s="84"/>
    </row>
    <row r="106" spans="2:86" ht="16.95" customHeight="1" x14ac:dyDescent="0.25">
      <c r="B106" s="416"/>
      <c r="D106" s="451"/>
      <c r="E106" s="277" t="s">
        <v>330</v>
      </c>
      <c r="F106" s="150" t="str">
        <f>Matrix!E54</f>
        <v>C</v>
      </c>
      <c r="G106" s="88" t="s">
        <v>317</v>
      </c>
      <c r="H106" s="108"/>
      <c r="K106" s="274">
        <f>K105</f>
        <v>0</v>
      </c>
      <c r="L106" s="276"/>
      <c r="M106" s="276"/>
      <c r="N106" s="276"/>
      <c r="O106" s="276"/>
      <c r="P106" s="276"/>
      <c r="Q106" s="276"/>
      <c r="R106" s="276"/>
      <c r="S106" s="276"/>
      <c r="T106" s="276"/>
      <c r="U106" s="276"/>
      <c r="X106" s="264"/>
      <c r="Y106" s="264"/>
      <c r="Z106" s="264"/>
      <c r="AA106" s="264"/>
      <c r="AB106" s="264"/>
      <c r="AC106" s="264"/>
      <c r="AD106" s="264"/>
      <c r="AE106" s="264"/>
      <c r="AF106" s="264"/>
      <c r="AG106" s="264"/>
      <c r="AH106" s="264"/>
      <c r="AI106" s="264"/>
      <c r="AJ106" s="264"/>
      <c r="AK106" s="264"/>
      <c r="AL106" s="264"/>
      <c r="AM106" s="264"/>
      <c r="AN106" s="264"/>
      <c r="AO106" s="264"/>
      <c r="AP106" s="264"/>
      <c r="AQ106" s="264"/>
      <c r="AR106" s="264"/>
      <c r="AS106" s="264"/>
      <c r="AT106" s="264"/>
      <c r="AU106" s="264"/>
      <c r="AV106" s="264"/>
      <c r="AW106" s="264"/>
      <c r="AX106" s="264"/>
      <c r="AY106" s="264"/>
      <c r="AZ106" s="264"/>
      <c r="BA106" s="264"/>
      <c r="BB106" s="264"/>
      <c r="BC106" s="264"/>
      <c r="BD106" s="264"/>
      <c r="BE106" s="264"/>
      <c r="BF106" s="264"/>
      <c r="BG106" s="264"/>
      <c r="BH106" s="264"/>
      <c r="BI106" s="264"/>
      <c r="BJ106" s="264"/>
      <c r="BK106" s="264"/>
      <c r="BL106" s="264"/>
      <c r="BM106" s="264"/>
      <c r="BN106" s="264"/>
      <c r="BO106" s="264"/>
      <c r="BP106" s="264"/>
      <c r="BQ106" s="264"/>
      <c r="BR106" s="264"/>
      <c r="BS106" s="264"/>
      <c r="BT106" s="264"/>
      <c r="BU106" s="264"/>
      <c r="BV106" s="264"/>
      <c r="BW106" s="264"/>
      <c r="BX106" s="264"/>
      <c r="BY106" s="264"/>
      <c r="BZ106" s="264"/>
      <c r="CA106" s="264"/>
      <c r="CB106" s="264"/>
      <c r="CC106" s="264"/>
      <c r="CD106" s="264"/>
      <c r="CE106" s="264"/>
      <c r="CF106" s="264"/>
      <c r="CG106" s="264"/>
    </row>
    <row r="107" spans="2:86" ht="16.95" customHeight="1" x14ac:dyDescent="0.25">
      <c r="B107" s="416"/>
      <c r="D107" s="452"/>
      <c r="E107" s="277" t="s">
        <v>331</v>
      </c>
      <c r="F107" s="150" t="str">
        <f>Matrix!D54</f>
        <v>Env</v>
      </c>
      <c r="G107" s="88" t="s">
        <v>314</v>
      </c>
      <c r="H107" s="108"/>
      <c r="K107" s="274">
        <f>K106</f>
        <v>0</v>
      </c>
      <c r="L107" s="276"/>
      <c r="M107" s="276"/>
      <c r="N107" s="276"/>
      <c r="O107" s="276"/>
      <c r="P107" s="276"/>
      <c r="Q107" s="276"/>
      <c r="R107" s="276"/>
      <c r="S107" s="276"/>
      <c r="T107" s="276"/>
      <c r="U107" s="276"/>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4"/>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row>
    <row r="108" spans="2:86" x14ac:dyDescent="0.25">
      <c r="D108" s="110"/>
      <c r="E108" s="110"/>
      <c r="K108" s="276"/>
      <c r="L108" s="276"/>
      <c r="M108" s="276"/>
      <c r="N108" s="276"/>
      <c r="O108" s="276"/>
      <c r="P108" s="276"/>
      <c r="Q108" s="276"/>
      <c r="R108" s="276"/>
      <c r="S108" s="276"/>
      <c r="T108" s="276"/>
      <c r="U108" s="276"/>
      <c r="X108" s="264"/>
      <c r="Y108" s="264"/>
      <c r="Z108" s="264"/>
      <c r="AA108" s="264"/>
      <c r="AB108" s="264"/>
      <c r="AC108" s="264"/>
      <c r="AD108" s="264"/>
      <c r="AE108" s="264"/>
      <c r="AF108" s="264"/>
      <c r="AG108" s="264"/>
      <c r="AH108" s="264"/>
      <c r="AI108" s="264"/>
      <c r="AJ108" s="264"/>
      <c r="AK108" s="264"/>
      <c r="AL108" s="264"/>
      <c r="AM108" s="264"/>
      <c r="AN108" s="264"/>
      <c r="AO108" s="264"/>
      <c r="AP108" s="264"/>
      <c r="AQ108" s="264"/>
      <c r="AR108" s="264"/>
      <c r="AS108" s="264"/>
      <c r="AT108" s="264"/>
      <c r="AU108" s="264"/>
      <c r="AV108" s="264"/>
      <c r="AW108" s="264"/>
      <c r="AX108" s="264"/>
      <c r="AY108" s="264"/>
      <c r="AZ108" s="264"/>
      <c r="BA108" s="264"/>
      <c r="BB108" s="264"/>
      <c r="BC108" s="264"/>
      <c r="BD108" s="264"/>
      <c r="BE108" s="264"/>
      <c r="BF108" s="264"/>
      <c r="BG108" s="264"/>
      <c r="BH108" s="264"/>
      <c r="BI108" s="264"/>
      <c r="BJ108" s="264"/>
      <c r="BK108" s="264"/>
      <c r="BL108" s="264"/>
      <c r="BM108" s="264"/>
      <c r="BN108" s="264"/>
      <c r="BO108" s="264"/>
      <c r="BP108" s="264"/>
      <c r="BQ108" s="264"/>
      <c r="BR108" s="264"/>
      <c r="BS108" s="264"/>
      <c r="BT108" s="264"/>
      <c r="BU108" s="264"/>
      <c r="BV108" s="278"/>
      <c r="BW108" s="278"/>
      <c r="BX108" s="264"/>
      <c r="BY108" s="264"/>
      <c r="BZ108" s="264"/>
      <c r="CA108" s="264"/>
      <c r="CB108" s="264"/>
      <c r="CC108" s="264"/>
      <c r="CD108" s="264"/>
      <c r="CE108" s="264"/>
      <c r="CF108" s="264"/>
      <c r="CG108" s="264"/>
    </row>
    <row r="109" spans="2:86" ht="16.95" customHeight="1" x14ac:dyDescent="0.25">
      <c r="B109" s="416" t="str">
        <f>Original_data!A51</f>
        <v>Non-specified (energy)</v>
      </c>
      <c r="D109" s="372" t="str">
        <f>"Value in energy balance"&amp;$B$4</f>
        <v>Value in energy balance (in TJ)</v>
      </c>
      <c r="E109" s="408"/>
      <c r="F109" s="373"/>
      <c r="G109" s="108"/>
      <c r="H109" s="92">
        <v>1</v>
      </c>
      <c r="K109" s="274">
        <f t="shared" ref="K109" si="63">SUM(L109:U109)</f>
        <v>-2206</v>
      </c>
      <c r="L109" s="275">
        <f t="shared" ref="L109:U109" si="64">SUMIFS($X109:$CG109,$X$8:$CG$8,L$10)*$H109</f>
        <v>0</v>
      </c>
      <c r="M109" s="275">
        <f t="shared" si="64"/>
        <v>0</v>
      </c>
      <c r="N109" s="275">
        <f t="shared" si="64"/>
        <v>0</v>
      </c>
      <c r="O109" s="275">
        <f t="shared" si="64"/>
        <v>0</v>
      </c>
      <c r="P109" s="275">
        <f t="shared" si="64"/>
        <v>0</v>
      </c>
      <c r="Q109" s="275">
        <f t="shared" si="64"/>
        <v>0</v>
      </c>
      <c r="R109" s="275">
        <f t="shared" si="64"/>
        <v>0</v>
      </c>
      <c r="S109" s="275">
        <f t="shared" si="64"/>
        <v>-850</v>
      </c>
      <c r="T109" s="275">
        <f t="shared" si="64"/>
        <v>-1356</v>
      </c>
      <c r="U109" s="275">
        <f t="shared" si="64"/>
        <v>0</v>
      </c>
      <c r="X109" s="100">
        <f>Original_data!B51</f>
        <v>0</v>
      </c>
      <c r="Y109" s="100">
        <f>Original_data!C51</f>
        <v>0</v>
      </c>
      <c r="Z109" s="100">
        <f>Original_data!D51</f>
        <v>0</v>
      </c>
      <c r="AA109" s="100">
        <f>Original_data!E51</f>
        <v>0</v>
      </c>
      <c r="AB109" s="100">
        <f>Original_data!F51</f>
        <v>0</v>
      </c>
      <c r="AC109" s="100">
        <f>Original_data!G51</f>
        <v>0</v>
      </c>
      <c r="AD109" s="100">
        <f>Original_data!H51</f>
        <v>0</v>
      </c>
      <c r="AE109" s="100">
        <f>Original_data!I51</f>
        <v>0</v>
      </c>
      <c r="AF109" s="100">
        <f>Original_data!J51</f>
        <v>0</v>
      </c>
      <c r="AG109" s="100">
        <f>Original_data!K51</f>
        <v>0</v>
      </c>
      <c r="AH109" s="100">
        <f>Original_data!L51</f>
        <v>0</v>
      </c>
      <c r="AI109" s="100">
        <f>Original_data!M51</f>
        <v>0</v>
      </c>
      <c r="AJ109" s="100">
        <f>Original_data!N51</f>
        <v>0</v>
      </c>
      <c r="AK109" s="100">
        <f>Original_data!O51</f>
        <v>0</v>
      </c>
      <c r="AL109" s="100">
        <f>Original_data!P51</f>
        <v>0</v>
      </c>
      <c r="AM109" s="100">
        <f>Original_data!Q51</f>
        <v>0</v>
      </c>
      <c r="AN109" s="100">
        <f>Original_data!R51</f>
        <v>0</v>
      </c>
      <c r="AO109" s="100">
        <f>Original_data!S51</f>
        <v>0</v>
      </c>
      <c r="AP109" s="100">
        <f>Original_data!U51</f>
        <v>0</v>
      </c>
      <c r="AQ109" s="100">
        <f>Original_data!V51</f>
        <v>0</v>
      </c>
      <c r="AR109" s="100">
        <f>Original_data!W51</f>
        <v>0</v>
      </c>
      <c r="AS109" s="100">
        <f>Original_data!X51</f>
        <v>0</v>
      </c>
      <c r="AT109" s="100">
        <f>Original_data!Y51</f>
        <v>0</v>
      </c>
      <c r="AU109" s="100">
        <f>Original_data!Z51</f>
        <v>0</v>
      </c>
      <c r="AV109" s="100">
        <f>Original_data!AA51</f>
        <v>0</v>
      </c>
      <c r="AW109" s="100">
        <f>Original_data!AB51</f>
        <v>0</v>
      </c>
      <c r="AX109" s="100">
        <f>Original_data!AC51</f>
        <v>0</v>
      </c>
      <c r="AY109" s="100">
        <f>Original_data!AD51</f>
        <v>0</v>
      </c>
      <c r="AZ109" s="100">
        <f>Original_data!AE51</f>
        <v>0</v>
      </c>
      <c r="BA109" s="100">
        <f>Original_data!AF51</f>
        <v>0</v>
      </c>
      <c r="BB109" s="100">
        <f>Original_data!AG51</f>
        <v>0</v>
      </c>
      <c r="BC109" s="100">
        <f>Original_data!AH51</f>
        <v>0</v>
      </c>
      <c r="BD109" s="100">
        <f>Original_data!AI51</f>
        <v>0</v>
      </c>
      <c r="BE109" s="100">
        <f>Original_data!AJ51</f>
        <v>0</v>
      </c>
      <c r="BF109" s="100">
        <f>Original_data!AK51</f>
        <v>0</v>
      </c>
      <c r="BG109" s="100">
        <f>Original_data!AL51</f>
        <v>0</v>
      </c>
      <c r="BH109" s="100">
        <f>Original_data!AM51</f>
        <v>0</v>
      </c>
      <c r="BI109" s="100">
        <f>Original_data!AN51</f>
        <v>0</v>
      </c>
      <c r="BJ109" s="100">
        <f>Original_data!AO51</f>
        <v>0</v>
      </c>
      <c r="BK109" s="100">
        <f>Original_data!AP51</f>
        <v>0</v>
      </c>
      <c r="BL109" s="100">
        <f>Original_data!AQ51</f>
        <v>0</v>
      </c>
      <c r="BM109" s="100">
        <f>Original_data!AR51</f>
        <v>0</v>
      </c>
      <c r="BN109" s="100">
        <f>Original_data!AS51</f>
        <v>0</v>
      </c>
      <c r="BO109" s="100">
        <f>Original_data!AT51</f>
        <v>0</v>
      </c>
      <c r="BP109" s="100">
        <f>Original_data!AU51</f>
        <v>0</v>
      </c>
      <c r="BQ109" s="100">
        <f>Original_data!AV51</f>
        <v>0</v>
      </c>
      <c r="BR109" s="100">
        <f>Original_data!AW51</f>
        <v>0</v>
      </c>
      <c r="BS109" s="100">
        <f>Original_data!AX51</f>
        <v>0</v>
      </c>
      <c r="BT109" s="100">
        <f>Original_data!AY51</f>
        <v>0</v>
      </c>
      <c r="BU109" s="100">
        <f>Original_data!AZ51</f>
        <v>0</v>
      </c>
      <c r="BV109" s="100">
        <f>Original_data!BA51</f>
        <v>0</v>
      </c>
      <c r="BW109" s="100">
        <f>Original_data!BB51</f>
        <v>0</v>
      </c>
      <c r="BX109" s="100">
        <f>Original_data!BC51</f>
        <v>0</v>
      </c>
      <c r="BY109" s="100">
        <f>Original_data!BD51</f>
        <v>0</v>
      </c>
      <c r="BZ109" s="100">
        <f>Original_data!BE51</f>
        <v>0</v>
      </c>
      <c r="CA109" s="100">
        <f>Original_data!BF51</f>
        <v>0</v>
      </c>
      <c r="CB109" s="100">
        <f>Original_data!BG51</f>
        <v>0</v>
      </c>
      <c r="CC109" s="100">
        <f>Original_data!BH51</f>
        <v>0</v>
      </c>
      <c r="CD109" s="100">
        <f>Original_data!BI51</f>
        <v>0</v>
      </c>
      <c r="CE109" s="100">
        <f>Original_data!BJ51</f>
        <v>0</v>
      </c>
      <c r="CF109" s="100">
        <f>Original_data!BK51</f>
        <v>-850</v>
      </c>
      <c r="CG109" s="100">
        <f>Original_data!BL51</f>
        <v>-1356</v>
      </c>
    </row>
    <row r="110" spans="2:86" ht="4.2" customHeight="1" x14ac:dyDescent="0.25">
      <c r="B110" s="416"/>
      <c r="D110" s="84"/>
      <c r="E110" s="84"/>
      <c r="G110" s="84"/>
      <c r="K110" s="276"/>
      <c r="L110" s="276"/>
      <c r="M110" s="276"/>
      <c r="N110" s="276"/>
      <c r="O110" s="276"/>
      <c r="P110" s="276"/>
      <c r="Q110" s="276"/>
      <c r="R110" s="276"/>
      <c r="S110" s="276"/>
      <c r="T110" s="276"/>
      <c r="U110" s="276"/>
      <c r="X110" s="264"/>
      <c r="Y110" s="264"/>
      <c r="Z110" s="264"/>
      <c r="AA110" s="264"/>
      <c r="AB110" s="264"/>
      <c r="AC110" s="264"/>
      <c r="AD110" s="264"/>
      <c r="AE110" s="264"/>
      <c r="AF110" s="264"/>
      <c r="AG110" s="264"/>
      <c r="AH110" s="264"/>
      <c r="AI110" s="264"/>
      <c r="AJ110" s="264"/>
      <c r="AK110" s="264"/>
      <c r="AL110" s="264"/>
      <c r="AM110" s="264"/>
      <c r="AN110" s="264"/>
      <c r="AO110" s="264"/>
      <c r="AP110" s="264"/>
      <c r="AQ110" s="264"/>
      <c r="AR110" s="264"/>
      <c r="AS110" s="264"/>
      <c r="AT110" s="264"/>
      <c r="AU110" s="264"/>
      <c r="AV110" s="264"/>
      <c r="AW110" s="264"/>
      <c r="AX110" s="264"/>
      <c r="AY110" s="264"/>
      <c r="AZ110" s="264"/>
      <c r="BA110" s="264"/>
      <c r="BB110" s="264"/>
      <c r="BC110" s="264"/>
      <c r="BD110" s="264"/>
      <c r="BE110" s="264"/>
      <c r="BF110" s="264"/>
      <c r="BG110" s="264"/>
      <c r="BH110" s="264"/>
      <c r="BI110" s="264"/>
      <c r="BJ110" s="264"/>
      <c r="BK110" s="264"/>
      <c r="BL110" s="264"/>
      <c r="BM110" s="264"/>
      <c r="BN110" s="264"/>
      <c r="BO110" s="264"/>
      <c r="BP110" s="264"/>
      <c r="BQ110" s="264"/>
      <c r="BR110" s="264"/>
      <c r="BS110" s="264"/>
      <c r="BT110" s="264"/>
      <c r="BU110" s="264"/>
      <c r="BV110" s="278"/>
      <c r="BW110" s="278"/>
      <c r="BX110" s="264"/>
      <c r="BY110" s="264"/>
      <c r="BZ110" s="264"/>
      <c r="CA110" s="264"/>
      <c r="CB110" s="264"/>
      <c r="CC110" s="264"/>
      <c r="CD110" s="264"/>
      <c r="CE110" s="264"/>
      <c r="CF110" s="264"/>
      <c r="CG110" s="264"/>
    </row>
    <row r="111" spans="2:86" ht="16.95" customHeight="1" x14ac:dyDescent="0.25">
      <c r="B111" s="416"/>
      <c r="D111" s="409" t="s">
        <v>339</v>
      </c>
      <c r="E111" s="410"/>
      <c r="F111" s="165" t="s">
        <v>179</v>
      </c>
      <c r="G111" s="108"/>
      <c r="H111" s="108"/>
      <c r="I111" s="78"/>
      <c r="J111" s="78"/>
      <c r="K111" s="274">
        <f>SUM(L111:U111)</f>
        <v>0</v>
      </c>
      <c r="L111" s="96"/>
      <c r="M111" s="96"/>
      <c r="N111" s="96"/>
      <c r="O111" s="96"/>
      <c r="P111" s="96"/>
      <c r="Q111" s="96"/>
      <c r="R111" s="96"/>
      <c r="S111" s="96"/>
      <c r="T111" s="96"/>
      <c r="U111" s="96"/>
      <c r="X111" s="264"/>
      <c r="Y111" s="264"/>
      <c r="Z111" s="264"/>
      <c r="AA111" s="264"/>
      <c r="AB111" s="264"/>
      <c r="AC111" s="264"/>
      <c r="AD111" s="264"/>
      <c r="AE111" s="264"/>
      <c r="AF111" s="264"/>
      <c r="AG111" s="264"/>
      <c r="AH111" s="264"/>
      <c r="AI111" s="264"/>
      <c r="AJ111" s="264"/>
      <c r="AK111" s="264"/>
      <c r="AL111" s="264"/>
      <c r="AM111" s="264"/>
      <c r="AN111" s="264"/>
      <c r="AO111" s="264"/>
      <c r="AP111" s="264"/>
      <c r="AQ111" s="264"/>
      <c r="AR111" s="264"/>
      <c r="AS111" s="264"/>
      <c r="AT111" s="264"/>
      <c r="AU111" s="264"/>
      <c r="AV111" s="264"/>
      <c r="AW111" s="264"/>
      <c r="AX111" s="264"/>
      <c r="AY111" s="264"/>
      <c r="AZ111" s="264"/>
      <c r="BA111" s="264"/>
      <c r="BB111" s="264"/>
      <c r="BC111" s="264"/>
      <c r="BD111" s="264"/>
      <c r="BE111" s="264"/>
      <c r="BF111" s="264"/>
      <c r="BG111" s="264"/>
      <c r="BH111" s="264"/>
      <c r="BI111" s="264"/>
      <c r="BJ111" s="264"/>
      <c r="BK111" s="264"/>
      <c r="BL111" s="264"/>
      <c r="BM111" s="264"/>
      <c r="BN111" s="264"/>
      <c r="BO111" s="264"/>
      <c r="BP111" s="264"/>
      <c r="BQ111" s="264"/>
      <c r="BR111" s="264"/>
      <c r="BS111" s="264"/>
      <c r="BT111" s="264"/>
      <c r="BU111" s="264"/>
      <c r="BV111" s="278"/>
      <c r="BW111" s="278"/>
      <c r="BX111" s="264"/>
      <c r="BY111" s="264"/>
      <c r="BZ111" s="264"/>
      <c r="CA111" s="264"/>
      <c r="CB111" s="264"/>
      <c r="CC111" s="264"/>
      <c r="CD111" s="264"/>
      <c r="CE111" s="264"/>
      <c r="CF111" s="264"/>
      <c r="CG111" s="264"/>
    </row>
    <row r="112" spans="2:86" ht="16.95" customHeight="1" x14ac:dyDescent="0.25">
      <c r="B112" s="416"/>
      <c r="D112" s="411"/>
      <c r="E112" s="412"/>
      <c r="F112" s="166" t="s">
        <v>176</v>
      </c>
      <c r="G112" s="108"/>
      <c r="H112" s="108"/>
      <c r="K112" s="274">
        <f>SUM(L112:U112)</f>
        <v>-2206</v>
      </c>
      <c r="L112" s="96"/>
      <c r="M112" s="96"/>
      <c r="N112" s="96"/>
      <c r="O112" s="96"/>
      <c r="P112" s="96"/>
      <c r="Q112" s="96"/>
      <c r="R112" s="96"/>
      <c r="S112" s="96">
        <v>-850</v>
      </c>
      <c r="T112" s="96">
        <v>-1356</v>
      </c>
      <c r="U112" s="96"/>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c r="AT112" s="264"/>
      <c r="AU112" s="264"/>
      <c r="AV112" s="264"/>
      <c r="AW112" s="264"/>
      <c r="AX112" s="264"/>
      <c r="AY112" s="264"/>
      <c r="AZ112" s="264"/>
      <c r="BA112" s="264"/>
      <c r="BB112" s="264"/>
      <c r="BC112" s="264"/>
      <c r="BD112" s="264"/>
      <c r="BE112" s="264"/>
      <c r="BF112" s="264"/>
      <c r="BG112" s="264"/>
      <c r="BH112" s="264"/>
      <c r="BI112" s="264"/>
      <c r="BJ112" s="264"/>
      <c r="BK112" s="264"/>
      <c r="BL112" s="264"/>
      <c r="BM112" s="264"/>
      <c r="BN112" s="264"/>
      <c r="BO112" s="264"/>
      <c r="BP112" s="264"/>
      <c r="BQ112" s="264"/>
      <c r="BR112" s="264"/>
      <c r="BS112" s="264"/>
      <c r="BT112" s="264"/>
      <c r="BU112" s="264"/>
      <c r="BV112" s="278"/>
      <c r="BW112" s="278"/>
      <c r="BX112" s="264"/>
      <c r="BY112" s="264"/>
      <c r="BZ112" s="264"/>
      <c r="CA112" s="264"/>
      <c r="CB112" s="264"/>
      <c r="CC112" s="264"/>
      <c r="CD112" s="264"/>
      <c r="CE112" s="264"/>
      <c r="CF112" s="264"/>
      <c r="CG112" s="264"/>
    </row>
    <row r="113" spans="2:85" ht="16.95" customHeight="1" x14ac:dyDescent="0.25">
      <c r="B113" s="416"/>
      <c r="D113" s="413"/>
      <c r="E113" s="414"/>
      <c r="F113" s="167" t="s">
        <v>177</v>
      </c>
      <c r="G113" s="108"/>
      <c r="H113" s="108"/>
      <c r="K113" s="274">
        <f>SUM(L113:U113)</f>
        <v>0</v>
      </c>
      <c r="L113" s="96"/>
      <c r="M113" s="96"/>
      <c r="N113" s="96"/>
      <c r="O113" s="96"/>
      <c r="P113" s="96"/>
      <c r="Q113" s="96"/>
      <c r="R113" s="96"/>
      <c r="S113" s="96"/>
      <c r="T113" s="96"/>
      <c r="U113" s="96"/>
      <c r="X113" s="264"/>
      <c r="Y113" s="264"/>
      <c r="Z113" s="264"/>
      <c r="AA113" s="264"/>
      <c r="AB113" s="264"/>
      <c r="AC113" s="264"/>
      <c r="AD113" s="264"/>
      <c r="AE113" s="264"/>
      <c r="AF113" s="264"/>
      <c r="AG113" s="264"/>
      <c r="AH113" s="264"/>
      <c r="AI113" s="264"/>
      <c r="AJ113" s="264"/>
      <c r="AK113" s="264"/>
      <c r="AL113" s="264"/>
      <c r="AM113" s="264"/>
      <c r="AN113" s="264"/>
      <c r="AO113" s="264"/>
      <c r="AP113" s="264"/>
      <c r="AQ113" s="264"/>
      <c r="AR113" s="264"/>
      <c r="AS113" s="264"/>
      <c r="AT113" s="264"/>
      <c r="AU113" s="264"/>
      <c r="AV113" s="264"/>
      <c r="AW113" s="264"/>
      <c r="AX113" s="264"/>
      <c r="AY113" s="264"/>
      <c r="AZ113" s="264"/>
      <c r="BA113" s="264"/>
      <c r="BB113" s="264"/>
      <c r="BC113" s="264"/>
      <c r="BD113" s="264"/>
      <c r="BE113" s="264"/>
      <c r="BF113" s="264"/>
      <c r="BG113" s="264"/>
      <c r="BH113" s="264"/>
      <c r="BI113" s="264"/>
      <c r="BJ113" s="264"/>
      <c r="BK113" s="264"/>
      <c r="BL113" s="264"/>
      <c r="BM113" s="264"/>
      <c r="BN113" s="264"/>
      <c r="BO113" s="264"/>
      <c r="BP113" s="264"/>
      <c r="BQ113" s="264"/>
      <c r="BR113" s="264"/>
      <c r="BS113" s="264"/>
      <c r="BT113" s="264"/>
      <c r="BU113" s="264"/>
      <c r="BV113" s="278"/>
      <c r="BW113" s="278"/>
      <c r="BX113" s="264"/>
      <c r="BY113" s="264"/>
      <c r="BZ113" s="264"/>
      <c r="CA113" s="264"/>
      <c r="CB113" s="264"/>
      <c r="CC113" s="264"/>
      <c r="CD113" s="264"/>
      <c r="CE113" s="264"/>
      <c r="CF113" s="264"/>
      <c r="CG113" s="264"/>
    </row>
    <row r="114" spans="2:85" ht="4.2" customHeight="1" x14ac:dyDescent="0.25">
      <c r="B114" s="416"/>
      <c r="D114" s="84"/>
      <c r="E114" s="84"/>
      <c r="G114" s="84"/>
      <c r="K114" s="276"/>
      <c r="L114" s="276"/>
      <c r="M114" s="276"/>
      <c r="N114" s="276"/>
      <c r="O114" s="276"/>
      <c r="P114" s="276"/>
      <c r="Q114" s="276"/>
      <c r="R114" s="276"/>
      <c r="S114" s="276"/>
      <c r="T114" s="276"/>
      <c r="U114" s="276"/>
      <c r="X114" s="264"/>
      <c r="Y114" s="264"/>
      <c r="Z114" s="264"/>
      <c r="AA114" s="264"/>
      <c r="AB114" s="264"/>
      <c r="AC114" s="264"/>
      <c r="AD114" s="264"/>
      <c r="AE114" s="264"/>
      <c r="AF114" s="264"/>
      <c r="AG114" s="264"/>
      <c r="AH114" s="264"/>
      <c r="AI114" s="264"/>
      <c r="AJ114" s="264"/>
      <c r="AK114" s="264"/>
      <c r="AL114" s="264"/>
      <c r="AM114" s="264"/>
      <c r="AN114" s="264"/>
      <c r="AO114" s="264"/>
      <c r="AP114" s="264"/>
      <c r="AQ114" s="264"/>
      <c r="AR114" s="264"/>
      <c r="AS114" s="264"/>
      <c r="AT114" s="264"/>
      <c r="AU114" s="264"/>
      <c r="AV114" s="264"/>
      <c r="AW114" s="264"/>
      <c r="AX114" s="264"/>
      <c r="AY114" s="264"/>
      <c r="AZ114" s="264"/>
      <c r="BA114" s="264"/>
      <c r="BB114" s="264"/>
      <c r="BC114" s="264"/>
      <c r="BD114" s="264"/>
      <c r="BE114" s="264"/>
      <c r="BF114" s="264"/>
      <c r="BG114" s="264"/>
      <c r="BH114" s="264"/>
      <c r="BI114" s="264"/>
      <c r="BJ114" s="264"/>
      <c r="BK114" s="264"/>
      <c r="BL114" s="264"/>
      <c r="BM114" s="264"/>
      <c r="BN114" s="264"/>
      <c r="BO114" s="264"/>
      <c r="BP114" s="264"/>
      <c r="BQ114" s="264"/>
      <c r="BR114" s="264"/>
      <c r="BS114" s="264"/>
      <c r="BT114" s="264"/>
      <c r="BU114" s="264"/>
      <c r="BV114" s="278"/>
      <c r="BW114" s="278"/>
      <c r="BX114" s="264"/>
      <c r="BY114" s="264"/>
      <c r="BZ114" s="264"/>
      <c r="CA114" s="264"/>
      <c r="CB114" s="264"/>
      <c r="CC114" s="264"/>
      <c r="CD114" s="264"/>
      <c r="CE114" s="264"/>
      <c r="CF114" s="264"/>
      <c r="CG114" s="264"/>
    </row>
    <row r="115" spans="2:85" ht="16.95" customHeight="1" x14ac:dyDescent="0.25">
      <c r="B115" s="416"/>
      <c r="D115" s="366" t="str">
        <f>"Value in PSUT"&amp;$D$4</f>
        <v>Value in PSUT (in PJ)</v>
      </c>
      <c r="E115" s="447" t="s">
        <v>326</v>
      </c>
      <c r="F115" s="165" t="s">
        <v>179</v>
      </c>
      <c r="G115" s="279" t="s">
        <v>312</v>
      </c>
      <c r="H115" s="98">
        <v>-1E-3</v>
      </c>
      <c r="K115" s="274">
        <f>SUM(L115:U115)</f>
        <v>0</v>
      </c>
      <c r="L115" s="275">
        <f>IF(SUM(L$111:L$113)=0,0,L$109*L111/SUM(L$111:L$113)*$H115)</f>
        <v>0</v>
      </c>
      <c r="M115" s="275">
        <f t="shared" ref="M115:U115" si="65">IF(SUM(M$111:M$113)=0,0,M$109*M111/SUM(M$111:M$113)*$H115)</f>
        <v>0</v>
      </c>
      <c r="N115" s="275">
        <f t="shared" si="65"/>
        <v>0</v>
      </c>
      <c r="O115" s="275">
        <f t="shared" si="65"/>
        <v>0</v>
      </c>
      <c r="P115" s="275">
        <f t="shared" si="65"/>
        <v>0</v>
      </c>
      <c r="Q115" s="275">
        <f t="shared" si="65"/>
        <v>0</v>
      </c>
      <c r="R115" s="275">
        <f t="shared" si="65"/>
        <v>0</v>
      </c>
      <c r="S115" s="275">
        <f t="shared" si="65"/>
        <v>0</v>
      </c>
      <c r="T115" s="275">
        <f t="shared" si="65"/>
        <v>0</v>
      </c>
      <c r="U115" s="275">
        <f t="shared" si="65"/>
        <v>0</v>
      </c>
      <c r="X115" s="264"/>
      <c r="Y115" s="264"/>
      <c r="Z115" s="264"/>
      <c r="AA115" s="264"/>
      <c r="AB115" s="264"/>
      <c r="AC115" s="264"/>
      <c r="AD115" s="264"/>
      <c r="AE115" s="264"/>
      <c r="AF115" s="264"/>
      <c r="AG115" s="264"/>
      <c r="AH115" s="264"/>
      <c r="AI115" s="264"/>
      <c r="AJ115" s="264"/>
      <c r="AK115" s="264"/>
      <c r="AL115" s="264"/>
      <c r="AM115" s="264"/>
      <c r="AN115" s="264"/>
      <c r="AO115" s="264"/>
      <c r="AP115" s="264"/>
      <c r="AQ115" s="264"/>
      <c r="AR115" s="264"/>
      <c r="AS115" s="264"/>
      <c r="AT115" s="264"/>
      <c r="AU115" s="264"/>
      <c r="AV115" s="264"/>
      <c r="AW115" s="264"/>
      <c r="AX115" s="264"/>
      <c r="AY115" s="264"/>
      <c r="AZ115" s="264"/>
      <c r="BA115" s="264"/>
      <c r="BB115" s="264"/>
      <c r="BC115" s="264"/>
      <c r="BD115" s="264"/>
      <c r="BE115" s="264"/>
      <c r="BF115" s="264"/>
      <c r="BG115" s="264"/>
      <c r="BH115" s="264"/>
      <c r="BI115" s="264"/>
      <c r="BJ115" s="264"/>
      <c r="BK115" s="264"/>
      <c r="BL115" s="264"/>
      <c r="BM115" s="264"/>
      <c r="BN115" s="264"/>
      <c r="BO115" s="264"/>
      <c r="BP115" s="264"/>
      <c r="BQ115" s="264"/>
      <c r="BR115" s="264"/>
      <c r="BS115" s="264"/>
      <c r="BT115" s="264"/>
      <c r="BU115" s="264"/>
      <c r="BV115" s="278"/>
      <c r="BW115" s="278"/>
      <c r="BX115" s="264"/>
      <c r="BY115" s="264"/>
      <c r="BZ115" s="264"/>
      <c r="CA115" s="264"/>
      <c r="CB115" s="264"/>
      <c r="CC115" s="264"/>
      <c r="CD115" s="264"/>
      <c r="CE115" s="264"/>
      <c r="CF115" s="264"/>
      <c r="CG115" s="264"/>
    </row>
    <row r="116" spans="2:85" ht="16.95" customHeight="1" x14ac:dyDescent="0.25">
      <c r="B116" s="416"/>
      <c r="D116" s="366"/>
      <c r="E116" s="449"/>
      <c r="F116" s="166" t="s">
        <v>176</v>
      </c>
      <c r="G116" s="279" t="s">
        <v>312</v>
      </c>
      <c r="H116" s="98">
        <v>-1E-3</v>
      </c>
      <c r="K116" s="274">
        <f>SUM(L116:U116)</f>
        <v>2.206</v>
      </c>
      <c r="L116" s="275">
        <f>IF(SUM(L$111:L$113)=0,0,L$109*L112/SUM(L$111:L$113)*$H116)</f>
        <v>0</v>
      </c>
      <c r="M116" s="275">
        <f t="shared" ref="M116:U116" si="66">IF(SUM(M$111:M$113)=0,0,M$109*M112/SUM(M$111:M$113)*$H116)</f>
        <v>0</v>
      </c>
      <c r="N116" s="275">
        <f t="shared" si="66"/>
        <v>0</v>
      </c>
      <c r="O116" s="275">
        <f t="shared" si="66"/>
        <v>0</v>
      </c>
      <c r="P116" s="275">
        <f t="shared" si="66"/>
        <v>0</v>
      </c>
      <c r="Q116" s="275">
        <f t="shared" si="66"/>
        <v>0</v>
      </c>
      <c r="R116" s="275">
        <f t="shared" si="66"/>
        <v>0</v>
      </c>
      <c r="S116" s="275">
        <f t="shared" si="66"/>
        <v>0.85</v>
      </c>
      <c r="T116" s="275">
        <f t="shared" si="66"/>
        <v>1.3560000000000001</v>
      </c>
      <c r="U116" s="275">
        <f t="shared" si="66"/>
        <v>0</v>
      </c>
      <c r="X116" s="264"/>
      <c r="Y116" s="264"/>
      <c r="Z116" s="264"/>
      <c r="AA116" s="264"/>
      <c r="AB116" s="264"/>
      <c r="AC116" s="264"/>
      <c r="AD116" s="264"/>
      <c r="AE116" s="264"/>
      <c r="AF116" s="264"/>
      <c r="AG116" s="264"/>
      <c r="AH116" s="264"/>
      <c r="AI116" s="264"/>
      <c r="AJ116" s="264"/>
      <c r="AK116" s="264"/>
      <c r="AL116" s="264"/>
      <c r="AM116" s="264"/>
      <c r="AN116" s="264"/>
      <c r="AO116" s="264"/>
      <c r="AP116" s="264"/>
      <c r="AQ116" s="264"/>
      <c r="AR116" s="264"/>
      <c r="AS116" s="264"/>
      <c r="AT116" s="264"/>
      <c r="AU116" s="264"/>
      <c r="AV116" s="264"/>
      <c r="AW116" s="264"/>
      <c r="AX116" s="264"/>
      <c r="AY116" s="264"/>
      <c r="AZ116" s="264"/>
      <c r="BA116" s="264"/>
      <c r="BB116" s="264"/>
      <c r="BC116" s="264"/>
      <c r="BD116" s="264"/>
      <c r="BE116" s="264"/>
      <c r="BF116" s="264"/>
      <c r="BG116" s="264"/>
      <c r="BH116" s="264"/>
      <c r="BI116" s="264"/>
      <c r="BJ116" s="264"/>
      <c r="BK116" s="264"/>
      <c r="BL116" s="264"/>
      <c r="BM116" s="264"/>
      <c r="BN116" s="264"/>
      <c r="BO116" s="264"/>
      <c r="BP116" s="264"/>
      <c r="BQ116" s="264"/>
      <c r="BR116" s="264"/>
      <c r="BS116" s="264"/>
      <c r="BT116" s="264"/>
      <c r="BU116" s="264"/>
      <c r="BV116" s="278"/>
      <c r="BW116" s="278"/>
      <c r="BX116" s="264"/>
      <c r="BY116" s="264"/>
      <c r="BZ116" s="264"/>
      <c r="CA116" s="264"/>
      <c r="CB116" s="264"/>
      <c r="CC116" s="264"/>
      <c r="CD116" s="264"/>
      <c r="CE116" s="264"/>
      <c r="CF116" s="264"/>
      <c r="CG116" s="264"/>
    </row>
    <row r="117" spans="2:85" ht="16.95" customHeight="1" x14ac:dyDescent="0.25">
      <c r="B117" s="416"/>
      <c r="D117" s="366"/>
      <c r="E117" s="448"/>
      <c r="F117" s="167" t="s">
        <v>177</v>
      </c>
      <c r="G117" s="279" t="s">
        <v>312</v>
      </c>
      <c r="H117" s="98">
        <v>-1E-3</v>
      </c>
      <c r="I117" s="78"/>
      <c r="J117" s="78"/>
      <c r="K117" s="274">
        <f>SUM(L117:U117)</f>
        <v>0</v>
      </c>
      <c r="L117" s="275">
        <f t="shared" ref="L117" si="67">IF(SUM(L$111:L$113)=0,L$109*$H117,L$109*L113/SUM(L$111:L$113)*$H117)</f>
        <v>0</v>
      </c>
      <c r="M117" s="275">
        <f t="shared" ref="M117:U117" si="68">IF(SUM(M$111:M$113)=0,M$109*$H117,M$109*M113/SUM(M$111:M$113)*$H117)</f>
        <v>0</v>
      </c>
      <c r="N117" s="275">
        <f t="shared" si="68"/>
        <v>0</v>
      </c>
      <c r="O117" s="275">
        <f t="shared" si="68"/>
        <v>0</v>
      </c>
      <c r="P117" s="275">
        <f t="shared" si="68"/>
        <v>0</v>
      </c>
      <c r="Q117" s="275">
        <f t="shared" si="68"/>
        <v>0</v>
      </c>
      <c r="R117" s="275">
        <f t="shared" si="68"/>
        <v>0</v>
      </c>
      <c r="S117" s="275">
        <f t="shared" si="68"/>
        <v>0</v>
      </c>
      <c r="T117" s="275">
        <f t="shared" si="68"/>
        <v>0</v>
      </c>
      <c r="U117" s="275">
        <f t="shared" si="68"/>
        <v>0</v>
      </c>
      <c r="X117" s="264"/>
      <c r="Y117" s="264"/>
      <c r="Z117" s="264"/>
      <c r="AA117" s="264"/>
      <c r="AB117" s="264"/>
      <c r="AC117" s="264"/>
      <c r="AD117" s="264"/>
      <c r="AE117" s="264"/>
      <c r="AF117" s="264"/>
      <c r="AG117" s="264"/>
      <c r="AH117" s="264"/>
      <c r="AI117" s="264"/>
      <c r="AJ117" s="264"/>
      <c r="AK117" s="264"/>
      <c r="AL117" s="264"/>
      <c r="AM117" s="264"/>
      <c r="AN117" s="264"/>
      <c r="AO117" s="264"/>
      <c r="AP117" s="264"/>
      <c r="AQ117" s="264"/>
      <c r="AR117" s="264"/>
      <c r="AS117" s="264"/>
      <c r="AT117" s="264"/>
      <c r="AU117" s="264"/>
      <c r="AV117" s="264"/>
      <c r="AW117" s="264"/>
      <c r="AX117" s="264"/>
      <c r="AY117" s="264"/>
      <c r="AZ117" s="264"/>
      <c r="BA117" s="264"/>
      <c r="BB117" s="264"/>
      <c r="BC117" s="264"/>
      <c r="BD117" s="264"/>
      <c r="BE117" s="264"/>
      <c r="BF117" s="264"/>
      <c r="BG117" s="264"/>
      <c r="BH117" s="264"/>
      <c r="BI117" s="264"/>
      <c r="BJ117" s="264"/>
      <c r="BK117" s="264"/>
      <c r="BL117" s="264"/>
      <c r="BM117" s="264"/>
      <c r="BN117" s="264"/>
      <c r="BO117" s="264"/>
      <c r="BP117" s="264"/>
      <c r="BQ117" s="264"/>
      <c r="BR117" s="264"/>
      <c r="BS117" s="264"/>
      <c r="BT117" s="264"/>
      <c r="BU117" s="264"/>
      <c r="BV117" s="278"/>
      <c r="BW117" s="278"/>
      <c r="BX117" s="264"/>
      <c r="BY117" s="264"/>
      <c r="BZ117" s="264"/>
      <c r="CA117" s="264"/>
      <c r="CB117" s="264"/>
      <c r="CC117" s="264"/>
      <c r="CD117" s="264"/>
      <c r="CE117" s="264"/>
      <c r="CF117" s="264"/>
      <c r="CG117" s="264"/>
    </row>
    <row r="118" spans="2:85" ht="16.95" customHeight="1" x14ac:dyDescent="0.25">
      <c r="B118" s="416"/>
      <c r="D118" s="366"/>
      <c r="E118" s="447" t="s">
        <v>330</v>
      </c>
      <c r="F118" s="165" t="s">
        <v>179</v>
      </c>
      <c r="G118" s="279" t="s">
        <v>317</v>
      </c>
      <c r="H118" s="108"/>
      <c r="K118" s="274">
        <f>K115</f>
        <v>0</v>
      </c>
      <c r="L118" s="276"/>
      <c r="M118" s="276"/>
      <c r="N118" s="276"/>
      <c r="O118" s="276"/>
      <c r="P118" s="276"/>
      <c r="Q118" s="276"/>
      <c r="R118" s="276"/>
      <c r="S118" s="276"/>
      <c r="T118" s="276"/>
      <c r="U118" s="276"/>
      <c r="X118" s="264"/>
      <c r="Y118" s="264"/>
      <c r="Z118" s="264"/>
      <c r="AA118" s="264"/>
      <c r="AB118" s="264"/>
      <c r="AC118" s="264"/>
      <c r="AD118" s="264"/>
      <c r="AE118" s="264"/>
      <c r="AF118" s="264"/>
      <c r="AG118" s="264"/>
      <c r="AH118" s="264"/>
      <c r="AI118" s="264"/>
      <c r="AJ118" s="264"/>
      <c r="AK118" s="264"/>
      <c r="AL118" s="264"/>
      <c r="AM118" s="264"/>
      <c r="AN118" s="264"/>
      <c r="AO118" s="264"/>
      <c r="AP118" s="264"/>
      <c r="AQ118" s="264"/>
      <c r="AR118" s="264"/>
      <c r="AS118" s="264"/>
      <c r="AT118" s="264"/>
      <c r="AU118" s="264"/>
      <c r="AV118" s="264"/>
      <c r="AW118" s="264"/>
      <c r="AX118" s="264"/>
      <c r="AY118" s="264"/>
      <c r="AZ118" s="264"/>
      <c r="BA118" s="264"/>
      <c r="BB118" s="264"/>
      <c r="BC118" s="264"/>
      <c r="BD118" s="264"/>
      <c r="BE118" s="264"/>
      <c r="BF118" s="264"/>
      <c r="BG118" s="264"/>
      <c r="BH118" s="264"/>
      <c r="BI118" s="264"/>
      <c r="BJ118" s="264"/>
      <c r="BK118" s="264"/>
      <c r="BL118" s="264"/>
      <c r="BM118" s="264"/>
      <c r="BN118" s="264"/>
      <c r="BO118" s="264"/>
      <c r="BP118" s="264"/>
      <c r="BQ118" s="264"/>
      <c r="BR118" s="264"/>
      <c r="BS118" s="264"/>
      <c r="BT118" s="264"/>
      <c r="BU118" s="264"/>
      <c r="BV118" s="278"/>
      <c r="BW118" s="278"/>
      <c r="BX118" s="264"/>
      <c r="BY118" s="264"/>
      <c r="BZ118" s="264"/>
      <c r="CA118" s="264"/>
      <c r="CB118" s="264"/>
      <c r="CC118" s="264"/>
      <c r="CD118" s="264"/>
      <c r="CE118" s="264"/>
      <c r="CF118" s="264"/>
      <c r="CG118" s="264"/>
    </row>
    <row r="119" spans="2:85" ht="16.95" customHeight="1" x14ac:dyDescent="0.25">
      <c r="B119" s="416"/>
      <c r="D119" s="366"/>
      <c r="E119" s="449"/>
      <c r="F119" s="166" t="s">
        <v>176</v>
      </c>
      <c r="G119" s="279" t="s">
        <v>317</v>
      </c>
      <c r="H119" s="108"/>
      <c r="K119" s="274">
        <f t="shared" ref="K119:K120" si="69">K116</f>
        <v>2.206</v>
      </c>
      <c r="L119" s="276"/>
      <c r="M119" s="276"/>
      <c r="N119" s="276"/>
      <c r="O119" s="276"/>
      <c r="P119" s="276"/>
      <c r="Q119" s="276"/>
      <c r="R119" s="276"/>
      <c r="S119" s="276"/>
      <c r="T119" s="276"/>
      <c r="U119" s="276"/>
      <c r="X119" s="264"/>
      <c r="Y119" s="264"/>
      <c r="Z119" s="264"/>
      <c r="AA119" s="264"/>
      <c r="AB119" s="264"/>
      <c r="AC119" s="264"/>
      <c r="AD119" s="264"/>
      <c r="AE119" s="264"/>
      <c r="AF119" s="264"/>
      <c r="AG119" s="264"/>
      <c r="AH119" s="264"/>
      <c r="AI119" s="264"/>
      <c r="AJ119" s="264"/>
      <c r="AK119" s="264"/>
      <c r="AL119" s="264"/>
      <c r="AM119" s="264"/>
      <c r="AN119" s="264"/>
      <c r="AO119" s="264"/>
      <c r="AP119" s="264"/>
      <c r="AQ119" s="264"/>
      <c r="AR119" s="264"/>
      <c r="AS119" s="264"/>
      <c r="AT119" s="264"/>
      <c r="AU119" s="264"/>
      <c r="AV119" s="264"/>
      <c r="AW119" s="264"/>
      <c r="AX119" s="264"/>
      <c r="AY119" s="264"/>
      <c r="AZ119" s="264"/>
      <c r="BA119" s="264"/>
      <c r="BB119" s="264"/>
      <c r="BC119" s="264"/>
      <c r="BD119" s="264"/>
      <c r="BE119" s="264"/>
      <c r="BF119" s="264"/>
      <c r="BG119" s="264"/>
      <c r="BH119" s="264"/>
      <c r="BI119" s="264"/>
      <c r="BJ119" s="264"/>
      <c r="BK119" s="264"/>
      <c r="BL119" s="264"/>
      <c r="BM119" s="264"/>
      <c r="BN119" s="264"/>
      <c r="BO119" s="264"/>
      <c r="BP119" s="264"/>
      <c r="BQ119" s="264"/>
      <c r="BR119" s="264"/>
      <c r="BS119" s="264"/>
      <c r="BT119" s="264"/>
      <c r="BU119" s="264"/>
      <c r="BV119" s="278"/>
      <c r="BW119" s="278"/>
      <c r="BX119" s="264"/>
      <c r="BY119" s="264"/>
      <c r="BZ119" s="264"/>
      <c r="CA119" s="264"/>
      <c r="CB119" s="264"/>
      <c r="CC119" s="264"/>
      <c r="CD119" s="264"/>
      <c r="CE119" s="264"/>
      <c r="CF119" s="264"/>
      <c r="CG119" s="264"/>
    </row>
    <row r="120" spans="2:85" ht="16.95" customHeight="1" x14ac:dyDescent="0.25">
      <c r="B120" s="416"/>
      <c r="D120" s="366"/>
      <c r="E120" s="448"/>
      <c r="F120" s="167" t="s">
        <v>177</v>
      </c>
      <c r="G120" s="279" t="s">
        <v>317</v>
      </c>
      <c r="H120" s="108"/>
      <c r="K120" s="274">
        <f t="shared" si="69"/>
        <v>0</v>
      </c>
      <c r="L120" s="276"/>
      <c r="M120" s="276"/>
      <c r="N120" s="276"/>
      <c r="O120" s="276"/>
      <c r="P120" s="276"/>
      <c r="Q120" s="276"/>
      <c r="R120" s="276"/>
      <c r="S120" s="276"/>
      <c r="T120" s="276"/>
      <c r="U120" s="276"/>
      <c r="X120" s="264"/>
      <c r="Y120" s="264"/>
      <c r="Z120" s="264"/>
      <c r="AA120" s="264"/>
      <c r="AB120" s="264"/>
      <c r="AC120" s="264"/>
      <c r="AD120" s="264"/>
      <c r="AE120" s="264"/>
      <c r="AF120" s="264"/>
      <c r="AG120" s="264"/>
      <c r="AH120" s="264"/>
      <c r="AI120" s="264"/>
      <c r="AJ120" s="264"/>
      <c r="AK120" s="264"/>
      <c r="AL120" s="264"/>
      <c r="AM120" s="264"/>
      <c r="AN120" s="264"/>
      <c r="AO120" s="264"/>
      <c r="AP120" s="264"/>
      <c r="AQ120" s="264"/>
      <c r="AR120" s="264"/>
      <c r="AS120" s="264"/>
      <c r="AT120" s="264"/>
      <c r="AU120" s="264"/>
      <c r="AV120" s="264"/>
      <c r="AW120" s="264"/>
      <c r="AX120" s="264"/>
      <c r="AY120" s="264"/>
      <c r="AZ120" s="264"/>
      <c r="BA120" s="264"/>
      <c r="BB120" s="264"/>
      <c r="BC120" s="264"/>
      <c r="BD120" s="264"/>
      <c r="BE120" s="264"/>
      <c r="BF120" s="264"/>
      <c r="BG120" s="264"/>
      <c r="BH120" s="264"/>
      <c r="BI120" s="264"/>
      <c r="BJ120" s="264"/>
      <c r="BK120" s="264"/>
      <c r="BL120" s="264"/>
      <c r="BM120" s="264"/>
      <c r="BN120" s="264"/>
      <c r="BO120" s="264"/>
      <c r="BP120" s="264"/>
      <c r="BQ120" s="264"/>
      <c r="BR120" s="264"/>
      <c r="BS120" s="264"/>
      <c r="BT120" s="264"/>
      <c r="BU120" s="264"/>
      <c r="BV120" s="278"/>
      <c r="BW120" s="278"/>
      <c r="BX120" s="264"/>
      <c r="BY120" s="264"/>
      <c r="BZ120" s="264"/>
      <c r="CA120" s="264"/>
      <c r="CB120" s="264"/>
      <c r="CC120" s="264"/>
      <c r="CD120" s="264"/>
      <c r="CE120" s="264"/>
      <c r="CF120" s="264"/>
      <c r="CG120" s="264"/>
    </row>
    <row r="121" spans="2:85" ht="16.95" customHeight="1" x14ac:dyDescent="0.25">
      <c r="B121" s="416"/>
      <c r="D121" s="366"/>
      <c r="E121" s="277" t="s">
        <v>331</v>
      </c>
      <c r="F121" s="150" t="str">
        <f>Matrix!D55</f>
        <v>Env</v>
      </c>
      <c r="G121" s="88" t="s">
        <v>314</v>
      </c>
      <c r="H121" s="108"/>
      <c r="K121" s="274">
        <f>SUM(K118:K120)</f>
        <v>2.206</v>
      </c>
      <c r="L121" s="276"/>
      <c r="M121" s="276"/>
      <c r="N121" s="276"/>
      <c r="O121" s="276"/>
      <c r="P121" s="276"/>
      <c r="Q121" s="276"/>
      <c r="R121" s="276"/>
      <c r="S121" s="276"/>
      <c r="T121" s="276"/>
      <c r="U121" s="276"/>
      <c r="X121" s="264"/>
      <c r="Y121" s="264"/>
      <c r="Z121" s="264"/>
      <c r="AA121" s="264"/>
      <c r="AB121" s="264"/>
      <c r="AC121" s="264"/>
      <c r="AD121" s="264"/>
      <c r="AE121" s="264"/>
      <c r="AF121" s="264"/>
      <c r="AG121" s="264"/>
      <c r="AH121" s="264"/>
      <c r="AI121" s="264"/>
      <c r="AJ121" s="264"/>
      <c r="AK121" s="264"/>
      <c r="AL121" s="264"/>
      <c r="AM121" s="264"/>
      <c r="AN121" s="264"/>
      <c r="AO121" s="264"/>
      <c r="AP121" s="264"/>
      <c r="AQ121" s="264"/>
      <c r="AR121" s="264"/>
      <c r="AS121" s="264"/>
      <c r="AT121" s="264"/>
      <c r="AU121" s="264"/>
      <c r="AV121" s="264"/>
      <c r="AW121" s="264"/>
      <c r="AX121" s="264"/>
      <c r="AY121" s="264"/>
      <c r="AZ121" s="264"/>
      <c r="BA121" s="264"/>
      <c r="BB121" s="264"/>
      <c r="BC121" s="264"/>
      <c r="BD121" s="264"/>
      <c r="BE121" s="264"/>
      <c r="BF121" s="264"/>
      <c r="BG121" s="264"/>
      <c r="BH121" s="264"/>
      <c r="BI121" s="264"/>
      <c r="BJ121" s="264"/>
      <c r="BK121" s="264"/>
      <c r="BL121" s="264"/>
      <c r="BM121" s="264"/>
      <c r="BN121" s="264"/>
      <c r="BO121" s="264"/>
      <c r="BP121" s="264"/>
      <c r="BQ121" s="264"/>
      <c r="BR121" s="264"/>
      <c r="BS121" s="264"/>
      <c r="BT121" s="264"/>
      <c r="BU121" s="264"/>
      <c r="BV121" s="278"/>
      <c r="BW121" s="278"/>
      <c r="BX121" s="264"/>
      <c r="BY121" s="264"/>
      <c r="BZ121" s="264"/>
      <c r="CA121" s="264"/>
      <c r="CB121" s="264"/>
      <c r="CC121" s="264"/>
      <c r="CD121" s="264"/>
      <c r="CE121" s="264"/>
      <c r="CF121" s="264"/>
      <c r="CG121" s="264"/>
    </row>
    <row r="122" spans="2:85" x14ac:dyDescent="0.25">
      <c r="D122" s="110"/>
      <c r="E122" s="110"/>
      <c r="K122" s="280"/>
      <c r="L122" s="276"/>
      <c r="M122" s="276"/>
      <c r="N122" s="276"/>
      <c r="O122" s="276"/>
      <c r="P122" s="276"/>
      <c r="Q122" s="276"/>
      <c r="R122" s="276"/>
      <c r="S122" s="276"/>
      <c r="T122" s="276"/>
      <c r="U122" s="276"/>
    </row>
    <row r="123" spans="2:85" x14ac:dyDescent="0.25">
      <c r="D123" s="110"/>
      <c r="E123" s="110"/>
    </row>
  </sheetData>
  <mergeCells count="60">
    <mergeCell ref="B55:B59"/>
    <mergeCell ref="D55:F55"/>
    <mergeCell ref="D57:D59"/>
    <mergeCell ref="D63:D65"/>
    <mergeCell ref="D69:D71"/>
    <mergeCell ref="B61:B65"/>
    <mergeCell ref="B67:B71"/>
    <mergeCell ref="D39:D41"/>
    <mergeCell ref="D45:D47"/>
    <mergeCell ref="D43:F43"/>
    <mergeCell ref="D49:F49"/>
    <mergeCell ref="D51:D53"/>
    <mergeCell ref="D103:F103"/>
    <mergeCell ref="D109:F109"/>
    <mergeCell ref="L8:U8"/>
    <mergeCell ref="X7:CG7"/>
    <mergeCell ref="B13:B17"/>
    <mergeCell ref="D15:D17"/>
    <mergeCell ref="B43:B47"/>
    <mergeCell ref="B19:B23"/>
    <mergeCell ref="B25:B29"/>
    <mergeCell ref="B31:B35"/>
    <mergeCell ref="B37:B41"/>
    <mergeCell ref="B9:E9"/>
    <mergeCell ref="D13:F13"/>
    <mergeCell ref="D19:F19"/>
    <mergeCell ref="D25:F25"/>
    <mergeCell ref="D31:F31"/>
    <mergeCell ref="B73:B77"/>
    <mergeCell ref="B79:B83"/>
    <mergeCell ref="B2:E2"/>
    <mergeCell ref="B6:E6"/>
    <mergeCell ref="B5:E5"/>
    <mergeCell ref="D61:F61"/>
    <mergeCell ref="D67:F67"/>
    <mergeCell ref="D73:F73"/>
    <mergeCell ref="D79:F79"/>
    <mergeCell ref="D81:D83"/>
    <mergeCell ref="D75:D77"/>
    <mergeCell ref="D37:F37"/>
    <mergeCell ref="B49:B53"/>
    <mergeCell ref="D21:D23"/>
    <mergeCell ref="D27:D29"/>
    <mergeCell ref="D33:D35"/>
    <mergeCell ref="E115:E117"/>
    <mergeCell ref="E118:E120"/>
    <mergeCell ref="D115:D121"/>
    <mergeCell ref="B85:B89"/>
    <mergeCell ref="B91:B95"/>
    <mergeCell ref="B97:B101"/>
    <mergeCell ref="B103:B107"/>
    <mergeCell ref="B109:B121"/>
    <mergeCell ref="D93:D95"/>
    <mergeCell ref="D99:D101"/>
    <mergeCell ref="D105:D107"/>
    <mergeCell ref="D87:D89"/>
    <mergeCell ref="D91:F91"/>
    <mergeCell ref="D111:E113"/>
    <mergeCell ref="D85:F85"/>
    <mergeCell ref="D97:F97"/>
  </mergeCells>
  <conditionalFormatting sqref="L111:U111">
    <cfRule type="cellIs" dxfId="70" priority="2" operator="lessThan">
      <formula>0</formula>
    </cfRule>
  </conditionalFormatting>
  <conditionalFormatting sqref="L112:U113">
    <cfRule type="cellIs" dxfId="69" priority="1" operator="lessThan">
      <formula>0</formula>
    </cfRule>
  </conditionalFormatting>
  <dataValidations count="1">
    <dataValidation type="decimal" operator="greaterThanOrEqual" allowBlank="1" showInputMessage="1" showErrorMessage="1" sqref="L111:U113" xr:uid="{00000000-0002-0000-0D00-000000000000}">
      <formula1>0</formula1>
    </dataValidation>
  </dataValidations>
  <pageMargins left="0.7" right="0.7" top="0.75" bottom="0.75" header="0.3" footer="0.3"/>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theme="4" tint="0.39997558519241921"/>
  </sheetPr>
  <dimension ref="B2:R72"/>
  <sheetViews>
    <sheetView showGridLines="0" topLeftCell="A37" workbookViewId="0">
      <selection activeCell="D73" sqref="D73"/>
    </sheetView>
  </sheetViews>
  <sheetFormatPr defaultColWidth="8.88671875" defaultRowHeight="12" x14ac:dyDescent="0.25"/>
  <cols>
    <col min="1" max="1" width="3.33203125" style="3" customWidth="1"/>
    <col min="2" max="2" width="8.33203125" style="3" customWidth="1"/>
    <col min="3" max="3" width="8.88671875" style="3"/>
    <col min="4" max="4" width="24.88671875" style="3" customWidth="1"/>
    <col min="5" max="12" width="8.88671875" style="3"/>
    <col min="13" max="13" width="10.6640625" style="3" customWidth="1"/>
    <col min="14" max="16" width="8.88671875" style="3"/>
    <col min="17" max="17" width="3.6640625" style="3" customWidth="1"/>
    <col min="18" max="16384" width="8.88671875" style="3"/>
  </cols>
  <sheetData>
    <row r="2" spans="2:16" x14ac:dyDescent="0.25">
      <c r="E2" s="3" t="b">
        <f t="shared" ref="E2:L2" si="0">E72=E31</f>
        <v>1</v>
      </c>
      <c r="F2" s="3" t="b">
        <f t="shared" si="0"/>
        <v>1</v>
      </c>
      <c r="G2" s="3" t="b">
        <f t="shared" si="0"/>
        <v>1</v>
      </c>
      <c r="H2" s="3" t="b">
        <f t="shared" si="0"/>
        <v>1</v>
      </c>
      <c r="I2" s="3" t="b">
        <f t="shared" si="0"/>
        <v>1</v>
      </c>
      <c r="J2" s="3" t="b">
        <f t="shared" si="0"/>
        <v>1</v>
      </c>
      <c r="K2" s="3" t="b">
        <f t="shared" si="0"/>
        <v>1</v>
      </c>
      <c r="L2" s="3" t="b">
        <f t="shared" si="0"/>
        <v>1</v>
      </c>
    </row>
    <row r="4" spans="2:16" ht="12.6" thickBot="1" x14ac:dyDescent="0.3">
      <c r="E4" s="121" t="s">
        <v>181</v>
      </c>
      <c r="F4" s="121" t="s">
        <v>179</v>
      </c>
      <c r="G4" s="121" t="s">
        <v>176</v>
      </c>
      <c r="H4" s="121" t="s">
        <v>177</v>
      </c>
      <c r="I4" s="121" t="s">
        <v>178</v>
      </c>
      <c r="J4" s="121" t="s">
        <v>140</v>
      </c>
      <c r="L4" s="121" t="s">
        <v>180</v>
      </c>
      <c r="M4" s="121" t="s">
        <v>174</v>
      </c>
      <c r="N4" s="121" t="s">
        <v>171</v>
      </c>
      <c r="O4" s="121" t="s">
        <v>173</v>
      </c>
    </row>
    <row r="5" spans="2:16" x14ac:dyDescent="0.25">
      <c r="C5" s="379" t="s">
        <v>232</v>
      </c>
      <c r="D5" s="380"/>
      <c r="E5" s="381" t="s">
        <v>233</v>
      </c>
      <c r="F5" s="381"/>
      <c r="G5" s="381"/>
      <c r="H5" s="381"/>
      <c r="I5" s="381"/>
      <c r="J5" s="381"/>
      <c r="K5" s="381"/>
      <c r="L5" s="381"/>
      <c r="M5" s="382" t="s">
        <v>201</v>
      </c>
      <c r="N5" s="382" t="s">
        <v>234</v>
      </c>
      <c r="O5" s="382" t="s">
        <v>235</v>
      </c>
      <c r="P5" s="375" t="s">
        <v>204</v>
      </c>
    </row>
    <row r="6" spans="2:16" x14ac:dyDescent="0.25">
      <c r="C6" s="50"/>
      <c r="D6" s="51"/>
      <c r="E6" s="377" t="s">
        <v>205</v>
      </c>
      <c r="F6" s="377"/>
      <c r="G6" s="377"/>
      <c r="H6" s="377"/>
      <c r="I6" s="377"/>
      <c r="J6" s="377"/>
      <c r="K6" s="377"/>
      <c r="L6" s="378" t="s">
        <v>206</v>
      </c>
      <c r="M6" s="378"/>
      <c r="N6" s="378"/>
      <c r="O6" s="378"/>
      <c r="P6" s="376"/>
    </row>
    <row r="7" spans="2:16" ht="60" x14ac:dyDescent="0.25">
      <c r="C7" s="50"/>
      <c r="D7" s="51"/>
      <c r="E7" s="8" t="s">
        <v>207</v>
      </c>
      <c r="F7" s="8" t="s">
        <v>208</v>
      </c>
      <c r="G7" s="8" t="s">
        <v>209</v>
      </c>
      <c r="H7" s="8" t="s">
        <v>210</v>
      </c>
      <c r="I7" s="8" t="s">
        <v>211</v>
      </c>
      <c r="J7" s="8" t="s">
        <v>212</v>
      </c>
      <c r="K7" s="115" t="s">
        <v>213</v>
      </c>
      <c r="L7" s="378"/>
      <c r="M7" s="378"/>
      <c r="N7" s="378"/>
      <c r="O7" s="378"/>
      <c r="P7" s="376"/>
    </row>
    <row r="8" spans="2:16" x14ac:dyDescent="0.25">
      <c r="C8" s="50"/>
      <c r="D8" s="52" t="s">
        <v>214</v>
      </c>
      <c r="E8" s="53" t="s">
        <v>181</v>
      </c>
      <c r="F8" s="53" t="s">
        <v>179</v>
      </c>
      <c r="G8" s="53" t="s">
        <v>176</v>
      </c>
      <c r="H8" s="53" t="s">
        <v>177</v>
      </c>
      <c r="I8" s="53" t="s">
        <v>178</v>
      </c>
      <c r="J8" s="53" t="s">
        <v>140</v>
      </c>
      <c r="K8" s="53"/>
      <c r="L8" s="56" t="s">
        <v>180</v>
      </c>
      <c r="M8" s="56" t="s">
        <v>174</v>
      </c>
      <c r="N8" s="56" t="s">
        <v>171</v>
      </c>
      <c r="O8" s="56" t="s">
        <v>173</v>
      </c>
      <c r="P8" s="54"/>
    </row>
    <row r="9" spans="2:16" x14ac:dyDescent="0.25">
      <c r="C9" s="200">
        <v>1</v>
      </c>
      <c r="D9" s="383" t="s">
        <v>215</v>
      </c>
      <c r="E9" s="383"/>
      <c r="F9" s="383"/>
      <c r="G9" s="383"/>
      <c r="H9" s="383"/>
      <c r="I9" s="383"/>
      <c r="J9" s="383"/>
      <c r="K9" s="383"/>
      <c r="L9" s="383"/>
      <c r="M9" s="383"/>
      <c r="N9" s="383"/>
      <c r="O9" s="383"/>
      <c r="P9" s="384"/>
    </row>
    <row r="10" spans="2:16" x14ac:dyDescent="0.25">
      <c r="B10" s="118" t="s">
        <v>316</v>
      </c>
      <c r="C10" s="201" t="s">
        <v>191</v>
      </c>
      <c r="D10" s="202" t="s">
        <v>216</v>
      </c>
      <c r="E10" s="203"/>
      <c r="F10" s="203"/>
      <c r="G10" s="203"/>
      <c r="H10" s="203"/>
      <c r="I10" s="203"/>
      <c r="J10" s="203"/>
      <c r="K10" s="203"/>
      <c r="L10" s="203"/>
      <c r="M10" s="203"/>
      <c r="N10" s="203"/>
      <c r="O10" s="204">
        <f>SUMPRODUCT((Energy_sector!$G$13:$G$121=$B10)*(Energy_sector!$F$13:$F$121=O$4)*($C10=Energy_sector!$K$10:$U$10)*Energy_sector!$K$13:$U$121)</f>
        <v>0</v>
      </c>
      <c r="P10" s="205">
        <f>SUM(K10:O10)</f>
        <v>0</v>
      </c>
    </row>
    <row r="11" spans="2:16" x14ac:dyDescent="0.25">
      <c r="B11" s="118" t="s">
        <v>316</v>
      </c>
      <c r="C11" s="201" t="s">
        <v>193</v>
      </c>
      <c r="D11" s="202" t="s">
        <v>217</v>
      </c>
      <c r="E11" s="203"/>
      <c r="F11" s="203"/>
      <c r="G11" s="203"/>
      <c r="H11" s="203"/>
      <c r="I11" s="203"/>
      <c r="J11" s="203"/>
      <c r="K11" s="203"/>
      <c r="L11" s="203"/>
      <c r="M11" s="203"/>
      <c r="N11" s="203"/>
      <c r="O11" s="204">
        <f>SUMPRODUCT((Energy_sector!$G$13:$G$121=$B11)*(Energy_sector!$F$13:$F$121=O$4)*($C11=Energy_sector!$K$10:$U$10)*Energy_sector!$K$13:$U$121)</f>
        <v>0</v>
      </c>
      <c r="P11" s="205">
        <f t="shared" ref="P11:P12" si="1">SUM(K11:O11)</f>
        <v>0</v>
      </c>
    </row>
    <row r="12" spans="2:16" ht="12.6" thickBot="1" x14ac:dyDescent="0.3">
      <c r="B12" s="118" t="s">
        <v>316</v>
      </c>
      <c r="C12" s="201" t="s">
        <v>140</v>
      </c>
      <c r="D12" s="202" t="s">
        <v>218</v>
      </c>
      <c r="E12" s="203"/>
      <c r="F12" s="203"/>
      <c r="G12" s="203"/>
      <c r="H12" s="203"/>
      <c r="I12" s="203"/>
      <c r="J12" s="203"/>
      <c r="K12" s="203"/>
      <c r="L12" s="203"/>
      <c r="M12" s="203"/>
      <c r="N12" s="203"/>
      <c r="O12" s="204">
        <f>SUMPRODUCT((Energy_sector!$G$13:$G$121=$B12)*(Energy_sector!$F$13:$F$121=O$4)*($C12=Energy_sector!$K$10:$U$10)*Energy_sector!$K$13:$U$121)</f>
        <v>0</v>
      </c>
      <c r="P12" s="205">
        <f t="shared" si="1"/>
        <v>0</v>
      </c>
    </row>
    <row r="13" spans="2:16" x14ac:dyDescent="0.25">
      <c r="C13" s="206">
        <v>2</v>
      </c>
      <c r="D13" s="385" t="s">
        <v>219</v>
      </c>
      <c r="E13" s="385"/>
      <c r="F13" s="385"/>
      <c r="G13" s="385"/>
      <c r="H13" s="385"/>
      <c r="I13" s="385"/>
      <c r="J13" s="385"/>
      <c r="K13" s="385"/>
      <c r="L13" s="385"/>
      <c r="M13" s="385"/>
      <c r="N13" s="385"/>
      <c r="O13" s="385"/>
      <c r="P13" s="386"/>
    </row>
    <row r="14" spans="2:16" x14ac:dyDescent="0.25">
      <c r="C14" s="201"/>
      <c r="D14" s="387" t="s">
        <v>236</v>
      </c>
      <c r="E14" s="387"/>
      <c r="F14" s="387"/>
      <c r="G14" s="387"/>
      <c r="H14" s="387"/>
      <c r="I14" s="387"/>
      <c r="J14" s="387"/>
      <c r="K14" s="387"/>
      <c r="L14" s="387"/>
      <c r="M14" s="387"/>
      <c r="N14" s="387"/>
      <c r="O14" s="387"/>
      <c r="P14" s="388"/>
    </row>
    <row r="15" spans="2:16" x14ac:dyDescent="0.25">
      <c r="B15" s="118" t="s">
        <v>298</v>
      </c>
      <c r="C15" s="201" t="s">
        <v>184</v>
      </c>
      <c r="D15" s="202" t="s">
        <v>184</v>
      </c>
      <c r="E15" s="204">
        <f>SUMPRODUCT((Energy_sector!$G$13:$G$121=$B15)*(Energy_sector!$F$13:$F$121=E$4)*($C15=Energy_sector!$K$10:$U$10)*Energy_sector!$K$13:$U$121)</f>
        <v>0</v>
      </c>
      <c r="F15" s="204">
        <f>SUMPRODUCT((Energy_sector!$G$13:$G$121=$B15)*(Energy_sector!$F$13:$F$121=F$4)*($C15=Energy_sector!$K$10:$U$10)*Energy_sector!$K$13:$U$121)</f>
        <v>0</v>
      </c>
      <c r="G15" s="204">
        <f>SUMPRODUCT((Energy_sector!$G$13:$G$121=$B15)*(Energy_sector!$F$13:$F$121=G$4)*($C15=Energy_sector!$K$10:$U$10)*Energy_sector!$K$13:$U$121)</f>
        <v>0</v>
      </c>
      <c r="H15" s="204">
        <f>SUMPRODUCT((Energy_sector!$G$13:$G$121=$B15)*(Energy_sector!$F$13:$F$121=H$4)*($C15=Energy_sector!$K$10:$U$10)*Energy_sector!$K$13:$U$121)</f>
        <v>0</v>
      </c>
      <c r="I15" s="204">
        <f>SUMPRODUCT((Energy_sector!$G$13:$G$121=$B15)*(Energy_sector!$F$13:$F$121=I$4)*($C15=Energy_sector!$K$10:$U$10)*Energy_sector!$K$13:$U$121)</f>
        <v>0</v>
      </c>
      <c r="J15" s="204">
        <f>SUMPRODUCT((Energy_sector!$G$13:$G$121=$B15)*(Energy_sector!$F$13:$F$121=J$4)*($C15=Energy_sector!$K$10:$U$10)*Energy_sector!$K$13:$U$121)</f>
        <v>0</v>
      </c>
      <c r="K15" s="204">
        <f>SUM(E15:J15)</f>
        <v>0</v>
      </c>
      <c r="L15" s="203"/>
      <c r="M15" s="203"/>
      <c r="N15" s="204">
        <f>SUMPRODUCT((Energy_sector!$G$13:$G$121=$B15)*(Energy_sector!$F$13:$F$121=N$4)*($C15=Energy_sector!$K$10:$U$10)*Energy_sector!$K$13:$U$121)</f>
        <v>0</v>
      </c>
      <c r="O15" s="203"/>
      <c r="P15" s="205">
        <f t="shared" ref="P15:P24" si="2">SUM(K15:O15)</f>
        <v>0</v>
      </c>
    </row>
    <row r="16" spans="2:16" x14ac:dyDescent="0.25">
      <c r="B16" s="118" t="s">
        <v>298</v>
      </c>
      <c r="C16" s="201" t="s">
        <v>16</v>
      </c>
      <c r="D16" s="202" t="s">
        <v>221</v>
      </c>
      <c r="E16" s="204">
        <f>SUMPRODUCT((Energy_sector!$G$13:$G$121=$B16)*(Energy_sector!$F$13:$F$121=E$4)*($C16=Energy_sector!$K$10:$U$10)*Energy_sector!$K$13:$U$121)</f>
        <v>0</v>
      </c>
      <c r="F16" s="204">
        <f>SUMPRODUCT((Energy_sector!$G$13:$G$121=$B16)*(Energy_sector!$F$13:$F$121=F$4)*($C16=Energy_sector!$K$10:$U$10)*Energy_sector!$K$13:$U$121)</f>
        <v>0</v>
      </c>
      <c r="G16" s="204">
        <f>SUMPRODUCT((Energy_sector!$G$13:$G$121=$B16)*(Energy_sector!$F$13:$F$121=G$4)*($C16=Energy_sector!$K$10:$U$10)*Energy_sector!$K$13:$U$121)</f>
        <v>0</v>
      </c>
      <c r="H16" s="204">
        <f>SUMPRODUCT((Energy_sector!$G$13:$G$121=$B16)*(Energy_sector!$F$13:$F$121=H$4)*($C16=Energy_sector!$K$10:$U$10)*Energy_sector!$K$13:$U$121)</f>
        <v>0</v>
      </c>
      <c r="I16" s="204">
        <f>SUMPRODUCT((Energy_sector!$G$13:$G$121=$B16)*(Energy_sector!$F$13:$F$121=I$4)*($C16=Energy_sector!$K$10:$U$10)*Energy_sector!$K$13:$U$121)</f>
        <v>0</v>
      </c>
      <c r="J16" s="204">
        <f>SUMPRODUCT((Energy_sector!$G$13:$G$121=$B16)*(Energy_sector!$F$13:$F$121=J$4)*($C16=Energy_sector!$K$10:$U$10)*Energy_sector!$K$13:$U$121)</f>
        <v>0</v>
      </c>
      <c r="K16" s="204">
        <f t="shared" ref="K16:K24" si="3">SUM(E16:J16)</f>
        <v>0</v>
      </c>
      <c r="L16" s="203"/>
      <c r="M16" s="203"/>
      <c r="N16" s="204">
        <f>SUMPRODUCT((Energy_sector!$G$13:$G$121=$B16)*(Energy_sector!$F$13:$F$121=N$4)*($C16=Energy_sector!$K$10:$U$10)*Energy_sector!$K$13:$U$121)</f>
        <v>0</v>
      </c>
      <c r="O16" s="203"/>
      <c r="P16" s="205">
        <f t="shared" si="2"/>
        <v>0</v>
      </c>
    </row>
    <row r="17" spans="2:18" x14ac:dyDescent="0.25">
      <c r="B17" s="118" t="s">
        <v>298</v>
      </c>
      <c r="C17" s="201" t="s">
        <v>185</v>
      </c>
      <c r="D17" s="202" t="s">
        <v>222</v>
      </c>
      <c r="E17" s="204">
        <f>SUMPRODUCT((Energy_sector!$G$13:$G$121=$B17)*(Energy_sector!$F$13:$F$121=E$4)*($C17=Energy_sector!$K$10:$U$10)*Energy_sector!$K$13:$U$121)</f>
        <v>0</v>
      </c>
      <c r="F17" s="204">
        <f>SUMPRODUCT((Energy_sector!$G$13:$G$121=$B17)*(Energy_sector!$F$13:$F$121=F$4)*($C17=Energy_sector!$K$10:$U$10)*Energy_sector!$K$13:$U$121)</f>
        <v>0</v>
      </c>
      <c r="G17" s="204">
        <f>SUMPRODUCT((Energy_sector!$G$13:$G$121=$B17)*(Energy_sector!$F$13:$F$121=G$4)*($C17=Energy_sector!$K$10:$U$10)*Energy_sector!$K$13:$U$121)</f>
        <v>0</v>
      </c>
      <c r="H17" s="204">
        <f>SUMPRODUCT((Energy_sector!$G$13:$G$121=$B17)*(Energy_sector!$F$13:$F$121=H$4)*($C17=Energy_sector!$K$10:$U$10)*Energy_sector!$K$13:$U$121)</f>
        <v>0</v>
      </c>
      <c r="I17" s="204">
        <f>SUMPRODUCT((Energy_sector!$G$13:$G$121=$B17)*(Energy_sector!$F$13:$F$121=I$4)*($C17=Energy_sector!$K$10:$U$10)*Energy_sector!$K$13:$U$121)</f>
        <v>0</v>
      </c>
      <c r="J17" s="204">
        <f>SUMPRODUCT((Energy_sector!$G$13:$G$121=$B17)*(Energy_sector!$F$13:$F$121=J$4)*($C17=Energy_sector!$K$10:$U$10)*Energy_sector!$K$13:$U$121)</f>
        <v>0</v>
      </c>
      <c r="K17" s="204">
        <f t="shared" si="3"/>
        <v>0</v>
      </c>
      <c r="L17" s="203"/>
      <c r="M17" s="203"/>
      <c r="N17" s="204">
        <f>SUMPRODUCT((Energy_sector!$G$13:$G$121=$B17)*(Energy_sector!$F$13:$F$121=N$4)*($C17=Energy_sector!$K$10:$U$10)*Energy_sector!$K$13:$U$121)</f>
        <v>0</v>
      </c>
      <c r="O17" s="203"/>
      <c r="P17" s="205">
        <f t="shared" si="2"/>
        <v>0</v>
      </c>
    </row>
    <row r="18" spans="2:18" x14ac:dyDescent="0.25">
      <c r="B18" s="118" t="s">
        <v>298</v>
      </c>
      <c r="C18" s="201" t="s">
        <v>186</v>
      </c>
      <c r="D18" s="202" t="s">
        <v>19</v>
      </c>
      <c r="E18" s="204">
        <f>SUMPRODUCT((Energy_sector!$G$13:$G$121=$B18)*(Energy_sector!$F$13:$F$121=E$4)*($C18=Energy_sector!$K$10:$U$10)*Energy_sector!$K$13:$U$121)</f>
        <v>0</v>
      </c>
      <c r="F18" s="204">
        <f>SUMPRODUCT((Energy_sector!$G$13:$G$121=$B18)*(Energy_sector!$F$13:$F$121=F$4)*($C18=Energy_sector!$K$10:$U$10)*Energy_sector!$K$13:$U$121)</f>
        <v>0</v>
      </c>
      <c r="G18" s="204">
        <f>SUMPRODUCT((Energy_sector!$G$13:$G$121=$B18)*(Energy_sector!$F$13:$F$121=G$4)*($C18=Energy_sector!$K$10:$U$10)*Energy_sector!$K$13:$U$121)</f>
        <v>0</v>
      </c>
      <c r="H18" s="204">
        <f>SUMPRODUCT((Energy_sector!$G$13:$G$121=$B18)*(Energy_sector!$F$13:$F$121=H$4)*($C18=Energy_sector!$K$10:$U$10)*Energy_sector!$K$13:$U$121)</f>
        <v>0</v>
      </c>
      <c r="I18" s="204">
        <f>SUMPRODUCT((Energy_sector!$G$13:$G$121=$B18)*(Energy_sector!$F$13:$F$121=I$4)*($C18=Energy_sector!$K$10:$U$10)*Energy_sector!$K$13:$U$121)</f>
        <v>0</v>
      </c>
      <c r="J18" s="204">
        <f>SUMPRODUCT((Energy_sector!$G$13:$G$121=$B18)*(Energy_sector!$F$13:$F$121=J$4)*($C18=Energy_sector!$K$10:$U$10)*Energy_sector!$K$13:$U$121)</f>
        <v>0</v>
      </c>
      <c r="K18" s="204">
        <f t="shared" si="3"/>
        <v>0</v>
      </c>
      <c r="L18" s="203"/>
      <c r="M18" s="203"/>
      <c r="N18" s="204">
        <f>SUMPRODUCT((Energy_sector!$G$13:$G$121=$B18)*(Energy_sector!$F$13:$F$121=N$4)*($C18=Energy_sector!$K$10:$U$10)*Energy_sector!$K$13:$U$121)</f>
        <v>0</v>
      </c>
      <c r="O18" s="203"/>
      <c r="P18" s="205">
        <f t="shared" si="2"/>
        <v>0</v>
      </c>
    </row>
    <row r="19" spans="2:18" x14ac:dyDescent="0.25">
      <c r="B19" s="118" t="s">
        <v>298</v>
      </c>
      <c r="C19" s="201" t="s">
        <v>187</v>
      </c>
      <c r="D19" s="202" t="s">
        <v>187</v>
      </c>
      <c r="E19" s="204">
        <f>SUMPRODUCT((Energy_sector!$G$13:$G$121=$B19)*(Energy_sector!$F$13:$F$121=E$4)*($C19=Energy_sector!$K$10:$U$10)*Energy_sector!$K$13:$U$121)</f>
        <v>0</v>
      </c>
      <c r="F19" s="204">
        <f>SUMPRODUCT((Energy_sector!$G$13:$G$121=$B19)*(Energy_sector!$F$13:$F$121=F$4)*($C19=Energy_sector!$K$10:$U$10)*Energy_sector!$K$13:$U$121)</f>
        <v>0</v>
      </c>
      <c r="G19" s="204">
        <f>SUMPRODUCT((Energy_sector!$G$13:$G$121=$B19)*(Energy_sector!$F$13:$F$121=G$4)*($C19=Energy_sector!$K$10:$U$10)*Energy_sector!$K$13:$U$121)</f>
        <v>0</v>
      </c>
      <c r="H19" s="204">
        <f>SUMPRODUCT((Energy_sector!$G$13:$G$121=$B19)*(Energy_sector!$F$13:$F$121=H$4)*($C19=Energy_sector!$K$10:$U$10)*Energy_sector!$K$13:$U$121)</f>
        <v>0</v>
      </c>
      <c r="I19" s="204">
        <f>SUMPRODUCT((Energy_sector!$G$13:$G$121=$B19)*(Energy_sector!$F$13:$F$121=I$4)*($C19=Energy_sector!$K$10:$U$10)*Energy_sector!$K$13:$U$121)</f>
        <v>0</v>
      </c>
      <c r="J19" s="204">
        <f>SUMPRODUCT((Energy_sector!$G$13:$G$121=$B19)*(Energy_sector!$F$13:$F$121=J$4)*($C19=Energy_sector!$K$10:$U$10)*Energy_sector!$K$13:$U$121)</f>
        <v>0</v>
      </c>
      <c r="K19" s="204">
        <f t="shared" si="3"/>
        <v>0</v>
      </c>
      <c r="L19" s="203"/>
      <c r="M19" s="203"/>
      <c r="N19" s="204">
        <f>SUMPRODUCT((Energy_sector!$G$13:$G$121=$B19)*(Energy_sector!$F$13:$F$121=N$4)*($C19=Energy_sector!$K$10:$U$10)*Energy_sector!$K$13:$U$121)</f>
        <v>0</v>
      </c>
      <c r="O19" s="203"/>
      <c r="P19" s="205">
        <f t="shared" si="2"/>
        <v>0</v>
      </c>
    </row>
    <row r="20" spans="2:18" x14ac:dyDescent="0.25">
      <c r="B20" s="118" t="s">
        <v>298</v>
      </c>
      <c r="C20" s="201" t="s">
        <v>196</v>
      </c>
      <c r="D20" s="202" t="s">
        <v>223</v>
      </c>
      <c r="E20" s="204">
        <f>SUMPRODUCT((Energy_sector!$G$13:$G$121=$B20)*(Energy_sector!$F$13:$F$121=E$4)*($C20=Energy_sector!$K$10:$U$10)*Energy_sector!$K$13:$U$121)</f>
        <v>0</v>
      </c>
      <c r="F20" s="204">
        <f>SUMPRODUCT((Energy_sector!$G$13:$G$121=$B20)*(Energy_sector!$F$13:$F$121=F$4)*($C20=Energy_sector!$K$10:$U$10)*Energy_sector!$K$13:$U$121)</f>
        <v>0</v>
      </c>
      <c r="G20" s="204">
        <f>SUMPRODUCT((Energy_sector!$G$13:$G$121=$B20)*(Energy_sector!$F$13:$F$121=G$4)*($C20=Energy_sector!$K$10:$U$10)*Energy_sector!$K$13:$U$121)</f>
        <v>0</v>
      </c>
      <c r="H20" s="204">
        <f>SUMPRODUCT((Energy_sector!$G$13:$G$121=$B20)*(Energy_sector!$F$13:$F$121=H$4)*($C20=Energy_sector!$K$10:$U$10)*Energy_sector!$K$13:$U$121)</f>
        <v>0</v>
      </c>
      <c r="I20" s="204">
        <f>SUMPRODUCT((Energy_sector!$G$13:$G$121=$B20)*(Energy_sector!$F$13:$F$121=I$4)*($C20=Energy_sector!$K$10:$U$10)*Energy_sector!$K$13:$U$121)</f>
        <v>0</v>
      </c>
      <c r="J20" s="204">
        <f>SUMPRODUCT((Energy_sector!$G$13:$G$121=$B20)*(Energy_sector!$F$13:$F$121=J$4)*($C20=Energy_sector!$K$10:$U$10)*Energy_sector!$K$13:$U$121)</f>
        <v>0</v>
      </c>
      <c r="K20" s="204">
        <f t="shared" si="3"/>
        <v>0</v>
      </c>
      <c r="L20" s="203"/>
      <c r="M20" s="203"/>
      <c r="N20" s="204">
        <f>SUMPRODUCT((Energy_sector!$G$13:$G$121=$B20)*(Energy_sector!$F$13:$F$121=N$4)*($C20=Energy_sector!$K$10:$U$10)*Energy_sector!$K$13:$U$121)</f>
        <v>0</v>
      </c>
      <c r="O20" s="203"/>
      <c r="P20" s="205">
        <f t="shared" si="2"/>
        <v>0</v>
      </c>
    </row>
    <row r="21" spans="2:18" x14ac:dyDescent="0.25">
      <c r="B21" s="118" t="s">
        <v>298</v>
      </c>
      <c r="C21" s="201" t="s">
        <v>188</v>
      </c>
      <c r="D21" s="202" t="s">
        <v>188</v>
      </c>
      <c r="E21" s="204">
        <f>SUMPRODUCT((Energy_sector!$G$13:$G$121=$B21)*(Energy_sector!$F$13:$F$121=E$4)*($C21=Energy_sector!$K$10:$U$10)*Energy_sector!$K$13:$U$121)</f>
        <v>0</v>
      </c>
      <c r="F21" s="204">
        <f>SUMPRODUCT((Energy_sector!$G$13:$G$121=$B21)*(Energy_sector!$F$13:$F$121=F$4)*($C21=Energy_sector!$K$10:$U$10)*Energy_sector!$K$13:$U$121)</f>
        <v>0</v>
      </c>
      <c r="G21" s="204">
        <f>SUMPRODUCT((Energy_sector!$G$13:$G$121=$B21)*(Energy_sector!$F$13:$F$121=G$4)*($C21=Energy_sector!$K$10:$U$10)*Energy_sector!$K$13:$U$121)</f>
        <v>0</v>
      </c>
      <c r="H21" s="204">
        <f>SUMPRODUCT((Energy_sector!$G$13:$G$121=$B21)*(Energy_sector!$F$13:$F$121=H$4)*($C21=Energy_sector!$K$10:$U$10)*Energy_sector!$K$13:$U$121)</f>
        <v>0</v>
      </c>
      <c r="I21" s="204">
        <f>SUMPRODUCT((Energy_sector!$G$13:$G$121=$B21)*(Energy_sector!$F$13:$F$121=I$4)*($C21=Energy_sector!$K$10:$U$10)*Energy_sector!$K$13:$U$121)</f>
        <v>0</v>
      </c>
      <c r="J21" s="204">
        <f>SUMPRODUCT((Energy_sector!$G$13:$G$121=$B21)*(Energy_sector!$F$13:$F$121=J$4)*($C21=Energy_sector!$K$10:$U$10)*Energy_sector!$K$13:$U$121)</f>
        <v>0</v>
      </c>
      <c r="K21" s="204">
        <f t="shared" si="3"/>
        <v>0</v>
      </c>
      <c r="L21" s="203"/>
      <c r="M21" s="203"/>
      <c r="N21" s="204">
        <f>SUMPRODUCT((Energy_sector!$G$13:$G$121=$B21)*(Energy_sector!$F$13:$F$121=N$4)*($C21=Energy_sector!$K$10:$U$10)*Energy_sector!$K$13:$U$121)</f>
        <v>0</v>
      </c>
      <c r="O21" s="203"/>
      <c r="P21" s="205">
        <f t="shared" si="2"/>
        <v>0</v>
      </c>
    </row>
    <row r="22" spans="2:18" x14ac:dyDescent="0.25">
      <c r="B22" s="118" t="s">
        <v>298</v>
      </c>
      <c r="C22" s="201" t="s">
        <v>190</v>
      </c>
      <c r="D22" s="202" t="s">
        <v>63</v>
      </c>
      <c r="E22" s="204">
        <f>SUMPRODUCT((Energy_sector!$G$13:$G$121=$B22)*(Energy_sector!$F$13:$F$121=E$4)*($C22=Energy_sector!$K$10:$U$10)*Energy_sector!$K$13:$U$121)</f>
        <v>0</v>
      </c>
      <c r="F22" s="204">
        <f>SUMPRODUCT((Energy_sector!$G$13:$G$121=$B22)*(Energy_sector!$F$13:$F$121=F$4)*($C22=Energy_sector!$K$10:$U$10)*Energy_sector!$K$13:$U$121)</f>
        <v>0</v>
      </c>
      <c r="G22" s="204">
        <f>SUMPRODUCT((Energy_sector!$G$13:$G$121=$B22)*(Energy_sector!$F$13:$F$121=G$4)*($C22=Energy_sector!$K$10:$U$10)*Energy_sector!$K$13:$U$121)</f>
        <v>0</v>
      </c>
      <c r="H22" s="204">
        <f>SUMPRODUCT((Energy_sector!$G$13:$G$121=$B22)*(Energy_sector!$F$13:$F$121=H$4)*($C22=Energy_sector!$K$10:$U$10)*Energy_sector!$K$13:$U$121)</f>
        <v>0</v>
      </c>
      <c r="I22" s="204">
        <f>SUMPRODUCT((Energy_sector!$G$13:$G$121=$B22)*(Energy_sector!$F$13:$F$121=I$4)*($C22=Energy_sector!$K$10:$U$10)*Energy_sector!$K$13:$U$121)</f>
        <v>0</v>
      </c>
      <c r="J22" s="204">
        <f>SUMPRODUCT((Energy_sector!$G$13:$G$121=$B22)*(Energy_sector!$F$13:$F$121=J$4)*($C22=Energy_sector!$K$10:$U$10)*Energy_sector!$K$13:$U$121)</f>
        <v>0</v>
      </c>
      <c r="K22" s="204">
        <f t="shared" si="3"/>
        <v>0</v>
      </c>
      <c r="L22" s="203"/>
      <c r="M22" s="203"/>
      <c r="N22" s="204">
        <f>SUMPRODUCT((Energy_sector!$G$13:$G$121=$B22)*(Energy_sector!$F$13:$F$121=N$4)*($C22=Energy_sector!$K$10:$U$10)*Energy_sector!$K$13:$U$121)</f>
        <v>0</v>
      </c>
      <c r="O22" s="203"/>
      <c r="P22" s="205">
        <f t="shared" si="2"/>
        <v>0</v>
      </c>
    </row>
    <row r="23" spans="2:18" x14ac:dyDescent="0.25">
      <c r="B23" s="118" t="s">
        <v>298</v>
      </c>
      <c r="C23" s="201" t="s">
        <v>64</v>
      </c>
      <c r="D23" s="202" t="s">
        <v>64</v>
      </c>
      <c r="E23" s="204">
        <f>SUMPRODUCT((Energy_sector!$G$13:$G$121=$B23)*(Energy_sector!$F$13:$F$121=E$4)*($C23=Energy_sector!$K$10:$U$10)*Energy_sector!$K$13:$U$121)</f>
        <v>0</v>
      </c>
      <c r="F23" s="204">
        <f>SUMPRODUCT((Energy_sector!$G$13:$G$121=$B23)*(Energy_sector!$F$13:$F$121=F$4)*($C23=Energy_sector!$K$10:$U$10)*Energy_sector!$K$13:$U$121)</f>
        <v>0</v>
      </c>
      <c r="G23" s="204">
        <f>SUMPRODUCT((Energy_sector!$G$13:$G$121=$B23)*(Energy_sector!$F$13:$F$121=G$4)*($C23=Energy_sector!$K$10:$U$10)*Energy_sector!$K$13:$U$121)</f>
        <v>0</v>
      </c>
      <c r="H23" s="204">
        <f>SUMPRODUCT((Energy_sector!$G$13:$G$121=$B23)*(Energy_sector!$F$13:$F$121=H$4)*($C23=Energy_sector!$K$10:$U$10)*Energy_sector!$K$13:$U$121)</f>
        <v>0</v>
      </c>
      <c r="I23" s="204">
        <f>SUMPRODUCT((Energy_sector!$G$13:$G$121=$B23)*(Energy_sector!$F$13:$F$121=I$4)*($C23=Energy_sector!$K$10:$U$10)*Energy_sector!$K$13:$U$121)</f>
        <v>0</v>
      </c>
      <c r="J23" s="204">
        <f>SUMPRODUCT((Energy_sector!$G$13:$G$121=$B23)*(Energy_sector!$F$13:$F$121=J$4)*($C23=Energy_sector!$K$10:$U$10)*Energy_sector!$K$13:$U$121)</f>
        <v>0</v>
      </c>
      <c r="K23" s="204">
        <f t="shared" si="3"/>
        <v>0</v>
      </c>
      <c r="L23" s="203"/>
      <c r="M23" s="203"/>
      <c r="N23" s="204">
        <f>SUMPRODUCT((Energy_sector!$G$13:$G$121=$B23)*(Energy_sector!$F$13:$F$121=N$4)*($C23=Energy_sector!$K$10:$U$10)*Energy_sector!$K$13:$U$121)</f>
        <v>0</v>
      </c>
      <c r="O23" s="203"/>
      <c r="P23" s="205">
        <f t="shared" si="2"/>
        <v>0</v>
      </c>
    </row>
    <row r="24" spans="2:18" ht="12.6" thickBot="1" x14ac:dyDescent="0.3">
      <c r="B24" s="118" t="s">
        <v>298</v>
      </c>
      <c r="C24" s="201" t="s">
        <v>55</v>
      </c>
      <c r="D24" s="202" t="s">
        <v>224</v>
      </c>
      <c r="E24" s="204">
        <f>SUMPRODUCT((Energy_sector!$G$13:$G$121=$B24)*(Energy_sector!$F$13:$F$121=E$4)*($C24=Energy_sector!$K$10:$U$10)*Energy_sector!$K$13:$U$121)</f>
        <v>0</v>
      </c>
      <c r="F24" s="204">
        <f>SUMPRODUCT((Energy_sector!$G$13:$G$121=$B24)*(Energy_sector!$F$13:$F$121=F$4)*($C24=Energy_sector!$K$10:$U$10)*Energy_sector!$K$13:$U$121)</f>
        <v>0</v>
      </c>
      <c r="G24" s="204">
        <f>SUMPRODUCT((Energy_sector!$G$13:$G$121=$B24)*(Energy_sector!$F$13:$F$121=G$4)*($C24=Energy_sector!$K$10:$U$10)*Energy_sector!$K$13:$U$121)</f>
        <v>0</v>
      </c>
      <c r="H24" s="204">
        <f>SUMPRODUCT((Energy_sector!$G$13:$G$121=$B24)*(Energy_sector!$F$13:$F$121=H$4)*($C24=Energy_sector!$K$10:$U$10)*Energy_sector!$K$13:$U$121)</f>
        <v>0</v>
      </c>
      <c r="I24" s="204">
        <f>SUMPRODUCT((Energy_sector!$G$13:$G$121=$B24)*(Energy_sector!$F$13:$F$121=I$4)*($C24=Energy_sector!$K$10:$U$10)*Energy_sector!$K$13:$U$121)</f>
        <v>0</v>
      </c>
      <c r="J24" s="204">
        <f>SUMPRODUCT((Energy_sector!$G$13:$G$121=$B24)*(Energy_sector!$F$13:$F$121=J$4)*($C24=Energy_sector!$K$10:$U$10)*Energy_sector!$K$13:$U$121)</f>
        <v>0</v>
      </c>
      <c r="K24" s="204">
        <f t="shared" si="3"/>
        <v>0</v>
      </c>
      <c r="L24" s="203"/>
      <c r="M24" s="203"/>
      <c r="N24" s="204">
        <f>SUMPRODUCT((Energy_sector!$G$13:$G$121=$B24)*(Energy_sector!$F$13:$F$121=N$4)*($C24=Energy_sector!$K$10:$U$10)*Energy_sector!$K$13:$U$121)</f>
        <v>0</v>
      </c>
      <c r="O24" s="203"/>
      <c r="P24" s="205">
        <f t="shared" si="2"/>
        <v>0</v>
      </c>
    </row>
    <row r="25" spans="2:18" x14ac:dyDescent="0.25">
      <c r="C25" s="206">
        <v>3</v>
      </c>
      <c r="D25" s="385" t="s">
        <v>227</v>
      </c>
      <c r="E25" s="385"/>
      <c r="F25" s="385"/>
      <c r="G25" s="385"/>
      <c r="H25" s="385"/>
      <c r="I25" s="385"/>
      <c r="J25" s="385"/>
      <c r="K25" s="385"/>
      <c r="L25" s="385"/>
      <c r="M25" s="385"/>
      <c r="N25" s="385"/>
      <c r="O25" s="385"/>
      <c r="P25" s="386"/>
    </row>
    <row r="26" spans="2:18" x14ac:dyDescent="0.25">
      <c r="B26" s="118" t="s">
        <v>317</v>
      </c>
      <c r="C26" s="201" t="s">
        <v>306</v>
      </c>
      <c r="D26" s="202" t="s">
        <v>305</v>
      </c>
      <c r="E26" s="204">
        <f>SUMPRODUCT((Energy_sector!$G$13:$G$121=$B26)*(Energy_sector!$F$13:$F$121=E$4)*($C26=Energy_sector!$K$10:$U$10)*Energy_sector!$K$13:$U$121)</f>
        <v>0</v>
      </c>
      <c r="F26" s="204">
        <f>SUMPRODUCT((Energy_sector!$G$13:$G$121=$B26)*(Energy_sector!$F$13:$F$121=F$4)*($C26=Energy_sector!$K$10:$U$10)*Energy_sector!$K$13:$U$121)</f>
        <v>34.980000000000004</v>
      </c>
      <c r="G26" s="204">
        <f>SUMPRODUCT((Energy_sector!$G$13:$G$121=$B26)*(Energy_sector!$F$13:$F$121=G$4)*($C26=Energy_sector!$K$10:$U$10)*Energy_sector!$K$13:$U$121)</f>
        <v>161.50599999999997</v>
      </c>
      <c r="H26" s="204">
        <f>SUMPRODUCT((Energy_sector!$G$13:$G$121=$B26)*(Energy_sector!$F$13:$F$121=H$4)*($C26=Energy_sector!$K$10:$U$10)*Energy_sector!$K$13:$U$121)</f>
        <v>17.829999999999998</v>
      </c>
      <c r="I26" s="204">
        <f>SUMPRODUCT((Energy_sector!$G$13:$G$121=$B26)*(Energy_sector!$F$13:$F$121=I$4)*($C26=Energy_sector!$K$10:$U$10)*Energy_sector!$K$13:$U$121)</f>
        <v>0</v>
      </c>
      <c r="J26" s="204">
        <f>SUMPRODUCT((Energy_sector!$G$13:$G$121=$B26)*(Energy_sector!$F$13:$F$121=J$4)*($C26=Energy_sector!$K$10:$U$10)*Energy_sector!$K$13:$U$121)</f>
        <v>0</v>
      </c>
      <c r="K26" s="204">
        <f>SUM(E26:J26)</f>
        <v>214.31599999999997</v>
      </c>
      <c r="L26" s="204">
        <f>SUMPRODUCT((Energy_sector!$G$13:$G$121=$B26)*(Energy_sector!$F$13:$F$121=L$4)*($C26=Energy_sector!$K$10:$U$10)*Energy_sector!$K$13:$U$121)</f>
        <v>0</v>
      </c>
      <c r="M26" s="203"/>
      <c r="N26" s="203"/>
      <c r="O26" s="203"/>
      <c r="P26" s="205">
        <f>SUM(K26:O26)</f>
        <v>214.31599999999997</v>
      </c>
      <c r="R26" s="3" t="b">
        <f>P26=P67</f>
        <v>1</v>
      </c>
    </row>
    <row r="27" spans="2:18" x14ac:dyDescent="0.25">
      <c r="B27" s="118" t="s">
        <v>317</v>
      </c>
      <c r="C27" s="201" t="s">
        <v>307</v>
      </c>
      <c r="D27" s="202" t="s">
        <v>304</v>
      </c>
      <c r="E27" s="204">
        <f>SUMPRODUCT((Energy_sector!$G$13:$G$121=$B27)*(Energy_sector!$F$13:$F$121=E$4)*($C27=Energy_sector!$K$10:$U$10)*Energy_sector!$K$13:$U$121)</f>
        <v>0</v>
      </c>
      <c r="F27" s="204">
        <f>SUMPRODUCT((Energy_sector!$G$13:$G$121=$B27)*(Energy_sector!$F$13:$F$121=F$4)*($C27=Energy_sector!$K$10:$U$10)*Energy_sector!$K$13:$U$121)</f>
        <v>0</v>
      </c>
      <c r="G27" s="204">
        <f>SUMPRODUCT((Energy_sector!$G$13:$G$121=$B27)*(Energy_sector!$F$13:$F$121=G$4)*($C27=Energy_sector!$K$10:$U$10)*Energy_sector!$K$13:$U$121)</f>
        <v>0</v>
      </c>
      <c r="H27" s="204">
        <f>SUMPRODUCT((Energy_sector!$G$13:$G$121=$B27)*(Energy_sector!$F$13:$F$121=H$4)*($C27=Energy_sector!$K$10:$U$10)*Energy_sector!$K$13:$U$121)</f>
        <v>0</v>
      </c>
      <c r="I27" s="204">
        <f>SUMPRODUCT((Energy_sector!$G$13:$G$121=$B27)*(Energy_sector!$F$13:$F$121=I$4)*($C27=Energy_sector!$K$10:$U$10)*Energy_sector!$K$13:$U$121)</f>
        <v>0</v>
      </c>
      <c r="J27" s="204">
        <f>SUMPRODUCT((Energy_sector!$G$13:$G$121=$B27)*(Energy_sector!$F$13:$F$121=J$4)*($C27=Energy_sector!$K$10:$U$10)*Energy_sector!$K$13:$U$121)</f>
        <v>0</v>
      </c>
      <c r="K27" s="204">
        <f>SUM(E27:J27)</f>
        <v>0</v>
      </c>
      <c r="L27" s="204">
        <f>SUMPRODUCT((Energy_sector!$G$13:$G$121=$B27)*(Energy_sector!$F$13:$F$121=L$4)*($C27=Energy_sector!$K$10:$U$10)*Energy_sector!$K$13:$U$121)</f>
        <v>0</v>
      </c>
      <c r="M27" s="203"/>
      <c r="N27" s="203"/>
      <c r="O27" s="203"/>
      <c r="P27" s="205">
        <f>SUM(K27:O27)</f>
        <v>0</v>
      </c>
      <c r="R27" s="3" t="b">
        <f>P27=P68</f>
        <v>1</v>
      </c>
    </row>
    <row r="28" spans="2:18" x14ac:dyDescent="0.25">
      <c r="C28" s="200">
        <v>4</v>
      </c>
      <c r="D28" s="383" t="s">
        <v>228</v>
      </c>
      <c r="E28" s="383"/>
      <c r="F28" s="383"/>
      <c r="G28" s="383"/>
      <c r="H28" s="383"/>
      <c r="I28" s="383"/>
      <c r="J28" s="383"/>
      <c r="K28" s="383"/>
      <c r="L28" s="383"/>
      <c r="M28" s="383"/>
      <c r="N28" s="383"/>
      <c r="O28" s="383"/>
      <c r="P28" s="384"/>
    </row>
    <row r="29" spans="2:18" x14ac:dyDescent="0.25">
      <c r="B29" s="118" t="s">
        <v>317</v>
      </c>
      <c r="C29" s="201" t="s">
        <v>308</v>
      </c>
      <c r="D29" s="202" t="s">
        <v>229</v>
      </c>
      <c r="E29" s="204">
        <f>SUMPRODUCT((Energy_sector!$G$13:$G$121=$B29)*(Energy_sector!$F$13:$F$121=E$4)*($C29=Energy_sector!$K$10:$U$10)*Energy_sector!$K$13:$U$121)</f>
        <v>0</v>
      </c>
      <c r="F29" s="204">
        <f>SUMPRODUCT((Energy_sector!$G$13:$G$121=$B29)*(Energy_sector!$F$13:$F$121=F$4)*($C29=Energy_sector!$K$10:$U$10)*Energy_sector!$K$13:$U$121)</f>
        <v>0</v>
      </c>
      <c r="G29" s="204">
        <f>SUMPRODUCT((Energy_sector!$G$13:$G$121=$B29)*(Energy_sector!$F$13:$F$121=G$4)*($C29=Energy_sector!$K$10:$U$10)*Energy_sector!$K$13:$U$121)</f>
        <v>0</v>
      </c>
      <c r="H29" s="204">
        <f>SUMPRODUCT((Energy_sector!$G$13:$G$121=$B29)*(Energy_sector!$F$13:$F$121=H$4)*($C29=Energy_sector!$K$10:$U$10)*Energy_sector!$K$13:$U$121)</f>
        <v>0</v>
      </c>
      <c r="I29" s="204">
        <f>SUMPRODUCT((Energy_sector!$G$13:$G$121=$B29)*(Energy_sector!$F$13:$F$121=I$4)*($C29=Energy_sector!$K$10:$U$10)*Energy_sector!$K$13:$U$121)</f>
        <v>0</v>
      </c>
      <c r="J29" s="204">
        <f>SUMPRODUCT((Energy_sector!$G$13:$G$121=$B29)*(Energy_sector!$F$13:$F$121=J$4)*($C29=Energy_sector!$K$10:$U$10)*Energy_sector!$K$13:$U$121)</f>
        <v>0</v>
      </c>
      <c r="K29" s="204">
        <f>SUM(E29:J29)</f>
        <v>0</v>
      </c>
      <c r="L29" s="204">
        <f>SUMPRODUCT((Energy_sector!$G$13:$G$121=$B29)*(Energy_sector!$F$13:$F$121=L$4)*($C29=Energy_sector!$K$10:$U$10)*Energy_sector!$K$13:$U$121)</f>
        <v>0</v>
      </c>
      <c r="M29" s="203"/>
      <c r="N29" s="203"/>
      <c r="O29" s="203"/>
      <c r="P29" s="205">
        <f t="shared" ref="P29:P30" si="4">SUM(K29:O29)</f>
        <v>0</v>
      </c>
      <c r="R29" s="3" t="b">
        <f>P29=P70</f>
        <v>1</v>
      </c>
    </row>
    <row r="30" spans="2:18" ht="12.6" thickBot="1" x14ac:dyDescent="0.3">
      <c r="B30" s="118" t="s">
        <v>317</v>
      </c>
      <c r="C30" s="201" t="s">
        <v>237</v>
      </c>
      <c r="D30" s="202" t="s">
        <v>230</v>
      </c>
      <c r="E30" s="203"/>
      <c r="F30" s="203"/>
      <c r="G30" s="203"/>
      <c r="H30" s="203"/>
      <c r="I30" s="203"/>
      <c r="J30" s="203"/>
      <c r="K30" s="203"/>
      <c r="L30" s="203"/>
      <c r="M30" s="204">
        <f>SUMPRODUCT((Energy_sector!$G$13:$G$121=$B30)*(Energy_sector!$F$13:$F$121=M$4)*($C30=Energy_sector!$K$10:$U$10)*Energy_sector!$K$13:$U$121)</f>
        <v>0</v>
      </c>
      <c r="N30" s="203"/>
      <c r="O30" s="203"/>
      <c r="P30" s="205">
        <f t="shared" si="4"/>
        <v>0</v>
      </c>
      <c r="R30" s="3" t="b">
        <f>P30=P71</f>
        <v>1</v>
      </c>
    </row>
    <row r="31" spans="2:18" ht="12.6" thickBot="1" x14ac:dyDescent="0.3">
      <c r="C31" s="207">
        <v>5</v>
      </c>
      <c r="D31" s="208" t="s">
        <v>231</v>
      </c>
      <c r="E31" s="209">
        <f>SUM(E29:E30,E26:E27,E15:E24,E10:E12)</f>
        <v>0</v>
      </c>
      <c r="F31" s="209">
        <f t="shared" ref="F31:P31" si="5">SUM(F29:F30,F26:F27,F15:F24,F10:F12)</f>
        <v>34.980000000000004</v>
      </c>
      <c r="G31" s="209">
        <f t="shared" si="5"/>
        <v>161.50599999999997</v>
      </c>
      <c r="H31" s="209">
        <f t="shared" si="5"/>
        <v>17.829999999999998</v>
      </c>
      <c r="I31" s="209">
        <f t="shared" si="5"/>
        <v>0</v>
      </c>
      <c r="J31" s="209">
        <f t="shared" si="5"/>
        <v>0</v>
      </c>
      <c r="K31" s="209">
        <f t="shared" si="5"/>
        <v>214.31599999999997</v>
      </c>
      <c r="L31" s="209">
        <f t="shared" si="5"/>
        <v>0</v>
      </c>
      <c r="M31" s="209">
        <f t="shared" si="5"/>
        <v>0</v>
      </c>
      <c r="N31" s="209">
        <f t="shared" si="5"/>
        <v>0</v>
      </c>
      <c r="O31" s="209">
        <f t="shared" si="5"/>
        <v>0</v>
      </c>
      <c r="P31" s="210">
        <f t="shared" si="5"/>
        <v>214.31599999999997</v>
      </c>
    </row>
    <row r="32" spans="2:18" x14ac:dyDescent="0.25">
      <c r="C32" s="211"/>
      <c r="D32" s="211"/>
      <c r="E32" s="211"/>
      <c r="F32" s="211"/>
      <c r="G32" s="211"/>
      <c r="H32" s="211"/>
      <c r="I32" s="211"/>
      <c r="J32" s="211"/>
      <c r="K32" s="211"/>
      <c r="L32" s="211"/>
      <c r="M32" s="211"/>
      <c r="N32" s="211"/>
      <c r="O32" s="211"/>
      <c r="P32" s="211"/>
    </row>
    <row r="33" spans="2:16" ht="12.6" thickBot="1" x14ac:dyDescent="0.3">
      <c r="C33" s="211"/>
      <c r="D33" s="211"/>
      <c r="E33" s="211"/>
      <c r="F33" s="211"/>
      <c r="G33" s="211"/>
      <c r="H33" s="211"/>
      <c r="I33" s="211"/>
      <c r="J33" s="211"/>
      <c r="K33" s="211"/>
      <c r="L33" s="211"/>
      <c r="M33" s="211"/>
      <c r="N33" s="211"/>
      <c r="O33" s="211"/>
      <c r="P33" s="211"/>
    </row>
    <row r="34" spans="2:16" ht="36" x14ac:dyDescent="0.25">
      <c r="C34" s="393" t="s">
        <v>198</v>
      </c>
      <c r="D34" s="394"/>
      <c r="E34" s="395" t="s">
        <v>199</v>
      </c>
      <c r="F34" s="395"/>
      <c r="G34" s="395"/>
      <c r="H34" s="395"/>
      <c r="I34" s="395"/>
      <c r="J34" s="395"/>
      <c r="K34" s="395"/>
      <c r="L34" s="212" t="s">
        <v>200</v>
      </c>
      <c r="M34" s="396" t="s">
        <v>201</v>
      </c>
      <c r="N34" s="396" t="s">
        <v>202</v>
      </c>
      <c r="O34" s="396" t="s">
        <v>203</v>
      </c>
      <c r="P34" s="389" t="s">
        <v>204</v>
      </c>
    </row>
    <row r="35" spans="2:16" x14ac:dyDescent="0.25">
      <c r="C35" s="213"/>
      <c r="D35" s="214"/>
      <c r="E35" s="391" t="s">
        <v>205</v>
      </c>
      <c r="F35" s="391"/>
      <c r="G35" s="391"/>
      <c r="H35" s="391"/>
      <c r="I35" s="391"/>
      <c r="J35" s="391"/>
      <c r="K35" s="391"/>
      <c r="L35" s="392" t="s">
        <v>206</v>
      </c>
      <c r="M35" s="392"/>
      <c r="N35" s="392"/>
      <c r="O35" s="392"/>
      <c r="P35" s="390"/>
    </row>
    <row r="36" spans="2:16" ht="60" x14ac:dyDescent="0.25">
      <c r="C36" s="213"/>
      <c r="D36" s="214"/>
      <c r="E36" s="215" t="s">
        <v>207</v>
      </c>
      <c r="F36" s="215" t="s">
        <v>208</v>
      </c>
      <c r="G36" s="215" t="s">
        <v>209</v>
      </c>
      <c r="H36" s="215" t="s">
        <v>210</v>
      </c>
      <c r="I36" s="215" t="s">
        <v>211</v>
      </c>
      <c r="J36" s="215" t="s">
        <v>212</v>
      </c>
      <c r="K36" s="216" t="s">
        <v>213</v>
      </c>
      <c r="L36" s="392"/>
      <c r="M36" s="392"/>
      <c r="N36" s="392"/>
      <c r="O36" s="392"/>
      <c r="P36" s="390"/>
    </row>
    <row r="37" spans="2:16" x14ac:dyDescent="0.25">
      <c r="C37" s="213"/>
      <c r="D37" s="217" t="s">
        <v>214</v>
      </c>
      <c r="E37" s="218" t="s">
        <v>181</v>
      </c>
      <c r="F37" s="218" t="s">
        <v>179</v>
      </c>
      <c r="G37" s="218" t="s">
        <v>176</v>
      </c>
      <c r="H37" s="218" t="s">
        <v>177</v>
      </c>
      <c r="I37" s="218" t="s">
        <v>178</v>
      </c>
      <c r="J37" s="218" t="s">
        <v>140</v>
      </c>
      <c r="K37" s="218"/>
      <c r="L37" s="219" t="s">
        <v>180</v>
      </c>
      <c r="M37" s="219" t="s">
        <v>174</v>
      </c>
      <c r="N37" s="219" t="s">
        <v>171</v>
      </c>
      <c r="O37" s="219" t="s">
        <v>173</v>
      </c>
      <c r="P37" s="220"/>
    </row>
    <row r="38" spans="2:16" x14ac:dyDescent="0.25">
      <c r="C38" s="200">
        <v>1</v>
      </c>
      <c r="D38" s="383" t="s">
        <v>215</v>
      </c>
      <c r="E38" s="383"/>
      <c r="F38" s="383"/>
      <c r="G38" s="383"/>
      <c r="H38" s="383"/>
      <c r="I38" s="383"/>
      <c r="J38" s="383"/>
      <c r="K38" s="383"/>
      <c r="L38" s="383"/>
      <c r="M38" s="383"/>
      <c r="N38" s="383"/>
      <c r="O38" s="383"/>
      <c r="P38" s="384"/>
    </row>
    <row r="39" spans="2:16" x14ac:dyDescent="0.25">
      <c r="B39" s="4" t="s">
        <v>315</v>
      </c>
      <c r="C39" s="201" t="s">
        <v>191</v>
      </c>
      <c r="D39" s="202" t="s">
        <v>216</v>
      </c>
      <c r="E39" s="49">
        <f>SUMPRODUCT((Energy_sector!$G$13:$G$121=$B39)*(Energy_sector!$F$13:$F$121=E$4)*($C39=Energy_sector!$K$10:$U$10)*Energy_sector!$K$13:$U$121)</f>
        <v>0</v>
      </c>
      <c r="F39" s="49">
        <f>SUMPRODUCT((Energy_sector!$G$13:$G$121=$B39)*(Energy_sector!$F$13:$F$121=F$4)*($C39=Energy_sector!$K$10:$U$10)*Energy_sector!$K$13:$U$121)</f>
        <v>0</v>
      </c>
      <c r="G39" s="49">
        <f>SUMPRODUCT((Energy_sector!$G$13:$G$121=$B39)*(Energy_sector!$F$13:$F$121=G$4)*($C39=Energy_sector!$K$10:$U$10)*Energy_sector!$K$13:$U$121)</f>
        <v>0</v>
      </c>
      <c r="H39" s="49">
        <f>SUMPRODUCT((Energy_sector!$G$13:$G$121=$B39)*(Energy_sector!$F$13:$F$121=H$4)*($C39=Energy_sector!$K$10:$U$10)*Energy_sector!$K$13:$U$121)</f>
        <v>0</v>
      </c>
      <c r="I39" s="49">
        <f>SUMPRODUCT((Energy_sector!$G$13:$G$121=$B39)*(Energy_sector!$F$13:$F$121=I$4)*($C39=Energy_sector!$K$10:$U$10)*Energy_sector!$K$13:$U$121)</f>
        <v>0</v>
      </c>
      <c r="J39" s="49">
        <f>SUMPRODUCT((Energy_sector!$G$13:$G$121=$B39)*(Energy_sector!$F$13:$F$121=J$4)*($C39=Energy_sector!$K$10:$U$10)*Energy_sector!$K$13:$U$121)</f>
        <v>0</v>
      </c>
      <c r="K39" s="49">
        <f>SUM(E39:J39)</f>
        <v>0</v>
      </c>
      <c r="L39" s="203"/>
      <c r="M39" s="203"/>
      <c r="N39" s="203"/>
      <c r="O39" s="203"/>
      <c r="P39" s="221">
        <f>SUM(K39:O39)</f>
        <v>0</v>
      </c>
    </row>
    <row r="40" spans="2:16" x14ac:dyDescent="0.25">
      <c r="B40" s="4" t="s">
        <v>315</v>
      </c>
      <c r="C40" s="201" t="s">
        <v>193</v>
      </c>
      <c r="D40" s="202" t="s">
        <v>217</v>
      </c>
      <c r="E40" s="49">
        <f>SUMPRODUCT((Energy_sector!$G$13:$G$121=$B40)*(Energy_sector!$F$13:$F$121=E$4)*($C40=Energy_sector!$K$10:$U$10)*Energy_sector!$K$13:$U$121)</f>
        <v>0</v>
      </c>
      <c r="F40" s="49">
        <f>SUMPRODUCT((Energy_sector!$G$13:$G$121=$B40)*(Energy_sector!$F$13:$F$121=F$4)*($C40=Energy_sector!$K$10:$U$10)*Energy_sector!$K$13:$U$121)</f>
        <v>0</v>
      </c>
      <c r="G40" s="49">
        <f>SUMPRODUCT((Energy_sector!$G$13:$G$121=$B40)*(Energy_sector!$F$13:$F$121=G$4)*($C40=Energy_sector!$K$10:$U$10)*Energy_sector!$K$13:$U$121)</f>
        <v>0</v>
      </c>
      <c r="H40" s="49">
        <f>SUMPRODUCT((Energy_sector!$G$13:$G$121=$B40)*(Energy_sector!$F$13:$F$121=H$4)*($C40=Energy_sector!$K$10:$U$10)*Energy_sector!$K$13:$U$121)</f>
        <v>0</v>
      </c>
      <c r="I40" s="49">
        <f>SUMPRODUCT((Energy_sector!$G$13:$G$121=$B40)*(Energy_sector!$F$13:$F$121=I$4)*($C40=Energy_sector!$K$10:$U$10)*Energy_sector!$K$13:$U$121)</f>
        <v>0</v>
      </c>
      <c r="J40" s="49">
        <f>SUMPRODUCT((Energy_sector!$G$13:$G$121=$B40)*(Energy_sector!$F$13:$F$121=J$4)*($C40=Energy_sector!$K$10:$U$10)*Energy_sector!$K$13:$U$121)</f>
        <v>0</v>
      </c>
      <c r="K40" s="49">
        <f t="shared" ref="K40:K41" si="6">SUM(E40:J40)</f>
        <v>0</v>
      </c>
      <c r="L40" s="203"/>
      <c r="M40" s="203"/>
      <c r="N40" s="203"/>
      <c r="O40" s="203"/>
      <c r="P40" s="221">
        <f t="shared" ref="P40:P41" si="7">SUM(K40:O40)</f>
        <v>0</v>
      </c>
    </row>
    <row r="41" spans="2:16" ht="12.6" thickBot="1" x14ac:dyDescent="0.3">
      <c r="B41" s="4" t="s">
        <v>315</v>
      </c>
      <c r="C41" s="201" t="s">
        <v>140</v>
      </c>
      <c r="D41" s="202" t="s">
        <v>218</v>
      </c>
      <c r="E41" s="49">
        <f>SUMPRODUCT((Energy_sector!$G$13:$G$121=$B41)*(Energy_sector!$F$13:$F$121=E$4)*($C41=Energy_sector!$K$10:$U$10)*Energy_sector!$K$13:$U$121)</f>
        <v>0</v>
      </c>
      <c r="F41" s="49">
        <f>SUMPRODUCT((Energy_sector!$G$13:$G$121=$B41)*(Energy_sector!$F$13:$F$121=F$4)*($C41=Energy_sector!$K$10:$U$10)*Energy_sector!$K$13:$U$121)</f>
        <v>0</v>
      </c>
      <c r="G41" s="49">
        <f>SUMPRODUCT((Energy_sector!$G$13:$G$121=$B41)*(Energy_sector!$F$13:$F$121=G$4)*($C41=Energy_sector!$K$10:$U$10)*Energy_sector!$K$13:$U$121)</f>
        <v>0</v>
      </c>
      <c r="H41" s="49">
        <f>SUMPRODUCT((Energy_sector!$G$13:$G$121=$B41)*(Energy_sector!$F$13:$F$121=H$4)*($C41=Energy_sector!$K$10:$U$10)*Energy_sector!$K$13:$U$121)</f>
        <v>0</v>
      </c>
      <c r="I41" s="49">
        <f>SUMPRODUCT((Energy_sector!$G$13:$G$121=$B41)*(Energy_sector!$F$13:$F$121=I$4)*($C41=Energy_sector!$K$10:$U$10)*Energy_sector!$K$13:$U$121)</f>
        <v>0</v>
      </c>
      <c r="J41" s="49">
        <f>SUMPRODUCT((Energy_sector!$G$13:$G$121=$B41)*(Energy_sector!$F$13:$F$121=J$4)*($C41=Energy_sector!$K$10:$U$10)*Energy_sector!$K$13:$U$121)</f>
        <v>0</v>
      </c>
      <c r="K41" s="49">
        <f t="shared" si="6"/>
        <v>0</v>
      </c>
      <c r="L41" s="203"/>
      <c r="M41" s="203"/>
      <c r="N41" s="203"/>
      <c r="O41" s="203"/>
      <c r="P41" s="221">
        <f t="shared" si="7"/>
        <v>0</v>
      </c>
    </row>
    <row r="42" spans="2:16" x14ac:dyDescent="0.25">
      <c r="C42" s="206">
        <v>2</v>
      </c>
      <c r="D42" s="385" t="s">
        <v>219</v>
      </c>
      <c r="E42" s="385"/>
      <c r="F42" s="385"/>
      <c r="G42" s="385"/>
      <c r="H42" s="385"/>
      <c r="I42" s="385"/>
      <c r="J42" s="385"/>
      <c r="K42" s="385"/>
      <c r="L42" s="385"/>
      <c r="M42" s="385"/>
      <c r="N42" s="385"/>
      <c r="O42" s="385"/>
      <c r="P42" s="386"/>
    </row>
    <row r="43" spans="2:16" x14ac:dyDescent="0.25">
      <c r="C43" s="201"/>
      <c r="D43" s="387" t="s">
        <v>220</v>
      </c>
      <c r="E43" s="387"/>
      <c r="F43" s="387"/>
      <c r="G43" s="387"/>
      <c r="H43" s="387"/>
      <c r="I43" s="387"/>
      <c r="J43" s="387"/>
      <c r="K43" s="387"/>
      <c r="L43" s="387"/>
      <c r="M43" s="387"/>
      <c r="N43" s="387"/>
      <c r="O43" s="387"/>
      <c r="P43" s="388"/>
    </row>
    <row r="44" spans="2:16" x14ac:dyDescent="0.25">
      <c r="B44" s="4" t="s">
        <v>311</v>
      </c>
      <c r="C44" s="201" t="s">
        <v>184</v>
      </c>
      <c r="D44" s="202" t="s">
        <v>184</v>
      </c>
      <c r="E44" s="211">
        <f>SUMPRODUCT((Energy_sector!$G$13:$G$121=$B44)*(Energy_sector!$F$13:$F$121=E$4)*($C44=Energy_sector!$K$10:$U$10)*Energy_sector!$K$13:$U$121)</f>
        <v>0</v>
      </c>
      <c r="F44" s="211">
        <f>SUMPRODUCT((Energy_sector!$G$13:$G$121=$B44)*(Energy_sector!$F$13:$F$121=F$4)*($C44=Energy_sector!$K$10:$U$10)*Energy_sector!$K$13:$U$121)</f>
        <v>0</v>
      </c>
      <c r="G44" s="211">
        <f>SUMPRODUCT((Energy_sector!$G$13:$G$121=$B44)*(Energy_sector!$F$13:$F$121=G$4)*($C44=Energy_sector!$K$10:$U$10)*Energy_sector!$K$13:$U$121)</f>
        <v>0</v>
      </c>
      <c r="H44" s="211">
        <f>SUMPRODUCT((Energy_sector!$G$13:$G$121=$B44)*(Energy_sector!$F$13:$F$121=H$4)*($C44=Energy_sector!$K$10:$U$10)*Energy_sector!$K$13:$U$121)</f>
        <v>0</v>
      </c>
      <c r="I44" s="211">
        <f>SUMPRODUCT((Energy_sector!$G$13:$G$121=$B44)*(Energy_sector!$F$13:$F$121=I$4)*($C44=Energy_sector!$K$10:$U$10)*Energy_sector!$K$13:$U$121)</f>
        <v>0</v>
      </c>
      <c r="J44" s="211">
        <f>SUMPRODUCT((Energy_sector!$G$13:$G$121=$B44)*(Energy_sector!$F$13:$F$121=J$4)*($C44=Energy_sector!$K$10:$U$10)*Energy_sector!$K$13:$U$121)</f>
        <v>0</v>
      </c>
      <c r="K44" s="49">
        <f t="shared" ref="K44:K65" si="8">SUM(E44:J44)</f>
        <v>0</v>
      </c>
      <c r="L44" s="203"/>
      <c r="M44" s="203"/>
      <c r="N44" s="203"/>
      <c r="O44" s="203"/>
      <c r="P44" s="221">
        <f t="shared" ref="P44:P53" si="9">SUM(K44:O44)</f>
        <v>0</v>
      </c>
    </row>
    <row r="45" spans="2:16" x14ac:dyDescent="0.25">
      <c r="B45" s="4" t="s">
        <v>311</v>
      </c>
      <c r="C45" s="201" t="s">
        <v>16</v>
      </c>
      <c r="D45" s="202" t="s">
        <v>221</v>
      </c>
      <c r="E45" s="211">
        <f>SUMPRODUCT((Energy_sector!$G$13:$G$121=$B45)*(Energy_sector!$F$13:$F$121=E$4)*($C45=Energy_sector!$K$10:$U$10)*Energy_sector!$K$13:$U$121)</f>
        <v>0</v>
      </c>
      <c r="F45" s="211">
        <f>SUMPRODUCT((Energy_sector!$G$13:$G$121=$B45)*(Energy_sector!$F$13:$F$121=F$4)*($C45=Energy_sector!$K$10:$U$10)*Energy_sector!$K$13:$U$121)</f>
        <v>0</v>
      </c>
      <c r="G45" s="211">
        <f>SUMPRODUCT((Energy_sector!$G$13:$G$121=$B45)*(Energy_sector!$F$13:$F$121=G$4)*($C45=Energy_sector!$K$10:$U$10)*Energy_sector!$K$13:$U$121)</f>
        <v>0</v>
      </c>
      <c r="H45" s="211">
        <f>SUMPRODUCT((Energy_sector!$G$13:$G$121=$B45)*(Energy_sector!$F$13:$F$121=H$4)*($C45=Energy_sector!$K$10:$U$10)*Energy_sector!$K$13:$U$121)</f>
        <v>0</v>
      </c>
      <c r="I45" s="211">
        <f>SUMPRODUCT((Energy_sector!$G$13:$G$121=$B45)*(Energy_sector!$F$13:$F$121=I$4)*($C45=Energy_sector!$K$10:$U$10)*Energy_sector!$K$13:$U$121)</f>
        <v>0</v>
      </c>
      <c r="J45" s="211">
        <f>SUMPRODUCT((Energy_sector!$G$13:$G$121=$B45)*(Energy_sector!$F$13:$F$121=J$4)*($C45=Energy_sector!$K$10:$U$10)*Energy_sector!$K$13:$U$121)</f>
        <v>0</v>
      </c>
      <c r="K45" s="49">
        <f t="shared" si="8"/>
        <v>0</v>
      </c>
      <c r="L45" s="203"/>
      <c r="M45" s="203"/>
      <c r="N45" s="203"/>
      <c r="O45" s="203"/>
      <c r="P45" s="221">
        <f t="shared" si="9"/>
        <v>0</v>
      </c>
    </row>
    <row r="46" spans="2:16" x14ac:dyDescent="0.25">
      <c r="B46" s="4" t="s">
        <v>311</v>
      </c>
      <c r="C46" s="201" t="s">
        <v>185</v>
      </c>
      <c r="D46" s="202" t="s">
        <v>222</v>
      </c>
      <c r="E46" s="211">
        <f>SUMPRODUCT((Energy_sector!$G$13:$G$121=$B46)*(Energy_sector!$F$13:$F$121=E$4)*($C46=Energy_sector!$K$10:$U$10)*Energy_sector!$K$13:$U$121)</f>
        <v>0</v>
      </c>
      <c r="F46" s="211">
        <f>SUMPRODUCT((Energy_sector!$G$13:$G$121=$B46)*(Energy_sector!$F$13:$F$121=F$4)*($C46=Energy_sector!$K$10:$U$10)*Energy_sector!$K$13:$U$121)</f>
        <v>0</v>
      </c>
      <c r="G46" s="211">
        <f>SUMPRODUCT((Energy_sector!$G$13:$G$121=$B46)*(Energy_sector!$F$13:$F$121=G$4)*($C46=Energy_sector!$K$10:$U$10)*Energy_sector!$K$13:$U$121)</f>
        <v>0</v>
      </c>
      <c r="H46" s="211">
        <f>SUMPRODUCT((Energy_sector!$G$13:$G$121=$B46)*(Energy_sector!$F$13:$F$121=H$4)*($C46=Energy_sector!$K$10:$U$10)*Energy_sector!$K$13:$U$121)</f>
        <v>0</v>
      </c>
      <c r="I46" s="211">
        <f>SUMPRODUCT((Energy_sector!$G$13:$G$121=$B46)*(Energy_sector!$F$13:$F$121=I$4)*($C46=Energy_sector!$K$10:$U$10)*Energy_sector!$K$13:$U$121)</f>
        <v>0</v>
      </c>
      <c r="J46" s="211">
        <f>SUMPRODUCT((Energy_sector!$G$13:$G$121=$B46)*(Energy_sector!$F$13:$F$121=J$4)*($C46=Energy_sector!$K$10:$U$10)*Energy_sector!$K$13:$U$121)</f>
        <v>0</v>
      </c>
      <c r="K46" s="49">
        <f t="shared" si="8"/>
        <v>0</v>
      </c>
      <c r="L46" s="203"/>
      <c r="M46" s="203"/>
      <c r="N46" s="203"/>
      <c r="O46" s="203"/>
      <c r="P46" s="221">
        <f t="shared" si="9"/>
        <v>0</v>
      </c>
    </row>
    <row r="47" spans="2:16" x14ac:dyDescent="0.25">
      <c r="B47" s="4" t="s">
        <v>311</v>
      </c>
      <c r="C47" s="201" t="s">
        <v>186</v>
      </c>
      <c r="D47" s="202" t="s">
        <v>19</v>
      </c>
      <c r="E47" s="211">
        <f>SUMPRODUCT((Energy_sector!$G$13:$G$121=$B47)*(Energy_sector!$F$13:$F$121=E$4)*($C47=Energy_sector!$K$10:$U$10)*Energy_sector!$K$13:$U$121)</f>
        <v>0</v>
      </c>
      <c r="F47" s="211">
        <f>SUMPRODUCT((Energy_sector!$G$13:$G$121=$B47)*(Energy_sector!$F$13:$F$121=F$4)*($C47=Energy_sector!$K$10:$U$10)*Energy_sector!$K$13:$U$121)</f>
        <v>0</v>
      </c>
      <c r="G47" s="211">
        <f>SUMPRODUCT((Energy_sector!$G$13:$G$121=$B47)*(Energy_sector!$F$13:$F$121=G$4)*($C47=Energy_sector!$K$10:$U$10)*Energy_sector!$K$13:$U$121)</f>
        <v>0</v>
      </c>
      <c r="H47" s="211">
        <f>SUMPRODUCT((Energy_sector!$G$13:$G$121=$B47)*(Energy_sector!$F$13:$F$121=H$4)*($C47=Energy_sector!$K$10:$U$10)*Energy_sector!$K$13:$U$121)</f>
        <v>0</v>
      </c>
      <c r="I47" s="211">
        <f>SUMPRODUCT((Energy_sector!$G$13:$G$121=$B47)*(Energy_sector!$F$13:$F$121=I$4)*($C47=Energy_sector!$K$10:$U$10)*Energy_sector!$K$13:$U$121)</f>
        <v>0</v>
      </c>
      <c r="J47" s="211">
        <f>SUMPRODUCT((Energy_sector!$G$13:$G$121=$B47)*(Energy_sector!$F$13:$F$121=J$4)*($C47=Energy_sector!$K$10:$U$10)*Energy_sector!$K$13:$U$121)</f>
        <v>0</v>
      </c>
      <c r="K47" s="49">
        <f t="shared" si="8"/>
        <v>0</v>
      </c>
      <c r="L47" s="203"/>
      <c r="M47" s="203"/>
      <c r="N47" s="203"/>
      <c r="O47" s="203"/>
      <c r="P47" s="221">
        <f t="shared" si="9"/>
        <v>0</v>
      </c>
    </row>
    <row r="48" spans="2:16" x14ac:dyDescent="0.25">
      <c r="B48" s="4" t="s">
        <v>311</v>
      </c>
      <c r="C48" s="201" t="s">
        <v>187</v>
      </c>
      <c r="D48" s="202" t="s">
        <v>187</v>
      </c>
      <c r="E48" s="211">
        <f>SUMPRODUCT((Energy_sector!$G$13:$G$121=$B48)*(Energy_sector!$F$13:$F$121=E$4)*($C48=Energy_sector!$K$10:$U$10)*Energy_sector!$K$13:$U$121)</f>
        <v>0</v>
      </c>
      <c r="F48" s="211">
        <f>SUMPRODUCT((Energy_sector!$G$13:$G$121=$B48)*(Energy_sector!$F$13:$F$121=F$4)*($C48=Energy_sector!$K$10:$U$10)*Energy_sector!$K$13:$U$121)</f>
        <v>0</v>
      </c>
      <c r="G48" s="211">
        <f>SUMPRODUCT((Energy_sector!$G$13:$G$121=$B48)*(Energy_sector!$F$13:$F$121=G$4)*($C48=Energy_sector!$K$10:$U$10)*Energy_sector!$K$13:$U$121)</f>
        <v>0</v>
      </c>
      <c r="H48" s="211">
        <f>SUMPRODUCT((Energy_sector!$G$13:$G$121=$B48)*(Energy_sector!$F$13:$F$121=H$4)*($C48=Energy_sector!$K$10:$U$10)*Energy_sector!$K$13:$U$121)</f>
        <v>0</v>
      </c>
      <c r="I48" s="211">
        <f>SUMPRODUCT((Energy_sector!$G$13:$G$121=$B48)*(Energy_sector!$F$13:$F$121=I$4)*($C48=Energy_sector!$K$10:$U$10)*Energy_sector!$K$13:$U$121)</f>
        <v>0</v>
      </c>
      <c r="J48" s="211">
        <f>SUMPRODUCT((Energy_sector!$G$13:$G$121=$B48)*(Energy_sector!$F$13:$F$121=J$4)*($C48=Energy_sector!$K$10:$U$10)*Energy_sector!$K$13:$U$121)</f>
        <v>0</v>
      </c>
      <c r="K48" s="49">
        <f t="shared" si="8"/>
        <v>0</v>
      </c>
      <c r="L48" s="203"/>
      <c r="M48" s="203"/>
      <c r="N48" s="203"/>
      <c r="O48" s="203"/>
      <c r="P48" s="221">
        <f t="shared" si="9"/>
        <v>0</v>
      </c>
    </row>
    <row r="49" spans="2:16" x14ac:dyDescent="0.25">
      <c r="B49" s="4" t="s">
        <v>311</v>
      </c>
      <c r="C49" s="201" t="s">
        <v>196</v>
      </c>
      <c r="D49" s="202" t="s">
        <v>223</v>
      </c>
      <c r="E49" s="211">
        <f>SUMPRODUCT((Energy_sector!$G$13:$G$121=$B49)*(Energy_sector!$F$13:$F$121=E$4)*($C49=Energy_sector!$K$10:$U$10)*Energy_sector!$K$13:$U$121)</f>
        <v>0</v>
      </c>
      <c r="F49" s="211">
        <f>SUMPRODUCT((Energy_sector!$G$13:$G$121=$B49)*(Energy_sector!$F$13:$F$121=F$4)*($C49=Energy_sector!$K$10:$U$10)*Energy_sector!$K$13:$U$121)</f>
        <v>0</v>
      </c>
      <c r="G49" s="211">
        <f>SUMPRODUCT((Energy_sector!$G$13:$G$121=$B49)*(Energy_sector!$F$13:$F$121=G$4)*($C49=Energy_sector!$K$10:$U$10)*Energy_sector!$K$13:$U$121)</f>
        <v>0</v>
      </c>
      <c r="H49" s="211">
        <f>SUMPRODUCT((Energy_sector!$G$13:$G$121=$B49)*(Energy_sector!$F$13:$F$121=H$4)*($C49=Energy_sector!$K$10:$U$10)*Energy_sector!$K$13:$U$121)</f>
        <v>0</v>
      </c>
      <c r="I49" s="211">
        <f>SUMPRODUCT((Energy_sector!$G$13:$G$121=$B49)*(Energy_sector!$F$13:$F$121=I$4)*($C49=Energy_sector!$K$10:$U$10)*Energy_sector!$K$13:$U$121)</f>
        <v>0</v>
      </c>
      <c r="J49" s="211">
        <f>SUMPRODUCT((Energy_sector!$G$13:$G$121=$B49)*(Energy_sector!$F$13:$F$121=J$4)*($C49=Energy_sector!$K$10:$U$10)*Energy_sector!$K$13:$U$121)</f>
        <v>0</v>
      </c>
      <c r="K49" s="49">
        <f t="shared" si="8"/>
        <v>0</v>
      </c>
      <c r="L49" s="203"/>
      <c r="M49" s="203"/>
      <c r="N49" s="203"/>
      <c r="O49" s="203"/>
      <c r="P49" s="221">
        <f t="shared" si="9"/>
        <v>0</v>
      </c>
    </row>
    <row r="50" spans="2:16" x14ac:dyDescent="0.25">
      <c r="B50" s="4" t="s">
        <v>311</v>
      </c>
      <c r="C50" s="201" t="s">
        <v>188</v>
      </c>
      <c r="D50" s="202" t="s">
        <v>188</v>
      </c>
      <c r="E50" s="211">
        <f>SUMPRODUCT((Energy_sector!$G$13:$G$121=$B50)*(Energy_sector!$F$13:$F$121=E$4)*($C50=Energy_sector!$K$10:$U$10)*Energy_sector!$K$13:$U$121)</f>
        <v>0</v>
      </c>
      <c r="F50" s="211">
        <f>SUMPRODUCT((Energy_sector!$G$13:$G$121=$B50)*(Energy_sector!$F$13:$F$121=F$4)*($C50=Energy_sector!$K$10:$U$10)*Energy_sector!$K$13:$U$121)</f>
        <v>0</v>
      </c>
      <c r="G50" s="211">
        <f>SUMPRODUCT((Energy_sector!$G$13:$G$121=$B50)*(Energy_sector!$F$13:$F$121=G$4)*($C50=Energy_sector!$K$10:$U$10)*Energy_sector!$K$13:$U$121)</f>
        <v>0</v>
      </c>
      <c r="H50" s="211">
        <f>SUMPRODUCT((Energy_sector!$G$13:$G$121=$B50)*(Energy_sector!$F$13:$F$121=H$4)*($C50=Energy_sector!$K$10:$U$10)*Energy_sector!$K$13:$U$121)</f>
        <v>0</v>
      </c>
      <c r="I50" s="211">
        <f>SUMPRODUCT((Energy_sector!$G$13:$G$121=$B50)*(Energy_sector!$F$13:$F$121=I$4)*($C50=Energy_sector!$K$10:$U$10)*Energy_sector!$K$13:$U$121)</f>
        <v>0</v>
      </c>
      <c r="J50" s="211">
        <f>SUMPRODUCT((Energy_sector!$G$13:$G$121=$B50)*(Energy_sector!$F$13:$F$121=J$4)*($C50=Energy_sector!$K$10:$U$10)*Energy_sector!$K$13:$U$121)</f>
        <v>0</v>
      </c>
      <c r="K50" s="49">
        <f t="shared" si="8"/>
        <v>0</v>
      </c>
      <c r="L50" s="203"/>
      <c r="M50" s="203"/>
      <c r="N50" s="203"/>
      <c r="O50" s="203"/>
      <c r="P50" s="221">
        <f t="shared" si="9"/>
        <v>0</v>
      </c>
    </row>
    <row r="51" spans="2:16" x14ac:dyDescent="0.25">
      <c r="B51" s="4" t="s">
        <v>311</v>
      </c>
      <c r="C51" s="201" t="s">
        <v>190</v>
      </c>
      <c r="D51" s="202" t="s">
        <v>63</v>
      </c>
      <c r="E51" s="211">
        <f>SUMPRODUCT((Energy_sector!$G$13:$G$121=$B51)*(Energy_sector!$F$13:$F$121=E$4)*($C51=Energy_sector!$K$10:$U$10)*Energy_sector!$K$13:$U$121)</f>
        <v>0</v>
      </c>
      <c r="F51" s="211">
        <f>SUMPRODUCT((Energy_sector!$G$13:$G$121=$B51)*(Energy_sector!$F$13:$F$121=F$4)*($C51=Energy_sector!$K$10:$U$10)*Energy_sector!$K$13:$U$121)</f>
        <v>0</v>
      </c>
      <c r="G51" s="211">
        <f>SUMPRODUCT((Energy_sector!$G$13:$G$121=$B51)*(Energy_sector!$F$13:$F$121=G$4)*($C51=Energy_sector!$K$10:$U$10)*Energy_sector!$K$13:$U$121)</f>
        <v>0</v>
      </c>
      <c r="H51" s="211">
        <f>SUMPRODUCT((Energy_sector!$G$13:$G$121=$B51)*(Energy_sector!$F$13:$F$121=H$4)*($C51=Energy_sector!$K$10:$U$10)*Energy_sector!$K$13:$U$121)</f>
        <v>0</v>
      </c>
      <c r="I51" s="211">
        <f>SUMPRODUCT((Energy_sector!$G$13:$G$121=$B51)*(Energy_sector!$F$13:$F$121=I$4)*($C51=Energy_sector!$K$10:$U$10)*Energy_sector!$K$13:$U$121)</f>
        <v>0</v>
      </c>
      <c r="J51" s="211">
        <f>SUMPRODUCT((Energy_sector!$G$13:$G$121=$B51)*(Energy_sector!$F$13:$F$121=J$4)*($C51=Energy_sector!$K$10:$U$10)*Energy_sector!$K$13:$U$121)</f>
        <v>0</v>
      </c>
      <c r="K51" s="49">
        <f t="shared" si="8"/>
        <v>0</v>
      </c>
      <c r="L51" s="203"/>
      <c r="M51" s="203"/>
      <c r="N51" s="203"/>
      <c r="O51" s="203"/>
      <c r="P51" s="221">
        <f t="shared" si="9"/>
        <v>0</v>
      </c>
    </row>
    <row r="52" spans="2:16" x14ac:dyDescent="0.25">
      <c r="B52" s="4" t="s">
        <v>311</v>
      </c>
      <c r="C52" s="201" t="s">
        <v>64</v>
      </c>
      <c r="D52" s="202" t="s">
        <v>64</v>
      </c>
      <c r="E52" s="211">
        <f>SUMPRODUCT((Energy_sector!$G$13:$G$121=$B52)*(Energy_sector!$F$13:$F$121=E$4)*($C52=Energy_sector!$K$10:$U$10)*Energy_sector!$K$13:$U$121)</f>
        <v>0</v>
      </c>
      <c r="F52" s="211">
        <f>SUMPRODUCT((Energy_sector!$G$13:$G$121=$B52)*(Energy_sector!$F$13:$F$121=F$4)*($C52=Energy_sector!$K$10:$U$10)*Energy_sector!$K$13:$U$121)</f>
        <v>0</v>
      </c>
      <c r="G52" s="211">
        <f>SUMPRODUCT((Energy_sector!$G$13:$G$121=$B52)*(Energy_sector!$F$13:$F$121=G$4)*($C52=Energy_sector!$K$10:$U$10)*Energy_sector!$K$13:$U$121)</f>
        <v>0</v>
      </c>
      <c r="H52" s="211">
        <f>SUMPRODUCT((Energy_sector!$G$13:$G$121=$B52)*(Energy_sector!$F$13:$F$121=H$4)*($C52=Energy_sector!$K$10:$U$10)*Energy_sector!$K$13:$U$121)</f>
        <v>0</v>
      </c>
      <c r="I52" s="211">
        <f>SUMPRODUCT((Energy_sector!$G$13:$G$121=$B52)*(Energy_sector!$F$13:$F$121=I$4)*($C52=Energy_sector!$K$10:$U$10)*Energy_sector!$K$13:$U$121)</f>
        <v>0</v>
      </c>
      <c r="J52" s="211">
        <f>SUMPRODUCT((Energy_sector!$G$13:$G$121=$B52)*(Energy_sector!$F$13:$F$121=J$4)*($C52=Energy_sector!$K$10:$U$10)*Energy_sector!$K$13:$U$121)</f>
        <v>0</v>
      </c>
      <c r="K52" s="49">
        <f t="shared" si="8"/>
        <v>0</v>
      </c>
      <c r="L52" s="203"/>
      <c r="M52" s="203"/>
      <c r="N52" s="203"/>
      <c r="O52" s="203"/>
      <c r="P52" s="221">
        <f t="shared" si="9"/>
        <v>0</v>
      </c>
    </row>
    <row r="53" spans="2:16" x14ac:dyDescent="0.25">
      <c r="B53" s="4" t="s">
        <v>311</v>
      </c>
      <c r="C53" s="201" t="s">
        <v>55</v>
      </c>
      <c r="D53" s="202" t="s">
        <v>224</v>
      </c>
      <c r="E53" s="211">
        <f>SUMPRODUCT((Energy_sector!$G$13:$G$121=$B53)*(Energy_sector!$F$13:$F$121=E$4)*($C53=Energy_sector!$K$10:$U$10)*Energy_sector!$K$13:$U$121)</f>
        <v>0</v>
      </c>
      <c r="F53" s="211">
        <f>SUMPRODUCT((Energy_sector!$G$13:$G$121=$B53)*(Energy_sector!$F$13:$F$121=F$4)*($C53=Energy_sector!$K$10:$U$10)*Energy_sector!$K$13:$U$121)</f>
        <v>0</v>
      </c>
      <c r="G53" s="211">
        <f>SUMPRODUCT((Energy_sector!$G$13:$G$121=$B53)*(Energy_sector!$F$13:$F$121=G$4)*($C53=Energy_sector!$K$10:$U$10)*Energy_sector!$K$13:$U$121)</f>
        <v>0</v>
      </c>
      <c r="H53" s="211">
        <f>SUMPRODUCT((Energy_sector!$G$13:$G$121=$B53)*(Energy_sector!$F$13:$F$121=H$4)*($C53=Energy_sector!$K$10:$U$10)*Energy_sector!$K$13:$U$121)</f>
        <v>0</v>
      </c>
      <c r="I53" s="211">
        <f>SUMPRODUCT((Energy_sector!$G$13:$G$121=$B53)*(Energy_sector!$F$13:$F$121=I$4)*($C53=Energy_sector!$K$10:$U$10)*Energy_sector!$K$13:$U$121)</f>
        <v>0</v>
      </c>
      <c r="J53" s="211">
        <f>SUMPRODUCT((Energy_sector!$G$13:$G$121=$B53)*(Energy_sector!$F$13:$F$121=J$4)*($C53=Energy_sector!$K$10:$U$10)*Energy_sector!$K$13:$U$121)</f>
        <v>0</v>
      </c>
      <c r="K53" s="49">
        <f t="shared" si="8"/>
        <v>0</v>
      </c>
      <c r="L53" s="203"/>
      <c r="M53" s="203"/>
      <c r="N53" s="203"/>
      <c r="O53" s="203"/>
      <c r="P53" s="221">
        <f t="shared" si="9"/>
        <v>0</v>
      </c>
    </row>
    <row r="54" spans="2:16" x14ac:dyDescent="0.25">
      <c r="C54" s="201"/>
      <c r="D54" s="387" t="s">
        <v>225</v>
      </c>
      <c r="E54" s="387"/>
      <c r="F54" s="387"/>
      <c r="G54" s="387"/>
      <c r="H54" s="387"/>
      <c r="I54" s="387"/>
      <c r="J54" s="387"/>
      <c r="K54" s="387"/>
      <c r="L54" s="387"/>
      <c r="M54" s="387"/>
      <c r="N54" s="387"/>
      <c r="O54" s="387"/>
      <c r="P54" s="388"/>
    </row>
    <row r="55" spans="2:16" x14ac:dyDescent="0.25">
      <c r="B55" s="4" t="s">
        <v>312</v>
      </c>
      <c r="C55" s="222" t="s">
        <v>184</v>
      </c>
      <c r="D55" s="202" t="s">
        <v>184</v>
      </c>
      <c r="E55" s="211">
        <f>SUMPRODUCT((Energy_sector!$G$13:$G$121=$B55)*(Energy_sector!$F$13:$F$121=E$4)*($C55=Energy_sector!$K$10:$U$10)*Energy_sector!$K$13:$U$121)</f>
        <v>0</v>
      </c>
      <c r="F55" s="211">
        <f>SUMPRODUCT((Energy_sector!$G$13:$G$121=$B55)*(Energy_sector!$F$13:$F$121=F$4)*($C55=Energy_sector!$K$10:$U$10)*Energy_sector!$K$13:$U$121)</f>
        <v>0</v>
      </c>
      <c r="G55" s="211">
        <f>SUMPRODUCT((Energy_sector!$G$13:$G$121=$B55)*(Energy_sector!$F$13:$F$121=G$4)*($C55=Energy_sector!$K$10:$U$10)*Energy_sector!$K$13:$U$121)</f>
        <v>7.7309999999999999</v>
      </c>
      <c r="H55" s="211">
        <f>SUMPRODUCT((Energy_sector!$G$13:$G$121=$B55)*(Energy_sector!$F$13:$F$121=H$4)*($C55=Energy_sector!$K$10:$U$10)*Energy_sector!$K$13:$U$121)</f>
        <v>0</v>
      </c>
      <c r="I55" s="211">
        <f>SUMPRODUCT((Energy_sector!$G$13:$G$121=$B55)*(Energy_sector!$F$13:$F$121=I$4)*($C55=Energy_sector!$K$10:$U$10)*Energy_sector!$K$13:$U$121)</f>
        <v>0</v>
      </c>
      <c r="J55" s="211">
        <f>SUMPRODUCT((Energy_sector!$G$13:$G$121=$B55)*(Energy_sector!$F$13:$F$121=J$4)*($C55=Energy_sector!$K$10:$U$10)*Energy_sector!$K$13:$U$121)</f>
        <v>0</v>
      </c>
      <c r="K55" s="49">
        <f t="shared" si="8"/>
        <v>7.7309999999999999</v>
      </c>
      <c r="L55" s="49">
        <f>SUMPRODUCT((Energy_sector!$G$13:$G$121=$B55)*(Energy_sector!$F$13:$F$121=L$4)*($C55=Energy_sector!$K$10:$U$10)*Energy_sector!$K$13:$U$121)</f>
        <v>0</v>
      </c>
      <c r="M55" s="49">
        <f>SUMPRODUCT((Energy_sector!$G$13:$G$121=$B55)*(Energy_sector!$F$13:$F$121=M$4)*($C55=Energy_sector!$K$10:$U$10)*Energy_sector!$K$13:$U$121)</f>
        <v>0</v>
      </c>
      <c r="N55" s="49">
        <f>SUMPRODUCT((Energy_sector!$G$13:$G$121=$B55)*(Energy_sector!$F$13:$F$121=N$4)*($C55=Energy_sector!$K$10:$U$10)*Energy_sector!$K$13:$U$121)</f>
        <v>0</v>
      </c>
      <c r="O55" s="203"/>
      <c r="P55" s="221">
        <f t="shared" ref="P55:P64" si="10">SUM(K55:O55)</f>
        <v>7.7309999999999999</v>
      </c>
    </row>
    <row r="56" spans="2:16" x14ac:dyDescent="0.25">
      <c r="B56" s="4" t="s">
        <v>312</v>
      </c>
      <c r="C56" s="222" t="s">
        <v>16</v>
      </c>
      <c r="D56" s="202" t="s">
        <v>221</v>
      </c>
      <c r="E56" s="211">
        <f>SUMPRODUCT((Energy_sector!$G$13:$G$121=$B56)*(Energy_sector!$F$13:$F$121=E$4)*($C56=Energy_sector!$K$10:$U$10)*Energy_sector!$K$13:$U$121)</f>
        <v>0</v>
      </c>
      <c r="F56" s="211">
        <f>SUMPRODUCT((Energy_sector!$G$13:$G$121=$B56)*(Energy_sector!$F$13:$F$121=F$4)*($C56=Energy_sector!$K$10:$U$10)*Energy_sector!$K$13:$U$121)</f>
        <v>0</v>
      </c>
      <c r="G56" s="211">
        <f>SUMPRODUCT((Energy_sector!$G$13:$G$121=$B56)*(Energy_sector!$F$13:$F$121=G$4)*($C56=Energy_sector!$K$10:$U$10)*Energy_sector!$K$13:$U$121)</f>
        <v>0</v>
      </c>
      <c r="H56" s="211">
        <f>SUMPRODUCT((Energy_sector!$G$13:$G$121=$B56)*(Energy_sector!$F$13:$F$121=H$4)*($C56=Energy_sector!$K$10:$U$10)*Energy_sector!$K$13:$U$121)</f>
        <v>0</v>
      </c>
      <c r="I56" s="211">
        <f>SUMPRODUCT((Energy_sector!$G$13:$G$121=$B56)*(Energy_sector!$F$13:$F$121=I$4)*($C56=Energy_sector!$K$10:$U$10)*Energy_sector!$K$13:$U$121)</f>
        <v>0</v>
      </c>
      <c r="J56" s="211">
        <f>SUMPRODUCT((Energy_sector!$G$13:$G$121=$B56)*(Energy_sector!$F$13:$F$121=J$4)*($C56=Energy_sector!$K$10:$U$10)*Energy_sector!$K$13:$U$121)</f>
        <v>0</v>
      </c>
      <c r="K56" s="49">
        <f t="shared" si="8"/>
        <v>0</v>
      </c>
      <c r="L56" s="49">
        <f>SUMPRODUCT((Energy_sector!$G$13:$G$121=$B56)*(Energy_sector!$F$13:$F$121=L$4)*($C56=Energy_sector!$K$10:$U$10)*Energy_sector!$K$13:$U$121)</f>
        <v>0</v>
      </c>
      <c r="M56" s="49">
        <f>SUMPRODUCT((Energy_sector!$G$13:$G$121=$B56)*(Energy_sector!$F$13:$F$121=M$4)*($C56=Energy_sector!$K$10:$U$10)*Energy_sector!$K$13:$U$121)</f>
        <v>0</v>
      </c>
      <c r="N56" s="49">
        <f>SUMPRODUCT((Energy_sector!$G$13:$G$121=$B56)*(Energy_sector!$F$13:$F$121=N$4)*($C56=Energy_sector!$K$10:$U$10)*Energy_sector!$K$13:$U$121)</f>
        <v>0</v>
      </c>
      <c r="O56" s="203"/>
      <c r="P56" s="221">
        <f t="shared" si="10"/>
        <v>0</v>
      </c>
    </row>
    <row r="57" spans="2:16" x14ac:dyDescent="0.25">
      <c r="B57" s="4" t="s">
        <v>312</v>
      </c>
      <c r="C57" s="222" t="s">
        <v>185</v>
      </c>
      <c r="D57" s="202" t="s">
        <v>222</v>
      </c>
      <c r="E57" s="211">
        <f>SUMPRODUCT((Energy_sector!$G$13:$G$121=$B57)*(Energy_sector!$F$13:$F$121=E$4)*($C57=Energy_sector!$K$10:$U$10)*Energy_sector!$K$13:$U$121)</f>
        <v>0</v>
      </c>
      <c r="F57" s="211">
        <f>SUMPRODUCT((Energy_sector!$G$13:$G$121=$B57)*(Energy_sector!$F$13:$F$121=F$4)*($C57=Energy_sector!$K$10:$U$10)*Energy_sector!$K$13:$U$121)</f>
        <v>0</v>
      </c>
      <c r="G57" s="211">
        <f>SUMPRODUCT((Energy_sector!$G$13:$G$121=$B57)*(Energy_sector!$F$13:$F$121=G$4)*($C57=Energy_sector!$K$10:$U$10)*Energy_sector!$K$13:$U$121)</f>
        <v>0</v>
      </c>
      <c r="H57" s="211">
        <f>SUMPRODUCT((Energy_sector!$G$13:$G$121=$B57)*(Energy_sector!$F$13:$F$121=H$4)*($C57=Energy_sector!$K$10:$U$10)*Energy_sector!$K$13:$U$121)</f>
        <v>0</v>
      </c>
      <c r="I57" s="211">
        <f>SUMPRODUCT((Energy_sector!$G$13:$G$121=$B57)*(Energy_sector!$F$13:$F$121=I$4)*($C57=Energy_sector!$K$10:$U$10)*Energy_sector!$K$13:$U$121)</f>
        <v>0</v>
      </c>
      <c r="J57" s="211">
        <f>SUMPRODUCT((Energy_sector!$G$13:$G$121=$B57)*(Energy_sector!$F$13:$F$121=J$4)*($C57=Energy_sector!$K$10:$U$10)*Energy_sector!$K$13:$U$121)</f>
        <v>0</v>
      </c>
      <c r="K57" s="49">
        <f t="shared" si="8"/>
        <v>0</v>
      </c>
      <c r="L57" s="49">
        <f>SUMPRODUCT((Energy_sector!$G$13:$G$121=$B57)*(Energy_sector!$F$13:$F$121=L$4)*($C57=Energy_sector!$K$10:$U$10)*Energy_sector!$K$13:$U$121)</f>
        <v>0</v>
      </c>
      <c r="M57" s="49">
        <f>SUMPRODUCT((Energy_sector!$G$13:$G$121=$B57)*(Energy_sector!$F$13:$F$121=M$4)*($C57=Energy_sector!$K$10:$U$10)*Energy_sector!$K$13:$U$121)</f>
        <v>0</v>
      </c>
      <c r="N57" s="49">
        <f>SUMPRODUCT((Energy_sector!$G$13:$G$121=$B57)*(Energy_sector!$F$13:$F$121=N$4)*($C57=Energy_sector!$K$10:$U$10)*Energy_sector!$K$13:$U$121)</f>
        <v>0</v>
      </c>
      <c r="O57" s="203"/>
      <c r="P57" s="221">
        <f t="shared" si="10"/>
        <v>0</v>
      </c>
    </row>
    <row r="58" spans="2:16" x14ac:dyDescent="0.25">
      <c r="B58" s="4" t="s">
        <v>312</v>
      </c>
      <c r="C58" s="222" t="s">
        <v>186</v>
      </c>
      <c r="D58" s="202" t="s">
        <v>19</v>
      </c>
      <c r="E58" s="211">
        <f>SUMPRODUCT((Energy_sector!$G$13:$G$121=$B58)*(Energy_sector!$F$13:$F$121=E$4)*($C58=Energy_sector!$K$10:$U$10)*Energy_sector!$K$13:$U$121)</f>
        <v>0</v>
      </c>
      <c r="F58" s="211">
        <f>SUMPRODUCT((Energy_sector!$G$13:$G$121=$B58)*(Energy_sector!$F$13:$F$121=F$4)*($C58=Energy_sector!$K$10:$U$10)*Energy_sector!$K$13:$U$121)</f>
        <v>25.437999999999999</v>
      </c>
      <c r="G58" s="211">
        <f>SUMPRODUCT((Energy_sector!$G$13:$G$121=$B58)*(Energy_sector!$F$13:$F$121=G$4)*($C58=Energy_sector!$K$10:$U$10)*Energy_sector!$K$13:$U$121)</f>
        <v>39.637</v>
      </c>
      <c r="H58" s="211">
        <f>SUMPRODUCT((Energy_sector!$G$13:$G$121=$B58)*(Energy_sector!$F$13:$F$121=H$4)*($C58=Energy_sector!$K$10:$U$10)*Energy_sector!$K$13:$U$121)</f>
        <v>1.109</v>
      </c>
      <c r="I58" s="211">
        <f>SUMPRODUCT((Energy_sector!$G$13:$G$121=$B58)*(Energy_sector!$F$13:$F$121=I$4)*($C58=Energy_sector!$K$10:$U$10)*Energy_sector!$K$13:$U$121)</f>
        <v>0</v>
      </c>
      <c r="J58" s="211">
        <f>SUMPRODUCT((Energy_sector!$G$13:$G$121=$B58)*(Energy_sector!$F$13:$F$121=J$4)*($C58=Energy_sector!$K$10:$U$10)*Energy_sector!$K$13:$U$121)</f>
        <v>0</v>
      </c>
      <c r="K58" s="49">
        <f t="shared" si="8"/>
        <v>66.183999999999997</v>
      </c>
      <c r="L58" s="49">
        <f>SUMPRODUCT((Energy_sector!$G$13:$G$121=$B58)*(Energy_sector!$F$13:$F$121=L$4)*($C58=Energy_sector!$K$10:$U$10)*Energy_sector!$K$13:$U$121)</f>
        <v>0</v>
      </c>
      <c r="M58" s="49">
        <f>SUMPRODUCT((Energy_sector!$G$13:$G$121=$B58)*(Energy_sector!$F$13:$F$121=M$4)*($C58=Energy_sector!$K$10:$U$10)*Energy_sector!$K$13:$U$121)</f>
        <v>0</v>
      </c>
      <c r="N58" s="49">
        <f>SUMPRODUCT((Energy_sector!$G$13:$G$121=$B58)*(Energy_sector!$F$13:$F$121=N$4)*($C58=Energy_sector!$K$10:$U$10)*Energy_sector!$K$13:$U$121)</f>
        <v>0</v>
      </c>
      <c r="O58" s="203"/>
      <c r="P58" s="221">
        <f t="shared" si="10"/>
        <v>66.183999999999997</v>
      </c>
    </row>
    <row r="59" spans="2:16" x14ac:dyDescent="0.25">
      <c r="B59" s="4" t="s">
        <v>312</v>
      </c>
      <c r="C59" s="222" t="s">
        <v>187</v>
      </c>
      <c r="D59" s="202" t="s">
        <v>187</v>
      </c>
      <c r="E59" s="211">
        <f>SUMPRODUCT((Energy_sector!$G$13:$G$121=$B59)*(Energy_sector!$F$13:$F$121=E$4)*($C59=Energy_sector!$K$10:$U$10)*Energy_sector!$K$13:$U$121)</f>
        <v>0</v>
      </c>
      <c r="F59" s="211">
        <f>SUMPRODUCT((Energy_sector!$G$13:$G$121=$B59)*(Energy_sector!$F$13:$F$121=F$4)*($C59=Energy_sector!$K$10:$U$10)*Energy_sector!$K$13:$U$121)</f>
        <v>0.17</v>
      </c>
      <c r="G59" s="211">
        <f>SUMPRODUCT((Energy_sector!$G$13:$G$121=$B59)*(Energy_sector!$F$13:$F$121=G$4)*($C59=Energy_sector!$K$10:$U$10)*Energy_sector!$K$13:$U$121)</f>
        <v>86.966999999999999</v>
      </c>
      <c r="H59" s="211">
        <f>SUMPRODUCT((Energy_sector!$G$13:$G$121=$B59)*(Energy_sector!$F$13:$F$121=H$4)*($C59=Energy_sector!$K$10:$U$10)*Energy_sector!$K$13:$U$121)</f>
        <v>0</v>
      </c>
      <c r="I59" s="211">
        <f>SUMPRODUCT((Energy_sector!$G$13:$G$121=$B59)*(Energy_sector!$F$13:$F$121=I$4)*($C59=Energy_sector!$K$10:$U$10)*Energy_sector!$K$13:$U$121)</f>
        <v>0</v>
      </c>
      <c r="J59" s="211">
        <f>SUMPRODUCT((Energy_sector!$G$13:$G$121=$B59)*(Energy_sector!$F$13:$F$121=J$4)*($C59=Energy_sector!$K$10:$U$10)*Energy_sector!$K$13:$U$121)</f>
        <v>0</v>
      </c>
      <c r="K59" s="49">
        <f t="shared" si="8"/>
        <v>87.137</v>
      </c>
      <c r="L59" s="49">
        <f>SUMPRODUCT((Energy_sector!$G$13:$G$121=$B59)*(Energy_sector!$F$13:$F$121=L$4)*($C59=Energy_sector!$K$10:$U$10)*Energy_sector!$K$13:$U$121)</f>
        <v>0</v>
      </c>
      <c r="M59" s="49">
        <f>SUMPRODUCT((Energy_sector!$G$13:$G$121=$B59)*(Energy_sector!$F$13:$F$121=M$4)*($C59=Energy_sector!$K$10:$U$10)*Energy_sector!$K$13:$U$121)</f>
        <v>0</v>
      </c>
      <c r="N59" s="49">
        <f>SUMPRODUCT((Energy_sector!$G$13:$G$121=$B59)*(Energy_sector!$F$13:$F$121=N$4)*($C59=Energy_sector!$K$10:$U$10)*Energy_sector!$K$13:$U$121)</f>
        <v>0</v>
      </c>
      <c r="O59" s="203"/>
      <c r="P59" s="221">
        <f t="shared" si="10"/>
        <v>87.137</v>
      </c>
    </row>
    <row r="60" spans="2:16" x14ac:dyDescent="0.25">
      <c r="B60" s="4" t="s">
        <v>312</v>
      </c>
      <c r="C60" s="222" t="s">
        <v>196</v>
      </c>
      <c r="D60" s="202" t="s">
        <v>223</v>
      </c>
      <c r="E60" s="211">
        <f>SUMPRODUCT((Energy_sector!$G$13:$G$121=$B60)*(Energy_sector!$F$13:$F$121=E$4)*($C60=Energy_sector!$K$10:$U$10)*Energy_sector!$K$13:$U$121)</f>
        <v>0</v>
      </c>
      <c r="F60" s="211">
        <f>SUMPRODUCT((Energy_sector!$G$13:$G$121=$B60)*(Energy_sector!$F$13:$F$121=F$4)*($C60=Energy_sector!$K$10:$U$10)*Energy_sector!$K$13:$U$121)</f>
        <v>0</v>
      </c>
      <c r="G60" s="211">
        <f>SUMPRODUCT((Energy_sector!$G$13:$G$121=$B60)*(Energy_sector!$F$13:$F$121=G$4)*($C60=Energy_sector!$K$10:$U$10)*Energy_sector!$K$13:$U$121)</f>
        <v>0</v>
      </c>
      <c r="H60" s="211">
        <f>SUMPRODUCT((Energy_sector!$G$13:$G$121=$B60)*(Energy_sector!$F$13:$F$121=H$4)*($C60=Energy_sector!$K$10:$U$10)*Energy_sector!$K$13:$U$121)</f>
        <v>0</v>
      </c>
      <c r="I60" s="211">
        <f>SUMPRODUCT((Energy_sector!$G$13:$G$121=$B60)*(Energy_sector!$F$13:$F$121=I$4)*($C60=Energy_sector!$K$10:$U$10)*Energy_sector!$K$13:$U$121)</f>
        <v>0</v>
      </c>
      <c r="J60" s="211">
        <f>SUMPRODUCT((Energy_sector!$G$13:$G$121=$B60)*(Energy_sector!$F$13:$F$121=J$4)*($C60=Energy_sector!$K$10:$U$10)*Energy_sector!$K$13:$U$121)</f>
        <v>0</v>
      </c>
      <c r="K60" s="49">
        <f t="shared" si="8"/>
        <v>0</v>
      </c>
      <c r="L60" s="49">
        <f>SUMPRODUCT((Energy_sector!$G$13:$G$121=$B60)*(Energy_sector!$F$13:$F$121=L$4)*($C60=Energy_sector!$K$10:$U$10)*Energy_sector!$K$13:$U$121)</f>
        <v>0</v>
      </c>
      <c r="M60" s="49">
        <f>SUMPRODUCT((Energy_sector!$G$13:$G$121=$B60)*(Energy_sector!$F$13:$F$121=M$4)*($C60=Energy_sector!$K$10:$U$10)*Energy_sector!$K$13:$U$121)</f>
        <v>0</v>
      </c>
      <c r="N60" s="49">
        <f>SUMPRODUCT((Energy_sector!$G$13:$G$121=$B60)*(Energy_sector!$F$13:$F$121=N$4)*($C60=Energy_sector!$K$10:$U$10)*Energy_sector!$K$13:$U$121)</f>
        <v>0</v>
      </c>
      <c r="O60" s="203"/>
      <c r="P60" s="221">
        <f t="shared" si="10"/>
        <v>0</v>
      </c>
    </row>
    <row r="61" spans="2:16" x14ac:dyDescent="0.25">
      <c r="B61" s="4" t="s">
        <v>312</v>
      </c>
      <c r="C61" s="222" t="s">
        <v>188</v>
      </c>
      <c r="D61" s="202" t="s">
        <v>188</v>
      </c>
      <c r="E61" s="211">
        <f>SUMPRODUCT((Energy_sector!$G$13:$G$121=$B61)*(Energy_sector!$F$13:$F$121=E$4)*($C61=Energy_sector!$K$10:$U$10)*Energy_sector!$K$13:$U$121)</f>
        <v>0</v>
      </c>
      <c r="F61" s="211">
        <f>SUMPRODUCT((Energy_sector!$G$13:$G$121=$B61)*(Energy_sector!$F$13:$F$121=F$4)*($C61=Energy_sector!$K$10:$U$10)*Energy_sector!$K$13:$U$121)</f>
        <v>0</v>
      </c>
      <c r="G61" s="211">
        <f>SUMPRODUCT((Energy_sector!$G$13:$G$121=$B61)*(Energy_sector!$F$13:$F$121=G$4)*($C61=Energy_sector!$K$10:$U$10)*Energy_sector!$K$13:$U$121)</f>
        <v>0</v>
      </c>
      <c r="H61" s="211">
        <f>SUMPRODUCT((Energy_sector!$G$13:$G$121=$B61)*(Energy_sector!$F$13:$F$121=H$4)*($C61=Energy_sector!$K$10:$U$10)*Energy_sector!$K$13:$U$121)</f>
        <v>0</v>
      </c>
      <c r="I61" s="211">
        <f>SUMPRODUCT((Energy_sector!$G$13:$G$121=$B61)*(Energy_sector!$F$13:$F$121=I$4)*($C61=Energy_sector!$K$10:$U$10)*Energy_sector!$K$13:$U$121)</f>
        <v>0</v>
      </c>
      <c r="J61" s="211">
        <f>SUMPRODUCT((Energy_sector!$G$13:$G$121=$B61)*(Energy_sector!$F$13:$F$121=J$4)*($C61=Energy_sector!$K$10:$U$10)*Energy_sector!$K$13:$U$121)</f>
        <v>0</v>
      </c>
      <c r="K61" s="49">
        <f t="shared" si="8"/>
        <v>0</v>
      </c>
      <c r="L61" s="49">
        <f>SUMPRODUCT((Energy_sector!$G$13:$G$121=$B61)*(Energy_sector!$F$13:$F$121=L$4)*($C61=Energy_sector!$K$10:$U$10)*Energy_sector!$K$13:$U$121)</f>
        <v>0</v>
      </c>
      <c r="M61" s="49">
        <f>SUMPRODUCT((Energy_sector!$G$13:$G$121=$B61)*(Energy_sector!$F$13:$F$121=M$4)*($C61=Energy_sector!$K$10:$U$10)*Energy_sector!$K$13:$U$121)</f>
        <v>0</v>
      </c>
      <c r="N61" s="49">
        <f>SUMPRODUCT((Energy_sector!$G$13:$G$121=$B61)*(Energy_sector!$F$13:$F$121=N$4)*($C61=Energy_sector!$K$10:$U$10)*Energy_sector!$K$13:$U$121)</f>
        <v>0</v>
      </c>
      <c r="O61" s="203"/>
      <c r="P61" s="221">
        <f t="shared" si="10"/>
        <v>0</v>
      </c>
    </row>
    <row r="62" spans="2:16" x14ac:dyDescent="0.25">
      <c r="B62" s="4" t="s">
        <v>312</v>
      </c>
      <c r="C62" s="222" t="s">
        <v>190</v>
      </c>
      <c r="D62" s="202" t="s">
        <v>63</v>
      </c>
      <c r="E62" s="211">
        <f>SUMPRODUCT((Energy_sector!$G$13:$G$121=$B62)*(Energy_sector!$F$13:$F$121=E$4)*($C62=Energy_sector!$K$10:$U$10)*Energy_sector!$K$13:$U$121)</f>
        <v>0</v>
      </c>
      <c r="F62" s="211">
        <f>SUMPRODUCT((Energy_sector!$G$13:$G$121=$B62)*(Energy_sector!$F$13:$F$121=F$4)*($C62=Energy_sector!$K$10:$U$10)*Energy_sector!$K$13:$U$121)</f>
        <v>9.3719999999999999</v>
      </c>
      <c r="G62" s="211">
        <f>SUMPRODUCT((Energy_sector!$G$13:$G$121=$B62)*(Energy_sector!$F$13:$F$121=G$4)*($C62=Energy_sector!$K$10:$U$10)*Energy_sector!$K$13:$U$121)</f>
        <v>10.763</v>
      </c>
      <c r="H62" s="211">
        <f>SUMPRODUCT((Energy_sector!$G$13:$G$121=$B62)*(Energy_sector!$F$13:$F$121=H$4)*($C62=Energy_sector!$K$10:$U$10)*Energy_sector!$K$13:$U$121)</f>
        <v>16.721</v>
      </c>
      <c r="I62" s="211">
        <f>SUMPRODUCT((Energy_sector!$G$13:$G$121=$B62)*(Energy_sector!$F$13:$F$121=I$4)*($C62=Energy_sector!$K$10:$U$10)*Energy_sector!$K$13:$U$121)</f>
        <v>0</v>
      </c>
      <c r="J62" s="211">
        <f>SUMPRODUCT((Energy_sector!$G$13:$G$121=$B62)*(Energy_sector!$F$13:$F$121=J$4)*($C62=Energy_sector!$K$10:$U$10)*Energy_sector!$K$13:$U$121)</f>
        <v>0</v>
      </c>
      <c r="K62" s="49">
        <f t="shared" si="8"/>
        <v>36.855999999999995</v>
      </c>
      <c r="L62" s="49">
        <f>SUMPRODUCT((Energy_sector!$G$13:$G$121=$B62)*(Energy_sector!$F$13:$F$121=L$4)*($C62=Energy_sector!$K$10:$U$10)*Energy_sector!$K$13:$U$121)</f>
        <v>0</v>
      </c>
      <c r="M62" s="49">
        <f>SUMPRODUCT((Energy_sector!$G$13:$G$121=$B62)*(Energy_sector!$F$13:$F$121=M$4)*($C62=Energy_sector!$K$10:$U$10)*Energy_sector!$K$13:$U$121)</f>
        <v>0</v>
      </c>
      <c r="N62" s="49">
        <f>SUMPRODUCT((Energy_sector!$G$13:$G$121=$B62)*(Energy_sector!$F$13:$F$121=N$4)*($C62=Energy_sector!$K$10:$U$10)*Energy_sector!$K$13:$U$121)</f>
        <v>0</v>
      </c>
      <c r="O62" s="203"/>
      <c r="P62" s="221">
        <f t="shared" si="10"/>
        <v>36.855999999999995</v>
      </c>
    </row>
    <row r="63" spans="2:16" x14ac:dyDescent="0.25">
      <c r="B63" s="4" t="s">
        <v>312</v>
      </c>
      <c r="C63" s="222" t="s">
        <v>64</v>
      </c>
      <c r="D63" s="202" t="s">
        <v>64</v>
      </c>
      <c r="E63" s="211">
        <f>SUMPRODUCT((Energy_sector!$G$13:$G$121=$B63)*(Energy_sector!$F$13:$F$121=E$4)*($C63=Energy_sector!$K$10:$U$10)*Energy_sector!$K$13:$U$121)</f>
        <v>0</v>
      </c>
      <c r="F63" s="211">
        <f>SUMPRODUCT((Energy_sector!$G$13:$G$121=$B63)*(Energy_sector!$F$13:$F$121=F$4)*($C63=Energy_sector!$K$10:$U$10)*Energy_sector!$K$13:$U$121)</f>
        <v>0</v>
      </c>
      <c r="G63" s="211">
        <f>SUMPRODUCT((Energy_sector!$G$13:$G$121=$B63)*(Energy_sector!$F$13:$F$121=G$4)*($C63=Energy_sector!$K$10:$U$10)*Energy_sector!$K$13:$U$121)</f>
        <v>16.408000000000001</v>
      </c>
      <c r="H63" s="211">
        <f>SUMPRODUCT((Energy_sector!$G$13:$G$121=$B63)*(Energy_sector!$F$13:$F$121=H$4)*($C63=Energy_sector!$K$10:$U$10)*Energy_sector!$K$13:$U$121)</f>
        <v>0</v>
      </c>
      <c r="I63" s="211">
        <f>SUMPRODUCT((Energy_sector!$G$13:$G$121=$B63)*(Energy_sector!$F$13:$F$121=I$4)*($C63=Energy_sector!$K$10:$U$10)*Energy_sector!$K$13:$U$121)</f>
        <v>0</v>
      </c>
      <c r="J63" s="211">
        <f>SUMPRODUCT((Energy_sector!$G$13:$G$121=$B63)*(Energy_sector!$F$13:$F$121=J$4)*($C63=Energy_sector!$K$10:$U$10)*Energy_sector!$K$13:$U$121)</f>
        <v>0</v>
      </c>
      <c r="K63" s="49">
        <f t="shared" si="8"/>
        <v>16.408000000000001</v>
      </c>
      <c r="L63" s="49">
        <f>SUMPRODUCT((Energy_sector!$G$13:$G$121=$B63)*(Energy_sector!$F$13:$F$121=L$4)*($C63=Energy_sector!$K$10:$U$10)*Energy_sector!$K$13:$U$121)</f>
        <v>0</v>
      </c>
      <c r="M63" s="49">
        <f>SUMPRODUCT((Energy_sector!$G$13:$G$121=$B63)*(Energy_sector!$F$13:$F$121=M$4)*($C63=Energy_sector!$K$10:$U$10)*Energy_sector!$K$13:$U$121)</f>
        <v>0</v>
      </c>
      <c r="N63" s="49">
        <f>SUMPRODUCT((Energy_sector!$G$13:$G$121=$B63)*(Energy_sector!$F$13:$F$121=N$4)*($C63=Energy_sector!$K$10:$U$10)*Energy_sector!$K$13:$U$121)</f>
        <v>0</v>
      </c>
      <c r="O63" s="203"/>
      <c r="P63" s="221">
        <f t="shared" si="10"/>
        <v>16.408000000000001</v>
      </c>
    </row>
    <row r="64" spans="2:16" x14ac:dyDescent="0.25">
      <c r="B64" s="4" t="s">
        <v>312</v>
      </c>
      <c r="C64" s="223" t="s">
        <v>55</v>
      </c>
      <c r="D64" s="202" t="s">
        <v>224</v>
      </c>
      <c r="E64" s="211">
        <f>SUMPRODUCT((Energy_sector!$G$13:$G$121=$B64)*(Energy_sector!$F$13:$F$121=E$4)*($C64=Energy_sector!$K$10:$U$10)*Energy_sector!$K$13:$U$121)</f>
        <v>0</v>
      </c>
      <c r="F64" s="211">
        <f>SUMPRODUCT((Energy_sector!$G$13:$G$121=$B64)*(Energy_sector!$F$13:$F$121=F$4)*($C64=Energy_sector!$K$10:$U$10)*Energy_sector!$K$13:$U$121)</f>
        <v>0</v>
      </c>
      <c r="G64" s="211">
        <f>SUMPRODUCT((Energy_sector!$G$13:$G$121=$B64)*(Energy_sector!$F$13:$F$121=G$4)*($C64=Energy_sector!$K$10:$U$10)*Energy_sector!$K$13:$U$121)</f>
        <v>0</v>
      </c>
      <c r="H64" s="211">
        <f>SUMPRODUCT((Energy_sector!$G$13:$G$121=$B64)*(Energy_sector!$F$13:$F$121=H$4)*($C64=Energy_sector!$K$10:$U$10)*Energy_sector!$K$13:$U$121)</f>
        <v>0</v>
      </c>
      <c r="I64" s="211">
        <f>SUMPRODUCT((Energy_sector!$G$13:$G$121=$B64)*(Energy_sector!$F$13:$F$121=I$4)*($C64=Energy_sector!$K$10:$U$10)*Energy_sector!$K$13:$U$121)</f>
        <v>0</v>
      </c>
      <c r="J64" s="211">
        <f>SUMPRODUCT((Energy_sector!$G$13:$G$121=$B64)*(Energy_sector!$F$13:$F$121=J$4)*($C64=Energy_sector!$K$10:$U$10)*Energy_sector!$K$13:$U$121)</f>
        <v>0</v>
      </c>
      <c r="K64" s="49">
        <f t="shared" si="8"/>
        <v>0</v>
      </c>
      <c r="L64" s="49">
        <f>SUMPRODUCT((Energy_sector!$G$13:$G$121=$B64)*(Energy_sector!$F$13:$F$121=L$4)*($C64=Energy_sector!$K$10:$U$10)*Energy_sector!$K$13:$U$121)</f>
        <v>0</v>
      </c>
      <c r="M64" s="49">
        <f>SUMPRODUCT((Energy_sector!$G$13:$G$121=$B64)*(Energy_sector!$F$13:$F$121=M$4)*($C64=Energy_sector!$K$10:$U$10)*Energy_sector!$K$13:$U$121)</f>
        <v>0</v>
      </c>
      <c r="N64" s="49">
        <f>SUMPRODUCT((Energy_sector!$G$13:$G$121=$B64)*(Energy_sector!$F$13:$F$121=N$4)*($C64=Energy_sector!$K$10:$U$10)*Energy_sector!$K$13:$U$121)</f>
        <v>0</v>
      </c>
      <c r="O64" s="203"/>
      <c r="P64" s="221">
        <f t="shared" si="10"/>
        <v>0</v>
      </c>
    </row>
    <row r="65" spans="2:16" ht="12.6" thickBot="1" x14ac:dyDescent="0.3">
      <c r="B65" s="4" t="s">
        <v>312</v>
      </c>
      <c r="C65" s="223" t="s">
        <v>325</v>
      </c>
      <c r="D65" s="224" t="s">
        <v>226</v>
      </c>
      <c r="E65" s="49">
        <f>SUMPRODUCT((Energy_sector!$G$13:$G$121=$B65)*(Energy_sector!$F$13:$F$121=E$4)*($C65=Energy_sector!$K$10:$U$10)*Energy_sector!$K$13:$U$121)</f>
        <v>0</v>
      </c>
      <c r="F65" s="49">
        <f>SUMPRODUCT((Energy_sector!$G$13:$G$121=$B65)*(Energy_sector!$F$13:$F$121=F$4)*($C65=Energy_sector!$K$10:$U$10)*Energy_sector!$K$13:$U$121)</f>
        <v>0</v>
      </c>
      <c r="G65" s="49">
        <f>SUMPRODUCT((Energy_sector!$G$13:$G$121=$B65)*(Energy_sector!$F$13:$F$121=G$4)*($C65=Energy_sector!$K$10:$U$10)*Energy_sector!$K$13:$U$121)</f>
        <v>0</v>
      </c>
      <c r="H65" s="49">
        <f>SUMPRODUCT((Energy_sector!$G$13:$G$121=$B65)*(Energy_sector!$F$13:$F$121=H$4)*($C65=Energy_sector!$K$10:$U$10)*Energy_sector!$K$13:$U$121)</f>
        <v>0</v>
      </c>
      <c r="I65" s="49">
        <f>SUMPRODUCT((Energy_sector!$G$13:$G$121=$B65)*(Energy_sector!$F$13:$F$121=I$4)*($C65=Energy_sector!$K$10:$U$10)*Energy_sector!$K$13:$U$121)</f>
        <v>0</v>
      </c>
      <c r="J65" s="49">
        <f>SUMPRODUCT((Energy_sector!$G$13:$G$121=$B65)*(Energy_sector!$F$13:$F$121=J$4)*($C65=Energy_sector!$K$10:$U$10)*Energy_sector!$K$13:$U$121)</f>
        <v>0</v>
      </c>
      <c r="K65" s="49">
        <f t="shared" si="8"/>
        <v>0</v>
      </c>
      <c r="L65" s="49">
        <f>SUMPRODUCT((Energy_sector!$G$13:$G$121=$B65)*(Energy_sector!$F$13:$F$121=L$4)*($C65=Energy_sector!$K$10:$U$10)*Energy_sector!$K$13:$U$121)</f>
        <v>0</v>
      </c>
      <c r="M65" s="49">
        <f>SUMPRODUCT((Energy_sector!$G$13:$G$121=$B65)*(Energy_sector!$F$13:$F$121=M$4)*($C65=Energy_sector!$K$10:$U$10)*Energy_sector!$K$13:$U$121)</f>
        <v>0</v>
      </c>
      <c r="N65" s="49">
        <f>SUMPRODUCT((Energy_sector!$G$13:$G$121=$B65)*(Energy_sector!$F$13:$F$121=N$4)*($C65=Energy_sector!$K$10:$U$10)*Energy_sector!$K$13:$U$121)</f>
        <v>0</v>
      </c>
      <c r="O65" s="49">
        <f>SUMPRODUCT((Energy_sector!$G$13:$G$121=$B65)*(Energy_sector!$F$13:$F$121=O$4)*($C65=Energy_sector!$K$10:$U$10)*Energy_sector!$K$13:$U$121)</f>
        <v>0</v>
      </c>
      <c r="P65" s="221">
        <f>SUM(K65:O65)</f>
        <v>0</v>
      </c>
    </row>
    <row r="66" spans="2:16" x14ac:dyDescent="0.25">
      <c r="C66" s="206">
        <v>3</v>
      </c>
      <c r="D66" s="385" t="s">
        <v>227</v>
      </c>
      <c r="E66" s="385"/>
      <c r="F66" s="385"/>
      <c r="G66" s="385"/>
      <c r="H66" s="385"/>
      <c r="I66" s="385"/>
      <c r="J66" s="385"/>
      <c r="K66" s="385"/>
      <c r="L66" s="385"/>
      <c r="M66" s="385"/>
      <c r="N66" s="385"/>
      <c r="O66" s="385"/>
      <c r="P66" s="386"/>
    </row>
    <row r="67" spans="2:16" x14ac:dyDescent="0.25">
      <c r="B67" s="4" t="s">
        <v>314</v>
      </c>
      <c r="C67" s="201" t="s">
        <v>306</v>
      </c>
      <c r="D67" s="202" t="s">
        <v>305</v>
      </c>
      <c r="E67" s="203"/>
      <c r="F67" s="203"/>
      <c r="G67" s="203"/>
      <c r="H67" s="203"/>
      <c r="I67" s="203"/>
      <c r="J67" s="203"/>
      <c r="K67" s="203"/>
      <c r="L67" s="203"/>
      <c r="M67" s="203"/>
      <c r="N67" s="203"/>
      <c r="O67" s="49">
        <f>SUMPRODUCT((Energy_sector!$G$13:$G$121=$B67)*(Energy_sector!$F$13:$F$121=O$4)*($C67=Energy_sector!$K$10:$U$10)*Energy_sector!$K$13:$U$121)</f>
        <v>214.31599999999995</v>
      </c>
      <c r="P67" s="221">
        <f>SUM(K67:O67)</f>
        <v>214.31599999999995</v>
      </c>
    </row>
    <row r="68" spans="2:16" x14ac:dyDescent="0.25">
      <c r="B68" s="4" t="s">
        <v>314</v>
      </c>
      <c r="C68" s="201" t="s">
        <v>307</v>
      </c>
      <c r="D68" s="202" t="s">
        <v>304</v>
      </c>
      <c r="E68" s="203"/>
      <c r="F68" s="203"/>
      <c r="G68" s="203"/>
      <c r="H68" s="203"/>
      <c r="I68" s="203"/>
      <c r="J68" s="203"/>
      <c r="K68" s="203"/>
      <c r="L68" s="203"/>
      <c r="M68" s="203"/>
      <c r="N68" s="203"/>
      <c r="O68" s="49">
        <f>SUMPRODUCT((Energy_sector!$G$13:$G$121=$B68)*(Energy_sector!$F$13:$F$121=O$4)*($C68=Energy_sector!$K$10:$U$10)*Energy_sector!$K$13:$U$121)</f>
        <v>0</v>
      </c>
      <c r="P68" s="221">
        <f>SUM(K68:O68)</f>
        <v>0</v>
      </c>
    </row>
    <row r="69" spans="2:16" x14ac:dyDescent="0.25">
      <c r="C69" s="200">
        <v>4</v>
      </c>
      <c r="D69" s="383" t="s">
        <v>228</v>
      </c>
      <c r="E69" s="383"/>
      <c r="F69" s="383"/>
      <c r="G69" s="383"/>
      <c r="H69" s="383"/>
      <c r="I69" s="383"/>
      <c r="J69" s="383"/>
      <c r="K69" s="383"/>
      <c r="L69" s="383"/>
      <c r="M69" s="383"/>
      <c r="N69" s="383"/>
      <c r="O69" s="383"/>
      <c r="P69" s="384"/>
    </row>
    <row r="70" spans="2:16" x14ac:dyDescent="0.25">
      <c r="B70" s="4" t="s">
        <v>314</v>
      </c>
      <c r="C70" s="201" t="s">
        <v>308</v>
      </c>
      <c r="D70" s="202" t="s">
        <v>229</v>
      </c>
      <c r="E70" s="203"/>
      <c r="F70" s="203"/>
      <c r="G70" s="203"/>
      <c r="H70" s="203"/>
      <c r="I70" s="203"/>
      <c r="J70" s="203"/>
      <c r="K70" s="203"/>
      <c r="L70" s="203"/>
      <c r="M70" s="49">
        <f>SUMPRODUCT((Energy_sector!$G$13:$G$121=$B70)*(Energy_sector!$F$13:$F$121=M$4)*($C70=Energy_sector!$K$10:$U$10)*Energy_sector!$K$13:$U$121)</f>
        <v>0</v>
      </c>
      <c r="N70" s="203"/>
      <c r="O70" s="203"/>
      <c r="P70" s="221">
        <f t="shared" ref="P70:P71" si="11">SUM(K70:O70)</f>
        <v>0</v>
      </c>
    </row>
    <row r="71" spans="2:16" ht="12.6" thickBot="1" x14ac:dyDescent="0.3">
      <c r="B71" s="4" t="s">
        <v>314</v>
      </c>
      <c r="C71" s="201" t="s">
        <v>237</v>
      </c>
      <c r="D71" s="202" t="s">
        <v>230</v>
      </c>
      <c r="E71" s="49">
        <f>SUMPRODUCT((Energy_sector!$G$13:$G$121=$B71)*(Energy_sector!$F$13:$F$121=E$4)*($C71=Energy_sector!$K$10:$U$10)*Energy_sector!$K$13:$U$121)</f>
        <v>0</v>
      </c>
      <c r="F71" s="49">
        <f>SUMPRODUCT((Energy_sector!$G$13:$G$121=$B71)*(Energy_sector!$F$13:$F$121=F$4)*($C71=Energy_sector!$K$10:$U$10)*Energy_sector!$K$13:$U$121)</f>
        <v>0</v>
      </c>
      <c r="G71" s="49">
        <f>SUMPRODUCT((Energy_sector!$G$13:$G$121=$B71)*(Energy_sector!$F$13:$F$121=G$4)*($C71=Energy_sector!$K$10:$U$10)*Energy_sector!$K$13:$U$121)</f>
        <v>0</v>
      </c>
      <c r="H71" s="49">
        <f>SUMPRODUCT((Energy_sector!$G$13:$G$121=$B71)*(Energy_sector!$F$13:$F$121=H$4)*($C71=Energy_sector!$K$10:$U$10)*Energy_sector!$K$13:$U$121)</f>
        <v>0</v>
      </c>
      <c r="I71" s="49">
        <f>SUMPRODUCT((Energy_sector!$G$13:$G$121=$B71)*(Energy_sector!$F$13:$F$121=I$4)*($C71=Energy_sector!$K$10:$U$10)*Energy_sector!$K$13:$U$121)</f>
        <v>0</v>
      </c>
      <c r="J71" s="49">
        <f>SUMPRODUCT((Energy_sector!$G$13:$G$121=$B71)*(Energy_sector!$F$13:$F$121=J$4)*($C71=Energy_sector!$K$10:$U$10)*Energy_sector!$K$13:$U$121)</f>
        <v>0</v>
      </c>
      <c r="K71" s="49">
        <f>SUM(E71:J71)</f>
        <v>0</v>
      </c>
      <c r="L71" s="203"/>
      <c r="M71" s="203"/>
      <c r="N71" s="203"/>
      <c r="O71" s="203"/>
      <c r="P71" s="221">
        <f t="shared" si="11"/>
        <v>0</v>
      </c>
    </row>
    <row r="72" spans="2:16" ht="12.6" thickBot="1" x14ac:dyDescent="0.3">
      <c r="C72" s="207">
        <v>5</v>
      </c>
      <c r="D72" s="208" t="s">
        <v>381</v>
      </c>
      <c r="E72" s="209">
        <f>SUM(E70:E71,E67:E68,E44:E53,E55:E65,E39:E41)</f>
        <v>0</v>
      </c>
      <c r="F72" s="209">
        <f t="shared" ref="F72:P72" si="12">SUM(F70:F71,F67:F68,F44:F53,F55:F65,F39:F41)</f>
        <v>34.980000000000004</v>
      </c>
      <c r="G72" s="209">
        <f t="shared" si="12"/>
        <v>161.50600000000003</v>
      </c>
      <c r="H72" s="209">
        <f t="shared" si="12"/>
        <v>17.829999999999998</v>
      </c>
      <c r="I72" s="209">
        <f t="shared" si="12"/>
        <v>0</v>
      </c>
      <c r="J72" s="209">
        <f t="shared" si="12"/>
        <v>0</v>
      </c>
      <c r="K72" s="209">
        <f t="shared" si="12"/>
        <v>214.31599999999997</v>
      </c>
      <c r="L72" s="209">
        <f t="shared" si="12"/>
        <v>0</v>
      </c>
      <c r="M72" s="209">
        <f t="shared" si="12"/>
        <v>0</v>
      </c>
      <c r="N72" s="209">
        <f t="shared" si="12"/>
        <v>0</v>
      </c>
      <c r="O72" s="209">
        <f t="shared" si="12"/>
        <v>214.31599999999995</v>
      </c>
      <c r="P72" s="210">
        <f t="shared" si="12"/>
        <v>428.63199999999995</v>
      </c>
    </row>
  </sheetData>
  <sheetProtection sheet="1" objects="1" scenarios="1"/>
  <mergeCells count="27">
    <mergeCell ref="D54:P54"/>
    <mergeCell ref="D66:P66"/>
    <mergeCell ref="D69:P69"/>
    <mergeCell ref="P34:P36"/>
    <mergeCell ref="E35:K35"/>
    <mergeCell ref="L35:L36"/>
    <mergeCell ref="D38:P38"/>
    <mergeCell ref="D42:P42"/>
    <mergeCell ref="D43:P43"/>
    <mergeCell ref="C34:D34"/>
    <mergeCell ref="E34:K34"/>
    <mergeCell ref="M34:M36"/>
    <mergeCell ref="N34:N36"/>
    <mergeCell ref="O34:O36"/>
    <mergeCell ref="D9:P9"/>
    <mergeCell ref="D13:P13"/>
    <mergeCell ref="D14:P14"/>
    <mergeCell ref="D25:P25"/>
    <mergeCell ref="D28:P28"/>
    <mergeCell ref="P5:P7"/>
    <mergeCell ref="E6:K6"/>
    <mergeCell ref="L6:L7"/>
    <mergeCell ref="C5:D5"/>
    <mergeCell ref="E5:L5"/>
    <mergeCell ref="M5:M7"/>
    <mergeCell ref="N5:N7"/>
    <mergeCell ref="O5:O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theme="4" tint="0.59999389629810485"/>
  </sheetPr>
  <dimension ref="B1:BW22"/>
  <sheetViews>
    <sheetView showGridLines="0" workbookViewId="0">
      <pane xSplit="5" topLeftCell="F1" activePane="topRight" state="frozen"/>
      <selection pane="topRight" activeCell="BV29" sqref="BV29"/>
    </sheetView>
  </sheetViews>
  <sheetFormatPr defaultColWidth="8.88671875" defaultRowHeight="12" x14ac:dyDescent="0.3"/>
  <cols>
    <col min="1" max="1" width="1.44140625" style="69" customWidth="1"/>
    <col min="2" max="2" width="16" style="69" customWidth="1"/>
    <col min="3" max="3" width="17.6640625" style="69" customWidth="1"/>
    <col min="4" max="4" width="9.88671875" style="69" hidden="1" customWidth="1"/>
    <col min="5" max="5" width="0.6640625" style="17" customWidth="1"/>
    <col min="6" max="6" width="1" style="17" customWidth="1"/>
    <col min="7" max="59" width="10" style="69" customWidth="1"/>
    <col min="60" max="60" width="12" style="69" customWidth="1"/>
    <col min="61" max="61" width="10" style="69" customWidth="1"/>
    <col min="62" max="62" width="14.44140625" style="69" customWidth="1"/>
    <col min="63" max="63" width="13.33203125" style="69" customWidth="1"/>
    <col min="64" max="73" width="10" style="69" customWidth="1"/>
    <col min="74" max="16384" width="8.88671875" style="69"/>
  </cols>
  <sheetData>
    <row r="1" spans="2:75" ht="8.4" customHeight="1" x14ac:dyDescent="0.3">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row>
    <row r="2" spans="2:75" ht="13.8" x14ac:dyDescent="0.3">
      <c r="B2" s="423" t="s">
        <v>367</v>
      </c>
      <c r="C2" s="423"/>
    </row>
    <row r="3" spans="2:75" ht="8.4" customHeight="1" x14ac:dyDescent="0.3">
      <c r="B3" s="168"/>
      <c r="C3" s="168"/>
      <c r="D3" s="168"/>
    </row>
    <row r="4" spans="2:75" hidden="1" x14ac:dyDescent="0.3">
      <c r="B4" s="169" t="str">
        <f>IF(Original_data!A1="UNIT: TJ"," (in TJ)",IF(Original_data!A1="UNIT: ktoe"," (in ktoe)",""))</f>
        <v xml:space="preserve"> (in TJ)</v>
      </c>
      <c r="C4" s="169" t="str">
        <f>IF(Original_data!A1="UNIT: TJ"," (in PJ)",IF(Original_data!A1="UNIT: Mtoe"," (in ktoe)",""))</f>
        <v xml:space="preserve"> (in PJ)</v>
      </c>
      <c r="D4" s="169"/>
    </row>
    <row r="5" spans="2:75" x14ac:dyDescent="0.3">
      <c r="B5" s="458" t="str">
        <f>IF(Original_data!$B$1=0,"",Original_data!$B$1)</f>
        <v>COUNTRY: Netherlands</v>
      </c>
      <c r="C5" s="458"/>
      <c r="D5" s="168"/>
    </row>
    <row r="6" spans="2:75" x14ac:dyDescent="0.3">
      <c r="B6" s="458" t="str">
        <f>IF(Original_data!$C$1=0,"",Original_data!$C$1)</f>
        <v>TIME: 2014</v>
      </c>
      <c r="C6" s="458"/>
      <c r="D6" s="168"/>
    </row>
    <row r="7" spans="2:75" ht="16.2" customHeight="1" x14ac:dyDescent="0.3">
      <c r="B7" s="170" t="str">
        <f>IF(OR(Original_data!$B$2&lt;&gt;"Anthracite",Original_data!$BL$2&lt;&gt;"Heat",Original_data!$A$3&lt;&gt;"Production",Original_data!$A$93&lt;&gt;"Heat output"),"The data from the energy balances was not copied correctly!",IF(Original_data!$A$1="UNIT: TJ","",IF(Original_data!$A$1=0,"","Please copy the IEA balance in terajoules!")))</f>
        <v/>
      </c>
    </row>
    <row r="8" spans="2:75" ht="27.6" customHeight="1" x14ac:dyDescent="0.3"/>
    <row r="9" spans="2:75" ht="4.95" customHeight="1" x14ac:dyDescent="0.3"/>
    <row r="10" spans="2:75" ht="46.95" customHeight="1" x14ac:dyDescent="0.3">
      <c r="B10" s="371" t="s">
        <v>391</v>
      </c>
      <c r="C10" s="371"/>
      <c r="D10" s="134" t="s">
        <v>272</v>
      </c>
      <c r="G10" s="141" t="str">
        <f>Original_data!B2</f>
        <v>Anthracite</v>
      </c>
      <c r="H10" s="141" t="str">
        <f>Original_data!C2</f>
        <v>Coking coal</v>
      </c>
      <c r="I10" s="141" t="str">
        <f>Original_data!D2</f>
        <v>Other bituminous coal</v>
      </c>
      <c r="J10" s="141" t="str">
        <f>Original_data!E2</f>
        <v>Sub-bituminous coal</v>
      </c>
      <c r="K10" s="141" t="str">
        <f>Original_data!F2</f>
        <v>Lignite</v>
      </c>
      <c r="L10" s="141" t="str">
        <f>Original_data!G2</f>
        <v>Patent fuel</v>
      </c>
      <c r="M10" s="141" t="str">
        <f>Original_data!H2</f>
        <v>Coke oven coke</v>
      </c>
      <c r="N10" s="141" t="str">
        <f>Original_data!I2</f>
        <v>Gas coke</v>
      </c>
      <c r="O10" s="141" t="str">
        <f>Original_data!J2</f>
        <v>Coal tar</v>
      </c>
      <c r="P10" s="141" t="str">
        <f>Original_data!K2</f>
        <v>BKB</v>
      </c>
      <c r="Q10" s="141" t="str">
        <f>Original_data!L2</f>
        <v>Gas works gas</v>
      </c>
      <c r="R10" s="141" t="str">
        <f>Original_data!M2</f>
        <v>Coke oven gas</v>
      </c>
      <c r="S10" s="141" t="str">
        <f>Original_data!N2</f>
        <v>Blast furnace gas</v>
      </c>
      <c r="T10" s="141" t="str">
        <f>Original_data!O2</f>
        <v>Other recovered gases</v>
      </c>
      <c r="U10" s="141" t="str">
        <f>Original_data!P2</f>
        <v>Peat</v>
      </c>
      <c r="V10" s="141" t="str">
        <f>Original_data!Q2</f>
        <v>Peat products</v>
      </c>
      <c r="W10" s="141" t="str">
        <f>Original_data!R2</f>
        <v>Oil shale and oil sands</v>
      </c>
      <c r="X10" s="141" t="str">
        <f>Original_data!S2</f>
        <v>Natural gas</v>
      </c>
      <c r="Y10" s="141" t="str">
        <f>Original_data!U2</f>
        <v>Crude oil</v>
      </c>
      <c r="Z10" s="141" t="str">
        <f>Original_data!V2</f>
        <v>Natural gas liquids</v>
      </c>
      <c r="AA10" s="141" t="str">
        <f>Original_data!W2</f>
        <v>Refinery feedstocks</v>
      </c>
      <c r="AB10" s="141" t="str">
        <f>Original_data!X2</f>
        <v>Additives/blending components</v>
      </c>
      <c r="AC10" s="141" t="str">
        <f>Original_data!Y2</f>
        <v>Other hydrocarbons</v>
      </c>
      <c r="AD10" s="141" t="str">
        <f>Original_data!Z2</f>
        <v>Refinery gas</v>
      </c>
      <c r="AE10" s="141" t="str">
        <f>Original_data!AA2</f>
        <v>Ethane</v>
      </c>
      <c r="AF10" s="141" t="str">
        <f>Original_data!AB2</f>
        <v>Liquefied petroleum gases (LPG)</v>
      </c>
      <c r="AG10" s="141" t="str">
        <f>Original_data!AC2</f>
        <v>Motor gasoline excl. biofuels</v>
      </c>
      <c r="AH10" s="141" t="str">
        <f>Original_data!AD2</f>
        <v>Aviation gasoline</v>
      </c>
      <c r="AI10" s="141" t="str">
        <f>Original_data!AE2</f>
        <v>Gasoline type jet fuel</v>
      </c>
      <c r="AJ10" s="141" t="str">
        <f>Original_data!AF2</f>
        <v>Kerosene type jet fuel excl. biofuels</v>
      </c>
      <c r="AK10" s="141" t="str">
        <f>Original_data!AG2</f>
        <v>Other kerosene</v>
      </c>
      <c r="AL10" s="141" t="str">
        <f>Original_data!AH2</f>
        <v>Gas/diesel oil excl. biofuels</v>
      </c>
      <c r="AM10" s="141" t="str">
        <f>Original_data!AI2</f>
        <v>Fuel oil</v>
      </c>
      <c r="AN10" s="141" t="str">
        <f>Original_data!AJ2</f>
        <v>Naphtha</v>
      </c>
      <c r="AO10" s="141" t="str">
        <f>Original_data!AK2</f>
        <v>White spirit &amp; SBP</v>
      </c>
      <c r="AP10" s="141" t="str">
        <f>Original_data!AL2</f>
        <v>Lubricants</v>
      </c>
      <c r="AQ10" s="141" t="str">
        <f>Original_data!AM2</f>
        <v>Bitumen</v>
      </c>
      <c r="AR10" s="141" t="str">
        <f>Original_data!AN2</f>
        <v>Paraffin waxes</v>
      </c>
      <c r="AS10" s="141" t="str">
        <f>Original_data!AO2</f>
        <v>Petroleum coke</v>
      </c>
      <c r="AT10" s="141" t="str">
        <f>Original_data!AP2</f>
        <v>Other oil products</v>
      </c>
      <c r="AU10" s="141" t="str">
        <f>Original_data!AQ2</f>
        <v>Industrial waste</v>
      </c>
      <c r="AV10" s="141" t="str">
        <f>Original_data!AR2</f>
        <v>Municipal waste (renewable)</v>
      </c>
      <c r="AW10" s="141" t="str">
        <f>Original_data!AS2</f>
        <v>Municipal waste (non-renewable)</v>
      </c>
      <c r="AX10" s="300" t="str">
        <f>Original_data!AT2</f>
        <v>Primary solid biofuels</v>
      </c>
      <c r="BD10" s="141" t="str">
        <f>Original_data!AU2</f>
        <v>Biogases</v>
      </c>
      <c r="BE10" s="141" t="str">
        <f>Original_data!AV2</f>
        <v>Biogasoline</v>
      </c>
      <c r="BF10" s="141" t="str">
        <f>Original_data!AW2</f>
        <v>Biodiesels</v>
      </c>
      <c r="BG10" s="141" t="str">
        <f>Original_data!AX2</f>
        <v>Other liquid biofuels</v>
      </c>
      <c r="BH10" s="141" t="str">
        <f>Original_data!AY2</f>
        <v>Non-specified primary biofuels and waste</v>
      </c>
      <c r="BI10" s="141" t="str">
        <f>Original_data!AZ2</f>
        <v>Charcoal</v>
      </c>
      <c r="BJ10" s="141" t="str">
        <f>Original_data!BA2</f>
        <v>Elec/heat output from non-specified manufactured gases</v>
      </c>
      <c r="BK10" s="141" t="str">
        <f>Original_data!BB2</f>
        <v>Heat output from non-specified combustible fuels</v>
      </c>
      <c r="BL10" s="141" t="str">
        <f>Original_data!BC2</f>
        <v>Nuclear</v>
      </c>
      <c r="BM10" s="141" t="str">
        <f>Original_data!BD2</f>
        <v>Hydro</v>
      </c>
      <c r="BN10" s="141" t="str">
        <f>Original_data!BE2</f>
        <v>Geothermal</v>
      </c>
      <c r="BO10" s="141" t="str">
        <f>Original_data!BF2</f>
        <v>Solar photovoltaics</v>
      </c>
      <c r="BP10" s="141" t="str">
        <f>Original_data!BG2</f>
        <v>Solar thermal</v>
      </c>
      <c r="BQ10" s="141" t="str">
        <f>Original_data!BH2</f>
        <v>Tide, wave and ocean</v>
      </c>
      <c r="BR10" s="141" t="str">
        <f>Original_data!BI2</f>
        <v>Wind</v>
      </c>
      <c r="BS10" s="141" t="str">
        <f>Original_data!BJ2</f>
        <v>Other sources</v>
      </c>
      <c r="BT10" s="141" t="str">
        <f>Original_data!BK2</f>
        <v>Electricity</v>
      </c>
      <c r="BU10" s="141" t="str">
        <f>Original_data!BL2</f>
        <v>Heat</v>
      </c>
    </row>
    <row r="11" spans="2:75" ht="4.95" customHeight="1" x14ac:dyDescent="0.3"/>
    <row r="12" spans="2:75" ht="16.2" customHeight="1" x14ac:dyDescent="0.3">
      <c r="B12" s="372" t="str">
        <f>"Value for 'losses' in energy balance"&amp;B4</f>
        <v>Value for 'losses' in energy balance (in TJ)</v>
      </c>
      <c r="C12" s="373"/>
      <c r="D12" s="142"/>
      <c r="G12" s="226">
        <f>Original_data!B52</f>
        <v>0</v>
      </c>
      <c r="H12" s="226">
        <f>Original_data!C52</f>
        <v>0</v>
      </c>
      <c r="I12" s="226">
        <f>Original_data!D52</f>
        <v>0</v>
      </c>
      <c r="J12" s="226">
        <f>Original_data!E52</f>
        <v>0</v>
      </c>
      <c r="K12" s="226">
        <f>Original_data!F52</f>
        <v>0</v>
      </c>
      <c r="L12" s="226">
        <f>Original_data!G52</f>
        <v>0</v>
      </c>
      <c r="M12" s="226">
        <f>Original_data!H52</f>
        <v>0</v>
      </c>
      <c r="N12" s="226">
        <f>Original_data!I52</f>
        <v>0</v>
      </c>
      <c r="O12" s="226">
        <f>Original_data!J52</f>
        <v>0</v>
      </c>
      <c r="P12" s="226">
        <f>Original_data!K52</f>
        <v>0</v>
      </c>
      <c r="Q12" s="226">
        <f>Original_data!L52</f>
        <v>0</v>
      </c>
      <c r="R12" s="226">
        <f>Original_data!M52</f>
        <v>0</v>
      </c>
      <c r="S12" s="226">
        <f>Original_data!N52</f>
        <v>0</v>
      </c>
      <c r="T12" s="226">
        <f>Original_data!O52</f>
        <v>0</v>
      </c>
      <c r="U12" s="226">
        <f>Original_data!P52</f>
        <v>0</v>
      </c>
      <c r="V12" s="226">
        <f>Original_data!Q52</f>
        <v>0</v>
      </c>
      <c r="W12" s="226">
        <f>Original_data!R52</f>
        <v>0</v>
      </c>
      <c r="X12" s="226">
        <f>Original_data!S52</f>
        <v>-1740</v>
      </c>
      <c r="Y12" s="226">
        <f>Original_data!U52</f>
        <v>0</v>
      </c>
      <c r="Z12" s="226">
        <f>Original_data!V52</f>
        <v>0</v>
      </c>
      <c r="AA12" s="226">
        <f>Original_data!W52</f>
        <v>0</v>
      </c>
      <c r="AB12" s="226">
        <f>Original_data!X52</f>
        <v>0</v>
      </c>
      <c r="AC12" s="226">
        <f>Original_data!Y52</f>
        <v>0</v>
      </c>
      <c r="AD12" s="226">
        <f>Original_data!Z52</f>
        <v>0</v>
      </c>
      <c r="AE12" s="226">
        <f>Original_data!AA52</f>
        <v>0</v>
      </c>
      <c r="AF12" s="226">
        <f>Original_data!AB52</f>
        <v>0</v>
      </c>
      <c r="AG12" s="226">
        <f>Original_data!AC52</f>
        <v>0</v>
      </c>
      <c r="AH12" s="226">
        <f>Original_data!AD52</f>
        <v>0</v>
      </c>
      <c r="AI12" s="226">
        <f>Original_data!AE52</f>
        <v>0</v>
      </c>
      <c r="AJ12" s="226">
        <f>Original_data!AF52</f>
        <v>0</v>
      </c>
      <c r="AK12" s="226">
        <f>Original_data!AG52</f>
        <v>0</v>
      </c>
      <c r="AL12" s="226">
        <f>Original_data!AH52</f>
        <v>0</v>
      </c>
      <c r="AM12" s="226">
        <f>Original_data!AI52</f>
        <v>0</v>
      </c>
      <c r="AN12" s="226">
        <f>Original_data!AJ52</f>
        <v>0</v>
      </c>
      <c r="AO12" s="226">
        <f>Original_data!AK52</f>
        <v>0</v>
      </c>
      <c r="AP12" s="226">
        <f>Original_data!AL52</f>
        <v>0</v>
      </c>
      <c r="AQ12" s="226">
        <f>Original_data!AM52</f>
        <v>0</v>
      </c>
      <c r="AR12" s="226">
        <f>Original_data!AN52</f>
        <v>0</v>
      </c>
      <c r="AS12" s="226">
        <f>Original_data!AO52</f>
        <v>0</v>
      </c>
      <c r="AT12" s="226">
        <f>Original_data!AP52</f>
        <v>0</v>
      </c>
      <c r="AU12" s="226">
        <f>Original_data!AQ52</f>
        <v>0</v>
      </c>
      <c r="AV12" s="226">
        <f>Original_data!AR52</f>
        <v>0</v>
      </c>
      <c r="AW12" s="226">
        <f>Original_data!AS52</f>
        <v>0</v>
      </c>
      <c r="AX12" s="226">
        <f>Original_data!AT52</f>
        <v>0</v>
      </c>
      <c r="BD12" s="226">
        <f>Original_data!AU52</f>
        <v>0</v>
      </c>
      <c r="BE12" s="226">
        <f>Original_data!AV52</f>
        <v>0</v>
      </c>
      <c r="BF12" s="226">
        <f>Original_data!AW52</f>
        <v>0</v>
      </c>
      <c r="BG12" s="226">
        <f>Original_data!AX52</f>
        <v>0</v>
      </c>
      <c r="BH12" s="226">
        <f>Original_data!AY52</f>
        <v>0</v>
      </c>
      <c r="BI12" s="226">
        <f>Original_data!AZ52</f>
        <v>0</v>
      </c>
      <c r="BJ12" s="226">
        <f>Original_data!BA52</f>
        <v>0</v>
      </c>
      <c r="BK12" s="226">
        <f>Original_data!BB52</f>
        <v>0</v>
      </c>
      <c r="BL12" s="226">
        <f>Original_data!BC52</f>
        <v>0</v>
      </c>
      <c r="BM12" s="226">
        <f>Original_data!BD52</f>
        <v>0</v>
      </c>
      <c r="BN12" s="226">
        <f>Original_data!BE52</f>
        <v>0</v>
      </c>
      <c r="BO12" s="226">
        <f>Original_data!BF52</f>
        <v>0</v>
      </c>
      <c r="BP12" s="226">
        <f>Original_data!BG52</f>
        <v>0</v>
      </c>
      <c r="BQ12" s="226">
        <f>Original_data!BH52</f>
        <v>0</v>
      </c>
      <c r="BR12" s="226">
        <f>Original_data!BI52</f>
        <v>0</v>
      </c>
      <c r="BS12" s="226">
        <f>Original_data!BJ52</f>
        <v>0</v>
      </c>
      <c r="BT12" s="226">
        <f>Original_data!BK52</f>
        <v>-17766</v>
      </c>
      <c r="BU12" s="226">
        <f>Original_data!BL52</f>
        <v>-3124</v>
      </c>
      <c r="BW12" s="69" t="s">
        <v>397</v>
      </c>
    </row>
    <row r="13" spans="2:75" ht="7.2" customHeight="1" x14ac:dyDescent="0.3"/>
    <row r="14" spans="2:75" ht="49.95" customHeight="1" x14ac:dyDescent="0.3">
      <c r="B14" s="366" t="s">
        <v>271</v>
      </c>
      <c r="C14" s="366"/>
      <c r="AX14" s="110"/>
      <c r="AY14" s="97" t="s">
        <v>266</v>
      </c>
      <c r="AZ14" s="97" t="s">
        <v>267</v>
      </c>
      <c r="BA14" s="97" t="s">
        <v>268</v>
      </c>
      <c r="BB14" s="97" t="s">
        <v>269</v>
      </c>
      <c r="BC14" s="113" t="s">
        <v>270</v>
      </c>
    </row>
    <row r="15" spans="2:75" ht="4.2" customHeight="1" x14ac:dyDescent="0.3">
      <c r="B15" s="366"/>
      <c r="C15" s="366"/>
      <c r="AX15" s="110"/>
      <c r="AY15" s="110"/>
      <c r="AZ15" s="110"/>
      <c r="BA15" s="110"/>
      <c r="BB15" s="110"/>
      <c r="BC15" s="110"/>
    </row>
    <row r="16" spans="2:75" ht="16.95" customHeight="1" x14ac:dyDescent="0.3">
      <c r="B16" s="366"/>
      <c r="C16" s="366"/>
      <c r="AX16" s="111">
        <f>SUM(AY16:BC16)</f>
        <v>0</v>
      </c>
      <c r="AY16" s="112"/>
      <c r="AZ16" s="112"/>
      <c r="BA16" s="112"/>
      <c r="BB16" s="112"/>
      <c r="BC16" s="112"/>
    </row>
    <row r="17" spans="2:73" ht="4.95" customHeight="1" x14ac:dyDescent="0.3"/>
    <row r="18" spans="2:73" ht="16.2" customHeight="1" x14ac:dyDescent="0.3">
      <c r="B18" s="372" t="str">
        <f>"Value in PSUT"&amp;C4</f>
        <v>Value in PSUT (in PJ)</v>
      </c>
      <c r="C18" s="373"/>
      <c r="D18" s="5">
        <v>-1E-3</v>
      </c>
      <c r="G18" s="233">
        <f t="shared" ref="G18:AX18" si="0">IFERROR(G12*$D18,0)</f>
        <v>0</v>
      </c>
      <c r="H18" s="233">
        <f t="shared" si="0"/>
        <v>0</v>
      </c>
      <c r="I18" s="233">
        <f t="shared" si="0"/>
        <v>0</v>
      </c>
      <c r="J18" s="233">
        <f t="shared" si="0"/>
        <v>0</v>
      </c>
      <c r="K18" s="233">
        <f t="shared" si="0"/>
        <v>0</v>
      </c>
      <c r="L18" s="233">
        <f t="shared" si="0"/>
        <v>0</v>
      </c>
      <c r="M18" s="233">
        <f t="shared" si="0"/>
        <v>0</v>
      </c>
      <c r="N18" s="233">
        <f t="shared" si="0"/>
        <v>0</v>
      </c>
      <c r="O18" s="233">
        <f t="shared" si="0"/>
        <v>0</v>
      </c>
      <c r="P18" s="233">
        <f t="shared" si="0"/>
        <v>0</v>
      </c>
      <c r="Q18" s="233">
        <f t="shared" si="0"/>
        <v>0</v>
      </c>
      <c r="R18" s="233">
        <f t="shared" si="0"/>
        <v>0</v>
      </c>
      <c r="S18" s="233">
        <f t="shared" si="0"/>
        <v>0</v>
      </c>
      <c r="T18" s="233">
        <f t="shared" si="0"/>
        <v>0</v>
      </c>
      <c r="U18" s="233">
        <f t="shared" si="0"/>
        <v>0</v>
      </c>
      <c r="V18" s="233">
        <f t="shared" si="0"/>
        <v>0</v>
      </c>
      <c r="W18" s="233">
        <f t="shared" si="0"/>
        <v>0</v>
      </c>
      <c r="X18" s="233">
        <f t="shared" si="0"/>
        <v>1.74</v>
      </c>
      <c r="Y18" s="233">
        <f t="shared" si="0"/>
        <v>0</v>
      </c>
      <c r="Z18" s="233">
        <f t="shared" si="0"/>
        <v>0</v>
      </c>
      <c r="AA18" s="233">
        <f t="shared" si="0"/>
        <v>0</v>
      </c>
      <c r="AB18" s="233">
        <f t="shared" si="0"/>
        <v>0</v>
      </c>
      <c r="AC18" s="233">
        <f t="shared" si="0"/>
        <v>0</v>
      </c>
      <c r="AD18" s="233">
        <f t="shared" si="0"/>
        <v>0</v>
      </c>
      <c r="AE18" s="233">
        <f t="shared" si="0"/>
        <v>0</v>
      </c>
      <c r="AF18" s="233">
        <f t="shared" si="0"/>
        <v>0</v>
      </c>
      <c r="AG18" s="233">
        <f t="shared" si="0"/>
        <v>0</v>
      </c>
      <c r="AH18" s="233">
        <f t="shared" si="0"/>
        <v>0</v>
      </c>
      <c r="AI18" s="233">
        <f t="shared" si="0"/>
        <v>0</v>
      </c>
      <c r="AJ18" s="233">
        <f t="shared" si="0"/>
        <v>0</v>
      </c>
      <c r="AK18" s="233">
        <f t="shared" si="0"/>
        <v>0</v>
      </c>
      <c r="AL18" s="233">
        <f t="shared" si="0"/>
        <v>0</v>
      </c>
      <c r="AM18" s="233">
        <f t="shared" si="0"/>
        <v>0</v>
      </c>
      <c r="AN18" s="233">
        <f t="shared" si="0"/>
        <v>0</v>
      </c>
      <c r="AO18" s="233">
        <f t="shared" si="0"/>
        <v>0</v>
      </c>
      <c r="AP18" s="233">
        <f t="shared" si="0"/>
        <v>0</v>
      </c>
      <c r="AQ18" s="233">
        <f t="shared" si="0"/>
        <v>0</v>
      </c>
      <c r="AR18" s="233">
        <f t="shared" si="0"/>
        <v>0</v>
      </c>
      <c r="AS18" s="233">
        <f t="shared" si="0"/>
        <v>0</v>
      </c>
      <c r="AT18" s="233">
        <f t="shared" si="0"/>
        <v>0</v>
      </c>
      <c r="AU18" s="233">
        <f t="shared" si="0"/>
        <v>0</v>
      </c>
      <c r="AV18" s="233">
        <f t="shared" si="0"/>
        <v>0</v>
      </c>
      <c r="AW18" s="233">
        <f t="shared" si="0"/>
        <v>0</v>
      </c>
      <c r="AX18" s="233">
        <f t="shared" si="0"/>
        <v>0</v>
      </c>
      <c r="AY18" s="198">
        <f>IF(SUM($AY$16:$BC$16)=0,$AX$12*0.001,AY16*$AX$12/$AX$16*0.001)</f>
        <v>0</v>
      </c>
      <c r="AZ18" s="198">
        <f>IF(SUM($AY$16:$BC$16)=0,0,AZ16*$AX$12/$AX$16*0.001)</f>
        <v>0</v>
      </c>
      <c r="BA18" s="198">
        <f t="shared" ref="BA18:BC18" si="1">IF(SUM($AY$16:$BC$16)=0,0,BA16*$AX$12/$AX$16*0.001)</f>
        <v>0</v>
      </c>
      <c r="BB18" s="198">
        <f t="shared" si="1"/>
        <v>0</v>
      </c>
      <c r="BC18" s="198">
        <f t="shared" si="1"/>
        <v>0</v>
      </c>
      <c r="BD18" s="233">
        <f t="shared" ref="BD18:BU18" si="2">IFERROR(BD12*$D18,0)</f>
        <v>0</v>
      </c>
      <c r="BE18" s="233">
        <f t="shared" si="2"/>
        <v>0</v>
      </c>
      <c r="BF18" s="233">
        <f t="shared" si="2"/>
        <v>0</v>
      </c>
      <c r="BG18" s="233">
        <f t="shared" si="2"/>
        <v>0</v>
      </c>
      <c r="BH18" s="233">
        <f t="shared" si="2"/>
        <v>0</v>
      </c>
      <c r="BI18" s="233">
        <f t="shared" si="2"/>
        <v>0</v>
      </c>
      <c r="BJ18" s="233">
        <f t="shared" si="2"/>
        <v>0</v>
      </c>
      <c r="BK18" s="233">
        <f t="shared" si="2"/>
        <v>0</v>
      </c>
      <c r="BL18" s="233">
        <f t="shared" si="2"/>
        <v>0</v>
      </c>
      <c r="BM18" s="233">
        <f t="shared" si="2"/>
        <v>0</v>
      </c>
      <c r="BN18" s="233">
        <f t="shared" si="2"/>
        <v>0</v>
      </c>
      <c r="BO18" s="233">
        <f t="shared" si="2"/>
        <v>0</v>
      </c>
      <c r="BP18" s="233">
        <f t="shared" si="2"/>
        <v>0</v>
      </c>
      <c r="BQ18" s="233">
        <f t="shared" si="2"/>
        <v>0</v>
      </c>
      <c r="BR18" s="233">
        <f t="shared" si="2"/>
        <v>0</v>
      </c>
      <c r="BS18" s="233">
        <f t="shared" si="2"/>
        <v>0</v>
      </c>
      <c r="BT18" s="233">
        <f t="shared" si="2"/>
        <v>17.766000000000002</v>
      </c>
      <c r="BU18" s="233">
        <f t="shared" si="2"/>
        <v>3.1240000000000001</v>
      </c>
    </row>
    <row r="19" spans="2:73" x14ac:dyDescent="0.3">
      <c r="B19" s="110"/>
      <c r="C19" s="110"/>
      <c r="D19" s="17"/>
    </row>
    <row r="20" spans="2:73" ht="16.2" customHeight="1" x14ac:dyDescent="0.3">
      <c r="B20" s="457" t="s">
        <v>322</v>
      </c>
      <c r="C20" s="139" t="s">
        <v>286</v>
      </c>
      <c r="D20" s="116"/>
      <c r="G20" s="19" t="str">
        <f>Matrix!G4</f>
        <v>Coal</v>
      </c>
      <c r="H20" s="19" t="str">
        <f>Matrix!H4</f>
        <v>Coal</v>
      </c>
      <c r="I20" s="19" t="str">
        <f>Matrix!I4</f>
        <v>Coal</v>
      </c>
      <c r="J20" s="19" t="str">
        <f>Matrix!J4</f>
        <v>Coal</v>
      </c>
      <c r="K20" s="19" t="str">
        <f>Matrix!K4</f>
        <v>Coal</v>
      </c>
      <c r="L20" s="19" t="str">
        <f>Matrix!L4</f>
        <v>Coal</v>
      </c>
      <c r="M20" s="19" t="str">
        <f>Matrix!M4</f>
        <v>Coal</v>
      </c>
      <c r="N20" s="19" t="str">
        <f>Matrix!N4</f>
        <v>Coal</v>
      </c>
      <c r="O20" s="19" t="str">
        <f>Matrix!O4</f>
        <v>Coal</v>
      </c>
      <c r="P20" s="19" t="str">
        <f>Matrix!P4</f>
        <v>Coal</v>
      </c>
      <c r="Q20" s="19" t="str">
        <f>Matrix!Q4</f>
        <v>Coal</v>
      </c>
      <c r="R20" s="19" t="str">
        <f>Matrix!R4</f>
        <v>Coal</v>
      </c>
      <c r="S20" s="19" t="str">
        <f>Matrix!S4</f>
        <v>Coal</v>
      </c>
      <c r="T20" s="19" t="str">
        <f>Matrix!T4</f>
        <v>Coal</v>
      </c>
      <c r="U20" s="19" t="str">
        <f>Matrix!U4</f>
        <v>Peat</v>
      </c>
      <c r="V20" s="19" t="str">
        <f>Matrix!V4</f>
        <v>Peat</v>
      </c>
      <c r="W20" s="19" t="str">
        <f>Matrix!W4</f>
        <v>Shale</v>
      </c>
      <c r="X20" s="19" t="str">
        <f>Matrix!X4</f>
        <v>Gas</v>
      </c>
      <c r="Y20" s="19" t="str">
        <f>Matrix!Y4</f>
        <v>Oil</v>
      </c>
      <c r="Z20" s="19" t="str">
        <f>Matrix!Z4</f>
        <v>Oil</v>
      </c>
      <c r="AA20" s="19" t="str">
        <f>Matrix!AA4</f>
        <v>Oil</v>
      </c>
      <c r="AB20" s="19" t="str">
        <f>Matrix!AB4</f>
        <v>Oil</v>
      </c>
      <c r="AC20" s="19" t="str">
        <f>Matrix!AC4</f>
        <v>Oil</v>
      </c>
      <c r="AD20" s="19" t="str">
        <f>Matrix!AD4</f>
        <v>Oil</v>
      </c>
      <c r="AE20" s="19" t="str">
        <f>Matrix!AE4</f>
        <v>Oil</v>
      </c>
      <c r="AF20" s="19" t="str">
        <f>Matrix!AF4</f>
        <v>Oil</v>
      </c>
      <c r="AG20" s="19" t="str">
        <f>Matrix!AG4</f>
        <v>Oil</v>
      </c>
      <c r="AH20" s="19" t="str">
        <f>Matrix!AH4</f>
        <v>Oil</v>
      </c>
      <c r="AI20" s="19" t="str">
        <f>Matrix!AI4</f>
        <v>Oil</v>
      </c>
      <c r="AJ20" s="19" t="str">
        <f>Matrix!AJ4</f>
        <v>Oil</v>
      </c>
      <c r="AK20" s="19" t="str">
        <f>Matrix!AK4</f>
        <v>Oil</v>
      </c>
      <c r="AL20" s="19" t="str">
        <f>Matrix!AL4</f>
        <v>Oil</v>
      </c>
      <c r="AM20" s="19" t="str">
        <f>Matrix!AM4</f>
        <v>Oil</v>
      </c>
      <c r="AN20" s="19" t="str">
        <f>Matrix!AN4</f>
        <v>Oil</v>
      </c>
      <c r="AO20" s="19" t="str">
        <f>Matrix!AO4</f>
        <v>Oil</v>
      </c>
      <c r="AP20" s="19" t="str">
        <f>Matrix!AP4</f>
        <v>Oil</v>
      </c>
      <c r="AQ20" s="19" t="str">
        <f>Matrix!AQ4</f>
        <v>Oil</v>
      </c>
      <c r="AR20" s="19" t="str">
        <f>Matrix!AR4</f>
        <v>Oil</v>
      </c>
      <c r="AS20" s="19" t="str">
        <f>Matrix!AS4</f>
        <v>Oil</v>
      </c>
      <c r="AT20" s="19" t="str">
        <f>Matrix!AT4</f>
        <v>Oil</v>
      </c>
      <c r="AU20" s="19" t="str">
        <f>Matrix!AU4</f>
        <v>Waste</v>
      </c>
      <c r="AV20" s="19" t="str">
        <f>Matrix!AV4</f>
        <v>Waste</v>
      </c>
      <c r="AW20" s="19" t="str">
        <f>Matrix!AW4</f>
        <v>Waste</v>
      </c>
      <c r="AX20" s="19" t="str">
        <f>Matrix!AX4</f>
        <v>Biofuel</v>
      </c>
      <c r="AY20" s="19" t="s">
        <v>196</v>
      </c>
      <c r="AZ20" s="19" t="s">
        <v>196</v>
      </c>
      <c r="BA20" s="19" t="s">
        <v>196</v>
      </c>
      <c r="BB20" s="19" t="s">
        <v>196</v>
      </c>
      <c r="BC20" s="19" t="s">
        <v>196</v>
      </c>
      <c r="BD20" s="19" t="str">
        <f>Matrix!AY4</f>
        <v>Biofuel</v>
      </c>
      <c r="BE20" s="19" t="str">
        <f>Matrix!AZ4</f>
        <v>Biofuel</v>
      </c>
      <c r="BF20" s="19" t="str">
        <f>Matrix!BA4</f>
        <v>Biofuel</v>
      </c>
      <c r="BG20" s="19" t="str">
        <f>Matrix!BB4</f>
        <v>Biofuel</v>
      </c>
      <c r="BH20" s="19" t="str">
        <f>Matrix!BC4</f>
        <v>Biofuel</v>
      </c>
      <c r="BI20" s="19" t="str">
        <f>Matrix!BD4</f>
        <v>Biofuel</v>
      </c>
      <c r="BJ20" s="19" t="str">
        <f>Matrix!BE4</f>
        <v>Ele</v>
      </c>
      <c r="BK20" s="19" t="str">
        <f>Matrix!BF4</f>
        <v>Heat</v>
      </c>
      <c r="BL20" s="19" t="str">
        <f>Matrix!BG4</f>
        <v>Nuclear</v>
      </c>
      <c r="BM20" s="19" t="str">
        <f>Matrix!BH4</f>
        <v>Ele</v>
      </c>
      <c r="BN20" s="19" t="str">
        <f>Matrix!BI4</f>
        <v>Heat</v>
      </c>
      <c r="BO20" s="19" t="str">
        <f>Matrix!BJ4</f>
        <v>Ele</v>
      </c>
      <c r="BP20" s="19" t="str">
        <f>Matrix!BK4</f>
        <v>Heat</v>
      </c>
      <c r="BQ20" s="19" t="str">
        <f>Matrix!BL4</f>
        <v>Ele</v>
      </c>
      <c r="BR20" s="19" t="str">
        <f>Matrix!BM4</f>
        <v>Ele</v>
      </c>
      <c r="BS20" s="19" t="str">
        <f>Matrix!BN4</f>
        <v>Heat</v>
      </c>
      <c r="BT20" s="19" t="str">
        <f>Matrix!BO4</f>
        <v>Ele</v>
      </c>
      <c r="BU20" s="19" t="str">
        <f>Matrix!BP4</f>
        <v>Heat</v>
      </c>
    </row>
    <row r="21" spans="2:73" ht="16.2" customHeight="1" x14ac:dyDescent="0.3">
      <c r="B21" s="457"/>
      <c r="C21" s="139" t="s">
        <v>288</v>
      </c>
      <c r="D21" s="116"/>
      <c r="E21" s="69"/>
      <c r="G21" s="19" t="str">
        <f>Matrix!G7</f>
        <v>B</v>
      </c>
      <c r="H21" s="19" t="str">
        <f>Matrix!H7</f>
        <v>B</v>
      </c>
      <c r="I21" s="19" t="str">
        <f>Matrix!I7</f>
        <v>B</v>
      </c>
      <c r="J21" s="19" t="str">
        <f>Matrix!J7</f>
        <v>B</v>
      </c>
      <c r="K21" s="19" t="str">
        <f>Matrix!K7</f>
        <v>B</v>
      </c>
      <c r="L21" s="19" t="str">
        <f>Matrix!L7</f>
        <v>C</v>
      </c>
      <c r="M21" s="19" t="str">
        <f>Matrix!M7</f>
        <v>C</v>
      </c>
      <c r="N21" s="19" t="str">
        <f>Matrix!N7</f>
        <v>D</v>
      </c>
      <c r="O21" s="19" t="str">
        <f>Matrix!O7</f>
        <v>C</v>
      </c>
      <c r="P21" s="19" t="str">
        <f>Matrix!P7</f>
        <v>C</v>
      </c>
      <c r="Q21" s="19" t="str">
        <f>Matrix!Q7</f>
        <v>D</v>
      </c>
      <c r="R21" s="19" t="str">
        <f>Matrix!R7</f>
        <v>C</v>
      </c>
      <c r="S21" s="19" t="str">
        <f>Matrix!S7</f>
        <v>C</v>
      </c>
      <c r="T21" s="19" t="str">
        <f>Matrix!T7</f>
        <v>C</v>
      </c>
      <c r="U21" s="19" t="str">
        <f>Matrix!U7</f>
        <v>B</v>
      </c>
      <c r="V21" s="19" t="str">
        <f>Matrix!V7</f>
        <v>C</v>
      </c>
      <c r="W21" s="19" t="str">
        <f>Matrix!W7</f>
        <v>B</v>
      </c>
      <c r="X21" s="19" t="str">
        <f>Matrix!X7</f>
        <v>D</v>
      </c>
      <c r="Y21" s="19" t="str">
        <f>Matrix!Y7</f>
        <v>B</v>
      </c>
      <c r="Z21" s="19" t="str">
        <f>Matrix!Z7</f>
        <v>B</v>
      </c>
      <c r="AA21" s="19" t="str">
        <f>Matrix!AA7</f>
        <v>C</v>
      </c>
      <c r="AB21" s="19" t="str">
        <f>Matrix!AB7</f>
        <v>C</v>
      </c>
      <c r="AC21" s="19" t="str">
        <f>Matrix!AC7</f>
        <v>C</v>
      </c>
      <c r="AD21" s="19" t="str">
        <f>Matrix!AD7</f>
        <v>C</v>
      </c>
      <c r="AE21" s="19" t="str">
        <f>Matrix!AE7</f>
        <v>C</v>
      </c>
      <c r="AF21" s="19" t="str">
        <f>Matrix!AF7</f>
        <v>C</v>
      </c>
      <c r="AG21" s="19" t="str">
        <f>Matrix!AG7</f>
        <v>C</v>
      </c>
      <c r="AH21" s="19" t="str">
        <f>Matrix!AH7</f>
        <v>C</v>
      </c>
      <c r="AI21" s="19" t="str">
        <f>Matrix!AI7</f>
        <v>C</v>
      </c>
      <c r="AJ21" s="19" t="str">
        <f>Matrix!AJ7</f>
        <v>C</v>
      </c>
      <c r="AK21" s="19" t="str">
        <f>Matrix!AK7</f>
        <v>C</v>
      </c>
      <c r="AL21" s="19" t="str">
        <f>Matrix!AL7</f>
        <v>C</v>
      </c>
      <c r="AM21" s="19" t="str">
        <f>Matrix!AM7</f>
        <v>C</v>
      </c>
      <c r="AN21" s="19" t="str">
        <f>Matrix!AN7</f>
        <v>C</v>
      </c>
      <c r="AO21" s="19" t="str">
        <f>Matrix!AO7</f>
        <v>C</v>
      </c>
      <c r="AP21" s="19" t="str">
        <f>Matrix!AP7</f>
        <v>C</v>
      </c>
      <c r="AQ21" s="19" t="str">
        <f>Matrix!AQ7</f>
        <v>C</v>
      </c>
      <c r="AR21" s="19" t="str">
        <f>Matrix!AR7</f>
        <v>C</v>
      </c>
      <c r="AS21" s="19" t="str">
        <f>Matrix!AS7</f>
        <v>C</v>
      </c>
      <c r="AT21" s="19" t="str">
        <f>Matrix!AT7</f>
        <v>C</v>
      </c>
      <c r="AU21" s="19" t="str">
        <f>Matrix!AU7</f>
        <v>Other</v>
      </c>
      <c r="AV21" s="19" t="str">
        <f>Matrix!AV7</f>
        <v>Other</v>
      </c>
      <c r="AW21" s="19" t="str">
        <f>Matrix!AW7</f>
        <v>Other</v>
      </c>
      <c r="AX21" s="19" t="str">
        <f>Matrix!AX7</f>
        <v>A</v>
      </c>
      <c r="AY21" s="19" t="s">
        <v>181</v>
      </c>
      <c r="AZ21" s="19" t="s">
        <v>181</v>
      </c>
      <c r="BA21" s="19" t="s">
        <v>176</v>
      </c>
      <c r="BB21" s="19" t="s">
        <v>176</v>
      </c>
      <c r="BC21" s="19" t="s">
        <v>181</v>
      </c>
      <c r="BD21" s="19" t="str">
        <f>Matrix!AY7</f>
        <v>D</v>
      </c>
      <c r="BE21" s="19" t="str">
        <f>Matrix!AZ7</f>
        <v>C</v>
      </c>
      <c r="BF21" s="19" t="str">
        <f>Matrix!BA7</f>
        <v>C</v>
      </c>
      <c r="BG21" s="19" t="str">
        <f>Matrix!BB7</f>
        <v>C</v>
      </c>
      <c r="BH21" s="19" t="str">
        <f>Matrix!BC7</f>
        <v>C</v>
      </c>
      <c r="BI21" s="19" t="str">
        <f>Matrix!BD7</f>
        <v>C</v>
      </c>
      <c r="BJ21" s="19" t="str">
        <f>Matrix!BE7</f>
        <v>D</v>
      </c>
      <c r="BK21" s="19" t="str">
        <f>Matrix!BF7</f>
        <v>C</v>
      </c>
      <c r="BL21" s="19" t="str">
        <f>Matrix!BG7</f>
        <v>B</v>
      </c>
      <c r="BM21" s="19" t="str">
        <f>Matrix!BH7</f>
        <v>D</v>
      </c>
      <c r="BN21" s="19" t="str">
        <f>Matrix!BI7</f>
        <v>D</v>
      </c>
      <c r="BO21" s="19" t="str">
        <f>Matrix!BJ7</f>
        <v>D</v>
      </c>
      <c r="BP21" s="19" t="str">
        <f>Matrix!BK7</f>
        <v>D</v>
      </c>
      <c r="BQ21" s="19" t="str">
        <f>Matrix!BL7</f>
        <v>D</v>
      </c>
      <c r="BR21" s="19" t="str">
        <f>Matrix!BM7</f>
        <v>D</v>
      </c>
      <c r="BS21" s="19" t="str">
        <f>Matrix!BN7</f>
        <v>D</v>
      </c>
      <c r="BT21" s="19" t="str">
        <f>Matrix!BO7</f>
        <v>D</v>
      </c>
      <c r="BU21" s="19" t="str">
        <f>Matrix!BP7</f>
        <v>D</v>
      </c>
    </row>
    <row r="22" spans="2:73" ht="16.2" customHeight="1" x14ac:dyDescent="0.3">
      <c r="B22" s="457"/>
      <c r="C22" s="139" t="s">
        <v>323</v>
      </c>
      <c r="D22" s="116"/>
      <c r="E22" s="69"/>
      <c r="G22" s="19" t="s">
        <v>173</v>
      </c>
      <c r="H22" s="19" t="s">
        <v>173</v>
      </c>
      <c r="I22" s="19" t="s">
        <v>173</v>
      </c>
      <c r="J22" s="19" t="s">
        <v>173</v>
      </c>
      <c r="K22" s="19" t="s">
        <v>173</v>
      </c>
      <c r="L22" s="19" t="s">
        <v>173</v>
      </c>
      <c r="M22" s="19" t="s">
        <v>173</v>
      </c>
      <c r="N22" s="19" t="s">
        <v>173</v>
      </c>
      <c r="O22" s="19" t="s">
        <v>173</v>
      </c>
      <c r="P22" s="19" t="s">
        <v>173</v>
      </c>
      <c r="Q22" s="19" t="s">
        <v>173</v>
      </c>
      <c r="R22" s="19" t="s">
        <v>173</v>
      </c>
      <c r="S22" s="19" t="s">
        <v>173</v>
      </c>
      <c r="T22" s="19" t="s">
        <v>173</v>
      </c>
      <c r="U22" s="19" t="s">
        <v>173</v>
      </c>
      <c r="V22" s="19" t="s">
        <v>173</v>
      </c>
      <c r="W22" s="19" t="s">
        <v>173</v>
      </c>
      <c r="X22" s="19" t="s">
        <v>173</v>
      </c>
      <c r="Y22" s="19" t="s">
        <v>173</v>
      </c>
      <c r="Z22" s="19" t="s">
        <v>173</v>
      </c>
      <c r="AA22" s="19" t="s">
        <v>173</v>
      </c>
      <c r="AB22" s="19" t="s">
        <v>173</v>
      </c>
      <c r="AC22" s="19" t="s">
        <v>173</v>
      </c>
      <c r="AD22" s="19" t="s">
        <v>173</v>
      </c>
      <c r="AE22" s="19" t="s">
        <v>173</v>
      </c>
      <c r="AF22" s="19" t="s">
        <v>173</v>
      </c>
      <c r="AG22" s="19" t="s">
        <v>173</v>
      </c>
      <c r="AH22" s="19" t="s">
        <v>173</v>
      </c>
      <c r="AI22" s="19" t="s">
        <v>173</v>
      </c>
      <c r="AJ22" s="19" t="s">
        <v>173</v>
      </c>
      <c r="AK22" s="19" t="s">
        <v>173</v>
      </c>
      <c r="AL22" s="19" t="s">
        <v>173</v>
      </c>
      <c r="AM22" s="19" t="s">
        <v>173</v>
      </c>
      <c r="AN22" s="19" t="s">
        <v>173</v>
      </c>
      <c r="AO22" s="19" t="s">
        <v>173</v>
      </c>
      <c r="AP22" s="19" t="s">
        <v>173</v>
      </c>
      <c r="AQ22" s="19" t="s">
        <v>173</v>
      </c>
      <c r="AR22" s="19" t="s">
        <v>173</v>
      </c>
      <c r="AS22" s="19" t="s">
        <v>173</v>
      </c>
      <c r="AT22" s="19" t="s">
        <v>173</v>
      </c>
      <c r="AU22" s="19" t="s">
        <v>173</v>
      </c>
      <c r="AV22" s="19" t="s">
        <v>173</v>
      </c>
      <c r="AW22" s="19" t="s">
        <v>173</v>
      </c>
      <c r="AX22" s="19" t="s">
        <v>173</v>
      </c>
      <c r="AY22" s="19" t="s">
        <v>173</v>
      </c>
      <c r="AZ22" s="19" t="s">
        <v>173</v>
      </c>
      <c r="BA22" s="19" t="s">
        <v>173</v>
      </c>
      <c r="BB22" s="19" t="s">
        <v>173</v>
      </c>
      <c r="BC22" s="19" t="s">
        <v>173</v>
      </c>
      <c r="BD22" s="19" t="s">
        <v>173</v>
      </c>
      <c r="BE22" s="19" t="s">
        <v>173</v>
      </c>
      <c r="BF22" s="19" t="s">
        <v>173</v>
      </c>
      <c r="BG22" s="19" t="s">
        <v>173</v>
      </c>
      <c r="BH22" s="19" t="s">
        <v>173</v>
      </c>
      <c r="BI22" s="19" t="s">
        <v>173</v>
      </c>
      <c r="BJ22" s="19" t="s">
        <v>173</v>
      </c>
      <c r="BK22" s="19" t="s">
        <v>173</v>
      </c>
      <c r="BL22" s="19" t="s">
        <v>173</v>
      </c>
      <c r="BM22" s="19" t="s">
        <v>173</v>
      </c>
      <c r="BN22" s="19" t="s">
        <v>173</v>
      </c>
      <c r="BO22" s="19" t="s">
        <v>173</v>
      </c>
      <c r="BP22" s="19" t="s">
        <v>173</v>
      </c>
      <c r="BQ22" s="19" t="s">
        <v>173</v>
      </c>
      <c r="BR22" s="19" t="s">
        <v>173</v>
      </c>
      <c r="BS22" s="19" t="s">
        <v>173</v>
      </c>
      <c r="BT22" s="19" t="s">
        <v>173</v>
      </c>
      <c r="BU22" s="19" t="s">
        <v>173</v>
      </c>
    </row>
  </sheetData>
  <mergeCells count="8">
    <mergeCell ref="B10:C10"/>
    <mergeCell ref="B18:C18"/>
    <mergeCell ref="B20:B22"/>
    <mergeCell ref="B12:C12"/>
    <mergeCell ref="B2:C2"/>
    <mergeCell ref="B14:C16"/>
    <mergeCell ref="B6:C6"/>
    <mergeCell ref="B5:C5"/>
  </mergeCells>
  <dataValidations count="1">
    <dataValidation type="decimal" operator="greaterThanOrEqual" allowBlank="1" showInputMessage="1" showErrorMessage="1" sqref="AY16:BC16" xr:uid="{00000000-0002-0000-0F00-000000000000}">
      <formula1>0</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4" tint="0.39997558519241921"/>
  </sheetPr>
  <dimension ref="B2:R72"/>
  <sheetViews>
    <sheetView showGridLines="0" topLeftCell="A37" workbookViewId="0">
      <selection activeCell="L79" sqref="L79"/>
    </sheetView>
  </sheetViews>
  <sheetFormatPr defaultColWidth="8.88671875" defaultRowHeight="12" x14ac:dyDescent="0.25"/>
  <cols>
    <col min="1" max="1" width="3.33203125" style="3" customWidth="1"/>
    <col min="2" max="2" width="8.33203125" style="3" customWidth="1"/>
    <col min="3" max="3" width="8.88671875" style="3"/>
    <col min="4" max="4" width="24.88671875" style="3" customWidth="1"/>
    <col min="5" max="12" width="8.88671875" style="3"/>
    <col min="13" max="13" width="10.6640625" style="3" customWidth="1"/>
    <col min="14" max="16" width="8.88671875" style="3"/>
    <col min="17" max="17" width="3.6640625" style="3" customWidth="1"/>
    <col min="18" max="16384" width="8.88671875" style="3"/>
  </cols>
  <sheetData>
    <row r="2" spans="2:16" x14ac:dyDescent="0.25">
      <c r="E2" s="3" t="b">
        <f t="shared" ref="E2:L2" si="0">E72=E31</f>
        <v>1</v>
      </c>
      <c r="F2" s="3" t="b">
        <f t="shared" si="0"/>
        <v>1</v>
      </c>
      <c r="G2" s="3" t="b">
        <f t="shared" si="0"/>
        <v>1</v>
      </c>
      <c r="H2" s="3" t="b">
        <f t="shared" si="0"/>
        <v>1</v>
      </c>
      <c r="I2" s="3" t="b">
        <f t="shared" si="0"/>
        <v>1</v>
      </c>
      <c r="J2" s="3" t="b">
        <f t="shared" si="0"/>
        <v>1</v>
      </c>
      <c r="K2" s="3" t="b">
        <f t="shared" si="0"/>
        <v>1</v>
      </c>
      <c r="L2" s="3" t="b">
        <f t="shared" si="0"/>
        <v>1</v>
      </c>
    </row>
    <row r="4" spans="2:16" ht="12.6" thickBot="1" x14ac:dyDescent="0.3">
      <c r="E4" s="121" t="s">
        <v>181</v>
      </c>
      <c r="F4" s="121" t="s">
        <v>179</v>
      </c>
      <c r="G4" s="121" t="s">
        <v>176</v>
      </c>
      <c r="H4" s="121" t="s">
        <v>177</v>
      </c>
      <c r="I4" s="121" t="s">
        <v>178</v>
      </c>
      <c r="J4" s="121" t="s">
        <v>140</v>
      </c>
      <c r="L4" s="121" t="s">
        <v>180</v>
      </c>
      <c r="M4" s="121" t="s">
        <v>174</v>
      </c>
      <c r="N4" s="121" t="s">
        <v>171</v>
      </c>
      <c r="O4" s="121" t="s">
        <v>173</v>
      </c>
    </row>
    <row r="5" spans="2:16" x14ac:dyDescent="0.25">
      <c r="C5" s="379" t="s">
        <v>232</v>
      </c>
      <c r="D5" s="380"/>
      <c r="E5" s="381" t="s">
        <v>233</v>
      </c>
      <c r="F5" s="381"/>
      <c r="G5" s="381"/>
      <c r="H5" s="381"/>
      <c r="I5" s="381"/>
      <c r="J5" s="381"/>
      <c r="K5" s="381"/>
      <c r="L5" s="381"/>
      <c r="M5" s="382" t="s">
        <v>201</v>
      </c>
      <c r="N5" s="382" t="s">
        <v>234</v>
      </c>
      <c r="O5" s="382" t="s">
        <v>235</v>
      </c>
      <c r="P5" s="375" t="s">
        <v>204</v>
      </c>
    </row>
    <row r="6" spans="2:16" x14ac:dyDescent="0.25">
      <c r="C6" s="50"/>
      <c r="D6" s="51"/>
      <c r="E6" s="377" t="s">
        <v>205</v>
      </c>
      <c r="F6" s="377"/>
      <c r="G6" s="377"/>
      <c r="H6" s="377"/>
      <c r="I6" s="377"/>
      <c r="J6" s="377"/>
      <c r="K6" s="377"/>
      <c r="L6" s="378" t="s">
        <v>206</v>
      </c>
      <c r="M6" s="378"/>
      <c r="N6" s="378"/>
      <c r="O6" s="378"/>
      <c r="P6" s="376"/>
    </row>
    <row r="7" spans="2:16" ht="60" x14ac:dyDescent="0.25">
      <c r="C7" s="50"/>
      <c r="D7" s="51"/>
      <c r="E7" s="8" t="s">
        <v>207</v>
      </c>
      <c r="F7" s="8" t="s">
        <v>208</v>
      </c>
      <c r="G7" s="8" t="s">
        <v>209</v>
      </c>
      <c r="H7" s="8" t="s">
        <v>210</v>
      </c>
      <c r="I7" s="8" t="s">
        <v>211</v>
      </c>
      <c r="J7" s="8" t="s">
        <v>212</v>
      </c>
      <c r="K7" s="117" t="s">
        <v>213</v>
      </c>
      <c r="L7" s="378"/>
      <c r="M7" s="378"/>
      <c r="N7" s="378"/>
      <c r="O7" s="378"/>
      <c r="P7" s="376"/>
    </row>
    <row r="8" spans="2:16" x14ac:dyDescent="0.25">
      <c r="C8" s="50"/>
      <c r="D8" s="52" t="s">
        <v>214</v>
      </c>
      <c r="E8" s="53" t="s">
        <v>181</v>
      </c>
      <c r="F8" s="53" t="s">
        <v>179</v>
      </c>
      <c r="G8" s="53" t="s">
        <v>176</v>
      </c>
      <c r="H8" s="53" t="s">
        <v>177</v>
      </c>
      <c r="I8" s="53" t="s">
        <v>178</v>
      </c>
      <c r="J8" s="53" t="s">
        <v>140</v>
      </c>
      <c r="K8" s="53"/>
      <c r="L8" s="56" t="s">
        <v>180</v>
      </c>
      <c r="M8" s="56" t="s">
        <v>174</v>
      </c>
      <c r="N8" s="56" t="s">
        <v>171</v>
      </c>
      <c r="O8" s="56" t="s">
        <v>173</v>
      </c>
      <c r="P8" s="54"/>
    </row>
    <row r="9" spans="2:16" x14ac:dyDescent="0.25">
      <c r="C9" s="200">
        <v>1</v>
      </c>
      <c r="D9" s="383" t="s">
        <v>215</v>
      </c>
      <c r="E9" s="383"/>
      <c r="F9" s="383"/>
      <c r="G9" s="383"/>
      <c r="H9" s="383"/>
      <c r="I9" s="383"/>
      <c r="J9" s="383"/>
      <c r="K9" s="383"/>
      <c r="L9" s="383"/>
      <c r="M9" s="383"/>
      <c r="N9" s="383"/>
      <c r="O9" s="383"/>
      <c r="P9" s="384"/>
    </row>
    <row r="10" spans="2:16" x14ac:dyDescent="0.25">
      <c r="B10" s="118" t="s">
        <v>316</v>
      </c>
      <c r="C10" s="201" t="s">
        <v>191</v>
      </c>
      <c r="D10" s="202" t="s">
        <v>216</v>
      </c>
      <c r="E10" s="203"/>
      <c r="F10" s="203"/>
      <c r="G10" s="203"/>
      <c r="H10" s="203"/>
      <c r="I10" s="203"/>
      <c r="J10" s="203"/>
      <c r="K10" s="203"/>
      <c r="L10" s="203"/>
      <c r="M10" s="203"/>
      <c r="N10" s="203"/>
      <c r="O10" s="204"/>
      <c r="P10" s="205">
        <f>SUM(K10:O10)</f>
        <v>0</v>
      </c>
    </row>
    <row r="11" spans="2:16" x14ac:dyDescent="0.25">
      <c r="B11" s="118" t="s">
        <v>316</v>
      </c>
      <c r="C11" s="201" t="s">
        <v>193</v>
      </c>
      <c r="D11" s="202" t="s">
        <v>217</v>
      </c>
      <c r="E11" s="203"/>
      <c r="F11" s="203"/>
      <c r="G11" s="203"/>
      <c r="H11" s="203"/>
      <c r="I11" s="203"/>
      <c r="J11" s="203"/>
      <c r="K11" s="203"/>
      <c r="L11" s="203"/>
      <c r="M11" s="203"/>
      <c r="N11" s="203"/>
      <c r="O11" s="204"/>
      <c r="P11" s="205">
        <f t="shared" ref="P11:P12" si="1">SUM(K11:O11)</f>
        <v>0</v>
      </c>
    </row>
    <row r="12" spans="2:16" ht="12.6" thickBot="1" x14ac:dyDescent="0.3">
      <c r="B12" s="118" t="s">
        <v>316</v>
      </c>
      <c r="C12" s="201" t="s">
        <v>140</v>
      </c>
      <c r="D12" s="202" t="s">
        <v>218</v>
      </c>
      <c r="E12" s="203"/>
      <c r="F12" s="203"/>
      <c r="G12" s="203"/>
      <c r="H12" s="203"/>
      <c r="I12" s="203"/>
      <c r="J12" s="203"/>
      <c r="K12" s="203"/>
      <c r="L12" s="203"/>
      <c r="M12" s="203"/>
      <c r="N12" s="203"/>
      <c r="O12" s="204"/>
      <c r="P12" s="205">
        <f t="shared" si="1"/>
        <v>0</v>
      </c>
    </row>
    <row r="13" spans="2:16" x14ac:dyDescent="0.25">
      <c r="C13" s="206">
        <v>2</v>
      </c>
      <c r="D13" s="385" t="s">
        <v>219</v>
      </c>
      <c r="E13" s="385"/>
      <c r="F13" s="385"/>
      <c r="G13" s="385"/>
      <c r="H13" s="385"/>
      <c r="I13" s="385"/>
      <c r="J13" s="385"/>
      <c r="K13" s="385"/>
      <c r="L13" s="385"/>
      <c r="M13" s="385"/>
      <c r="N13" s="385"/>
      <c r="O13" s="385"/>
      <c r="P13" s="386"/>
    </row>
    <row r="14" spans="2:16" x14ac:dyDescent="0.25">
      <c r="C14" s="201"/>
      <c r="D14" s="387" t="s">
        <v>236</v>
      </c>
      <c r="E14" s="387"/>
      <c r="F14" s="387"/>
      <c r="G14" s="387"/>
      <c r="H14" s="387"/>
      <c r="I14" s="387"/>
      <c r="J14" s="387"/>
      <c r="K14" s="387"/>
      <c r="L14" s="387"/>
      <c r="M14" s="387"/>
      <c r="N14" s="387"/>
      <c r="O14" s="387"/>
      <c r="P14" s="388"/>
    </row>
    <row r="15" spans="2:16" x14ac:dyDescent="0.25">
      <c r="B15" s="118" t="s">
        <v>298</v>
      </c>
      <c r="C15" s="201" t="s">
        <v>184</v>
      </c>
      <c r="D15" s="202" t="s">
        <v>184</v>
      </c>
      <c r="E15" s="204"/>
      <c r="F15" s="204"/>
      <c r="G15" s="204"/>
      <c r="H15" s="204"/>
      <c r="I15" s="204"/>
      <c r="J15" s="204"/>
      <c r="K15" s="204">
        <f>SUM(E15:J15)</f>
        <v>0</v>
      </c>
      <c r="L15" s="203"/>
      <c r="M15" s="203"/>
      <c r="N15" s="204"/>
      <c r="O15" s="203"/>
      <c r="P15" s="205">
        <f t="shared" ref="P15:P24" si="2">SUM(K15:O15)</f>
        <v>0</v>
      </c>
    </row>
    <row r="16" spans="2:16" x14ac:dyDescent="0.25">
      <c r="B16" s="118" t="s">
        <v>298</v>
      </c>
      <c r="C16" s="201" t="s">
        <v>16</v>
      </c>
      <c r="D16" s="202" t="s">
        <v>221</v>
      </c>
      <c r="E16" s="204"/>
      <c r="F16" s="204"/>
      <c r="G16" s="204"/>
      <c r="H16" s="204"/>
      <c r="I16" s="204"/>
      <c r="J16" s="204"/>
      <c r="K16" s="204">
        <f t="shared" ref="K16:K24" si="3">SUM(E16:J16)</f>
        <v>0</v>
      </c>
      <c r="L16" s="203"/>
      <c r="M16" s="203"/>
      <c r="N16" s="204"/>
      <c r="O16" s="203"/>
      <c r="P16" s="205">
        <f t="shared" si="2"/>
        <v>0</v>
      </c>
    </row>
    <row r="17" spans="2:18" x14ac:dyDescent="0.25">
      <c r="B17" s="118" t="s">
        <v>298</v>
      </c>
      <c r="C17" s="201" t="s">
        <v>185</v>
      </c>
      <c r="D17" s="202" t="s">
        <v>222</v>
      </c>
      <c r="E17" s="204"/>
      <c r="F17" s="204"/>
      <c r="G17" s="204"/>
      <c r="H17" s="204"/>
      <c r="I17" s="204"/>
      <c r="J17" s="204"/>
      <c r="K17" s="204">
        <f t="shared" si="3"/>
        <v>0</v>
      </c>
      <c r="L17" s="203"/>
      <c r="M17" s="203"/>
      <c r="N17" s="204"/>
      <c r="O17" s="203"/>
      <c r="P17" s="205">
        <f t="shared" si="2"/>
        <v>0</v>
      </c>
    </row>
    <row r="18" spans="2:18" x14ac:dyDescent="0.25">
      <c r="B18" s="118" t="s">
        <v>298</v>
      </c>
      <c r="C18" s="201" t="s">
        <v>186</v>
      </c>
      <c r="D18" s="202" t="s">
        <v>19</v>
      </c>
      <c r="E18" s="204"/>
      <c r="F18" s="204"/>
      <c r="G18" s="204"/>
      <c r="H18" s="204"/>
      <c r="I18" s="204"/>
      <c r="J18" s="204"/>
      <c r="K18" s="204">
        <f t="shared" si="3"/>
        <v>0</v>
      </c>
      <c r="L18" s="203"/>
      <c r="M18" s="203"/>
      <c r="N18" s="204"/>
      <c r="O18" s="203"/>
      <c r="P18" s="205">
        <f t="shared" si="2"/>
        <v>0</v>
      </c>
    </row>
    <row r="19" spans="2:18" x14ac:dyDescent="0.25">
      <c r="B19" s="118" t="s">
        <v>298</v>
      </c>
      <c r="C19" s="201" t="s">
        <v>187</v>
      </c>
      <c r="D19" s="202" t="s">
        <v>187</v>
      </c>
      <c r="E19" s="204"/>
      <c r="F19" s="204"/>
      <c r="G19" s="204"/>
      <c r="H19" s="204"/>
      <c r="I19" s="204"/>
      <c r="J19" s="204"/>
      <c r="K19" s="204">
        <f t="shared" si="3"/>
        <v>0</v>
      </c>
      <c r="L19" s="203"/>
      <c r="M19" s="203"/>
      <c r="N19" s="204"/>
      <c r="O19" s="203"/>
      <c r="P19" s="205">
        <f t="shared" si="2"/>
        <v>0</v>
      </c>
    </row>
    <row r="20" spans="2:18" x14ac:dyDescent="0.25">
      <c r="B20" s="118" t="s">
        <v>298</v>
      </c>
      <c r="C20" s="201" t="s">
        <v>196</v>
      </c>
      <c r="D20" s="202" t="s">
        <v>223</v>
      </c>
      <c r="E20" s="204"/>
      <c r="F20" s="204"/>
      <c r="G20" s="204"/>
      <c r="H20" s="204"/>
      <c r="I20" s="204"/>
      <c r="J20" s="204"/>
      <c r="K20" s="204">
        <f t="shared" si="3"/>
        <v>0</v>
      </c>
      <c r="L20" s="203"/>
      <c r="M20" s="203"/>
      <c r="N20" s="204"/>
      <c r="O20" s="203"/>
      <c r="P20" s="205">
        <f t="shared" si="2"/>
        <v>0</v>
      </c>
    </row>
    <row r="21" spans="2:18" x14ac:dyDescent="0.25">
      <c r="B21" s="118" t="s">
        <v>298</v>
      </c>
      <c r="C21" s="201" t="s">
        <v>188</v>
      </c>
      <c r="D21" s="202" t="s">
        <v>188</v>
      </c>
      <c r="E21" s="204"/>
      <c r="F21" s="204"/>
      <c r="G21" s="204"/>
      <c r="H21" s="204"/>
      <c r="I21" s="204"/>
      <c r="J21" s="204"/>
      <c r="K21" s="204">
        <f t="shared" si="3"/>
        <v>0</v>
      </c>
      <c r="L21" s="203"/>
      <c r="M21" s="203"/>
      <c r="N21" s="204"/>
      <c r="O21" s="203"/>
      <c r="P21" s="205">
        <f t="shared" si="2"/>
        <v>0</v>
      </c>
    </row>
    <row r="22" spans="2:18" x14ac:dyDescent="0.25">
      <c r="B22" s="118" t="s">
        <v>298</v>
      </c>
      <c r="C22" s="201" t="s">
        <v>190</v>
      </c>
      <c r="D22" s="202" t="s">
        <v>63</v>
      </c>
      <c r="E22" s="204"/>
      <c r="F22" s="204"/>
      <c r="G22" s="204"/>
      <c r="H22" s="204"/>
      <c r="I22" s="204"/>
      <c r="J22" s="204"/>
      <c r="K22" s="204">
        <f t="shared" si="3"/>
        <v>0</v>
      </c>
      <c r="L22" s="203"/>
      <c r="M22" s="203"/>
      <c r="N22" s="204"/>
      <c r="O22" s="203"/>
      <c r="P22" s="205">
        <f t="shared" si="2"/>
        <v>0</v>
      </c>
    </row>
    <row r="23" spans="2:18" x14ac:dyDescent="0.25">
      <c r="B23" s="118" t="s">
        <v>298</v>
      </c>
      <c r="C23" s="201" t="s">
        <v>64</v>
      </c>
      <c r="D23" s="202" t="s">
        <v>64</v>
      </c>
      <c r="E23" s="204"/>
      <c r="F23" s="204"/>
      <c r="G23" s="204"/>
      <c r="H23" s="204"/>
      <c r="I23" s="204"/>
      <c r="J23" s="204"/>
      <c r="K23" s="204">
        <f t="shared" si="3"/>
        <v>0</v>
      </c>
      <c r="L23" s="203"/>
      <c r="M23" s="203"/>
      <c r="N23" s="204"/>
      <c r="O23" s="203"/>
      <c r="P23" s="205">
        <f t="shared" si="2"/>
        <v>0</v>
      </c>
    </row>
    <row r="24" spans="2:18" ht="12.6" thickBot="1" x14ac:dyDescent="0.3">
      <c r="B24" s="118" t="s">
        <v>298</v>
      </c>
      <c r="C24" s="201" t="s">
        <v>55</v>
      </c>
      <c r="D24" s="202" t="s">
        <v>224</v>
      </c>
      <c r="E24" s="204"/>
      <c r="F24" s="204"/>
      <c r="G24" s="204"/>
      <c r="H24" s="204"/>
      <c r="I24" s="204"/>
      <c r="J24" s="204"/>
      <c r="K24" s="204">
        <f t="shared" si="3"/>
        <v>0</v>
      </c>
      <c r="L24" s="203"/>
      <c r="M24" s="203"/>
      <c r="N24" s="204"/>
      <c r="O24" s="203"/>
      <c r="P24" s="205">
        <f t="shared" si="2"/>
        <v>0</v>
      </c>
    </row>
    <row r="25" spans="2:18" x14ac:dyDescent="0.25">
      <c r="C25" s="206">
        <v>3</v>
      </c>
      <c r="D25" s="385" t="s">
        <v>227</v>
      </c>
      <c r="E25" s="385"/>
      <c r="F25" s="385"/>
      <c r="G25" s="385"/>
      <c r="H25" s="385"/>
      <c r="I25" s="385"/>
      <c r="J25" s="385"/>
      <c r="K25" s="385"/>
      <c r="L25" s="385"/>
      <c r="M25" s="385"/>
      <c r="N25" s="385"/>
      <c r="O25" s="385"/>
      <c r="P25" s="386"/>
    </row>
    <row r="26" spans="2:18" x14ac:dyDescent="0.25">
      <c r="B26" s="118" t="s">
        <v>317</v>
      </c>
      <c r="C26" s="201" t="s">
        <v>306</v>
      </c>
      <c r="D26" s="202" t="s">
        <v>305</v>
      </c>
      <c r="E26" s="204"/>
      <c r="F26" s="204"/>
      <c r="G26" s="204"/>
      <c r="H26" s="204"/>
      <c r="I26" s="204"/>
      <c r="J26" s="204"/>
      <c r="K26" s="204">
        <f>SUM(E26:J26)</f>
        <v>0</v>
      </c>
      <c r="L26" s="204"/>
      <c r="M26" s="203"/>
      <c r="N26" s="203"/>
      <c r="O26" s="203"/>
      <c r="P26" s="205">
        <f>SUM(K26:O26)</f>
        <v>0</v>
      </c>
      <c r="R26" s="3" t="b">
        <f>P26=P67</f>
        <v>1</v>
      </c>
    </row>
    <row r="27" spans="2:18" x14ac:dyDescent="0.25">
      <c r="B27" s="118" t="s">
        <v>317</v>
      </c>
      <c r="C27" s="201" t="s">
        <v>307</v>
      </c>
      <c r="D27" s="202" t="s">
        <v>304</v>
      </c>
      <c r="E27" s="211">
        <f>SUMIF(Losses!$G$21:$BU$21,E$8,Losses!$G$18:$BU$18)</f>
        <v>0</v>
      </c>
      <c r="F27" s="211">
        <f>SUMIF(Losses!$G$21:$BU$21,F$8,Losses!$G$18:$BU$18)</f>
        <v>0</v>
      </c>
      <c r="G27" s="211">
        <f>SUMIF(Losses!$G$21:$BU$21,G$8,Losses!$G$18:$BU$18)</f>
        <v>0</v>
      </c>
      <c r="H27" s="211">
        <f>SUMIF(Losses!$G$21:$BU$21,H$8,Losses!$G$18:$BU$18)</f>
        <v>22.63</v>
      </c>
      <c r="I27" s="211">
        <f>SUMIF(Losses!$G$21:$BU$21,I$8,Losses!$G$18:$BU$18)</f>
        <v>0</v>
      </c>
      <c r="J27" s="211">
        <f>SUMIF(Losses!$G$21:$BU$21,J$8,Losses!$G$18:$BU$18)</f>
        <v>0</v>
      </c>
      <c r="K27" s="204">
        <f>SUM(E27:J27)</f>
        <v>22.63</v>
      </c>
      <c r="L27" s="211">
        <f>SUMIF(Losses!$G$21:$BU$21,L$8,Losses!$G$18:$BU$18)</f>
        <v>0</v>
      </c>
      <c r="M27" s="203"/>
      <c r="N27" s="203"/>
      <c r="O27" s="203"/>
      <c r="P27" s="205">
        <f>SUM(K27:O27)</f>
        <v>22.63</v>
      </c>
      <c r="R27" s="3" t="b">
        <f>P27=P68</f>
        <v>1</v>
      </c>
    </row>
    <row r="28" spans="2:18" x14ac:dyDescent="0.25">
      <c r="C28" s="200">
        <v>4</v>
      </c>
      <c r="D28" s="383" t="s">
        <v>228</v>
      </c>
      <c r="E28" s="383"/>
      <c r="F28" s="383"/>
      <c r="G28" s="383"/>
      <c r="H28" s="383"/>
      <c r="I28" s="383"/>
      <c r="J28" s="383"/>
      <c r="K28" s="383"/>
      <c r="L28" s="383"/>
      <c r="M28" s="383"/>
      <c r="N28" s="383"/>
      <c r="O28" s="383"/>
      <c r="P28" s="384"/>
    </row>
    <row r="29" spans="2:18" x14ac:dyDescent="0.25">
      <c r="B29" s="118" t="s">
        <v>317</v>
      </c>
      <c r="C29" s="201" t="s">
        <v>308</v>
      </c>
      <c r="D29" s="202" t="s">
        <v>229</v>
      </c>
      <c r="E29" s="204"/>
      <c r="F29" s="204"/>
      <c r="G29" s="204"/>
      <c r="H29" s="204"/>
      <c r="I29" s="204"/>
      <c r="J29" s="204"/>
      <c r="K29" s="204">
        <f>SUM(E29:J29)</f>
        <v>0</v>
      </c>
      <c r="L29" s="204"/>
      <c r="M29" s="203"/>
      <c r="N29" s="203"/>
      <c r="O29" s="203"/>
      <c r="P29" s="205">
        <f t="shared" ref="P29:P30" si="4">SUM(K29:O29)</f>
        <v>0</v>
      </c>
      <c r="R29" s="3" t="b">
        <f>P29=P70</f>
        <v>1</v>
      </c>
    </row>
    <row r="30" spans="2:18" ht="12.6" thickBot="1" x14ac:dyDescent="0.3">
      <c r="B30" s="118" t="s">
        <v>317</v>
      </c>
      <c r="C30" s="201" t="s">
        <v>237</v>
      </c>
      <c r="D30" s="202" t="s">
        <v>230</v>
      </c>
      <c r="E30" s="203"/>
      <c r="F30" s="203"/>
      <c r="G30" s="203"/>
      <c r="H30" s="203"/>
      <c r="I30" s="203"/>
      <c r="J30" s="203"/>
      <c r="K30" s="203"/>
      <c r="L30" s="203"/>
      <c r="M30" s="204"/>
      <c r="N30" s="203"/>
      <c r="O30" s="203"/>
      <c r="P30" s="205">
        <f t="shared" si="4"/>
        <v>0</v>
      </c>
      <c r="R30" s="3" t="b">
        <f>P30=P71</f>
        <v>1</v>
      </c>
    </row>
    <row r="31" spans="2:18" ht="12.6" thickBot="1" x14ac:dyDescent="0.3">
      <c r="C31" s="207">
        <v>5</v>
      </c>
      <c r="D31" s="208" t="s">
        <v>231</v>
      </c>
      <c r="E31" s="209">
        <f t="shared" ref="E31:J31" si="5">SUM(E29:E30,E26:E27,E15:E24,E10:E12)</f>
        <v>0</v>
      </c>
      <c r="F31" s="209">
        <f t="shared" si="5"/>
        <v>0</v>
      </c>
      <c r="G31" s="209">
        <f t="shared" si="5"/>
        <v>0</v>
      </c>
      <c r="H31" s="209">
        <f t="shared" si="5"/>
        <v>22.63</v>
      </c>
      <c r="I31" s="209">
        <f t="shared" si="5"/>
        <v>0</v>
      </c>
      <c r="J31" s="209">
        <f t="shared" si="5"/>
        <v>0</v>
      </c>
      <c r="K31" s="209">
        <f t="shared" ref="K31:P31" si="6">SUM(K29:K30,K26:K27,K15:K24,K10:K12)</f>
        <v>22.63</v>
      </c>
      <c r="L31" s="209">
        <f t="shared" si="6"/>
        <v>0</v>
      </c>
      <c r="M31" s="209">
        <f t="shared" si="6"/>
        <v>0</v>
      </c>
      <c r="N31" s="209">
        <f t="shared" si="6"/>
        <v>0</v>
      </c>
      <c r="O31" s="209">
        <f t="shared" si="6"/>
        <v>0</v>
      </c>
      <c r="P31" s="210">
        <f t="shared" si="6"/>
        <v>22.63</v>
      </c>
    </row>
    <row r="32" spans="2:18" x14ac:dyDescent="0.25">
      <c r="C32" s="211"/>
      <c r="D32" s="211"/>
      <c r="E32" s="211"/>
      <c r="F32" s="211"/>
      <c r="G32" s="211"/>
      <c r="H32" s="211"/>
      <c r="I32" s="211"/>
      <c r="J32" s="211"/>
      <c r="K32" s="211"/>
      <c r="L32" s="211"/>
      <c r="M32" s="211"/>
      <c r="N32" s="211"/>
      <c r="O32" s="211"/>
      <c r="P32" s="211"/>
    </row>
    <row r="33" spans="2:16" ht="12.6" thickBot="1" x14ac:dyDescent="0.3">
      <c r="C33" s="211"/>
      <c r="D33" s="211"/>
      <c r="E33" s="211"/>
      <c r="F33" s="211"/>
      <c r="G33" s="211"/>
      <c r="H33" s="211"/>
      <c r="I33" s="211"/>
      <c r="J33" s="211"/>
      <c r="K33" s="211"/>
      <c r="L33" s="211"/>
      <c r="M33" s="211"/>
      <c r="N33" s="211"/>
      <c r="O33" s="211"/>
      <c r="P33" s="211"/>
    </row>
    <row r="34" spans="2:16" ht="36" x14ac:dyDescent="0.25">
      <c r="C34" s="393" t="s">
        <v>198</v>
      </c>
      <c r="D34" s="394"/>
      <c r="E34" s="395" t="s">
        <v>199</v>
      </c>
      <c r="F34" s="395"/>
      <c r="G34" s="395"/>
      <c r="H34" s="395"/>
      <c r="I34" s="395"/>
      <c r="J34" s="395"/>
      <c r="K34" s="395"/>
      <c r="L34" s="212" t="s">
        <v>200</v>
      </c>
      <c r="M34" s="396" t="s">
        <v>201</v>
      </c>
      <c r="N34" s="396" t="s">
        <v>202</v>
      </c>
      <c r="O34" s="396" t="s">
        <v>203</v>
      </c>
      <c r="P34" s="389" t="s">
        <v>204</v>
      </c>
    </row>
    <row r="35" spans="2:16" x14ac:dyDescent="0.25">
      <c r="C35" s="213"/>
      <c r="D35" s="214"/>
      <c r="E35" s="391" t="s">
        <v>205</v>
      </c>
      <c r="F35" s="391"/>
      <c r="G35" s="391"/>
      <c r="H35" s="391"/>
      <c r="I35" s="391"/>
      <c r="J35" s="391"/>
      <c r="K35" s="391"/>
      <c r="L35" s="392" t="s">
        <v>206</v>
      </c>
      <c r="M35" s="392"/>
      <c r="N35" s="392"/>
      <c r="O35" s="392"/>
      <c r="P35" s="390"/>
    </row>
    <row r="36" spans="2:16" ht="60" x14ac:dyDescent="0.25">
      <c r="C36" s="213"/>
      <c r="D36" s="214"/>
      <c r="E36" s="215" t="s">
        <v>207</v>
      </c>
      <c r="F36" s="215" t="s">
        <v>208</v>
      </c>
      <c r="G36" s="215" t="s">
        <v>209</v>
      </c>
      <c r="H36" s="215" t="s">
        <v>210</v>
      </c>
      <c r="I36" s="215" t="s">
        <v>211</v>
      </c>
      <c r="J36" s="215" t="s">
        <v>212</v>
      </c>
      <c r="K36" s="216" t="s">
        <v>213</v>
      </c>
      <c r="L36" s="392"/>
      <c r="M36" s="392"/>
      <c r="N36" s="392"/>
      <c r="O36" s="392"/>
      <c r="P36" s="390"/>
    </row>
    <row r="37" spans="2:16" x14ac:dyDescent="0.25">
      <c r="C37" s="213"/>
      <c r="D37" s="217" t="s">
        <v>214</v>
      </c>
      <c r="E37" s="218" t="s">
        <v>181</v>
      </c>
      <c r="F37" s="218" t="s">
        <v>179</v>
      </c>
      <c r="G37" s="218" t="s">
        <v>176</v>
      </c>
      <c r="H37" s="218" t="s">
        <v>177</v>
      </c>
      <c r="I37" s="218" t="s">
        <v>178</v>
      </c>
      <c r="J37" s="218" t="s">
        <v>140</v>
      </c>
      <c r="K37" s="218"/>
      <c r="L37" s="219" t="s">
        <v>180</v>
      </c>
      <c r="M37" s="219" t="s">
        <v>174</v>
      </c>
      <c r="N37" s="219" t="s">
        <v>171</v>
      </c>
      <c r="O37" s="219" t="s">
        <v>173</v>
      </c>
      <c r="P37" s="220"/>
    </row>
    <row r="38" spans="2:16" x14ac:dyDescent="0.25">
      <c r="C38" s="200">
        <v>1</v>
      </c>
      <c r="D38" s="383" t="s">
        <v>215</v>
      </c>
      <c r="E38" s="383"/>
      <c r="F38" s="383"/>
      <c r="G38" s="383"/>
      <c r="H38" s="383"/>
      <c r="I38" s="383"/>
      <c r="J38" s="383"/>
      <c r="K38" s="383"/>
      <c r="L38" s="383"/>
      <c r="M38" s="383"/>
      <c r="N38" s="383"/>
      <c r="O38" s="383"/>
      <c r="P38" s="384"/>
    </row>
    <row r="39" spans="2:16" x14ac:dyDescent="0.25">
      <c r="B39" s="4" t="s">
        <v>315</v>
      </c>
      <c r="C39" s="201" t="s">
        <v>191</v>
      </c>
      <c r="D39" s="202" t="s">
        <v>216</v>
      </c>
      <c r="E39" s="49"/>
      <c r="F39" s="49"/>
      <c r="G39" s="49"/>
      <c r="H39" s="49"/>
      <c r="I39" s="49"/>
      <c r="J39" s="49"/>
      <c r="K39" s="49">
        <f>SUM(E39:J39)</f>
        <v>0</v>
      </c>
      <c r="L39" s="203"/>
      <c r="M39" s="203"/>
      <c r="N39" s="203"/>
      <c r="O39" s="203"/>
      <c r="P39" s="221">
        <f>SUM(K39:O39)</f>
        <v>0</v>
      </c>
    </row>
    <row r="40" spans="2:16" x14ac:dyDescent="0.25">
      <c r="B40" s="4" t="s">
        <v>315</v>
      </c>
      <c r="C40" s="201" t="s">
        <v>193</v>
      </c>
      <c r="D40" s="202" t="s">
        <v>217</v>
      </c>
      <c r="E40" s="49"/>
      <c r="F40" s="49"/>
      <c r="G40" s="49"/>
      <c r="H40" s="49"/>
      <c r="I40" s="49"/>
      <c r="J40" s="49"/>
      <c r="K40" s="49">
        <f t="shared" ref="K40:K41" si="7">SUM(E40:J40)</f>
        <v>0</v>
      </c>
      <c r="L40" s="203"/>
      <c r="M40" s="203"/>
      <c r="N40" s="203"/>
      <c r="O40" s="203"/>
      <c r="P40" s="221">
        <f t="shared" ref="P40:P41" si="8">SUM(K40:O40)</f>
        <v>0</v>
      </c>
    </row>
    <row r="41" spans="2:16" ht="12.6" thickBot="1" x14ac:dyDescent="0.3">
      <c r="B41" s="4" t="s">
        <v>315</v>
      </c>
      <c r="C41" s="201" t="s">
        <v>140</v>
      </c>
      <c r="D41" s="202" t="s">
        <v>218</v>
      </c>
      <c r="E41" s="49"/>
      <c r="F41" s="49"/>
      <c r="G41" s="49"/>
      <c r="H41" s="49"/>
      <c r="I41" s="49"/>
      <c r="J41" s="49"/>
      <c r="K41" s="49">
        <f t="shared" si="7"/>
        <v>0</v>
      </c>
      <c r="L41" s="203"/>
      <c r="M41" s="203"/>
      <c r="N41" s="203"/>
      <c r="O41" s="203"/>
      <c r="P41" s="221">
        <f t="shared" si="8"/>
        <v>0</v>
      </c>
    </row>
    <row r="42" spans="2:16" x14ac:dyDescent="0.25">
      <c r="C42" s="206">
        <v>2</v>
      </c>
      <c r="D42" s="385" t="s">
        <v>219</v>
      </c>
      <c r="E42" s="385"/>
      <c r="F42" s="385"/>
      <c r="G42" s="385"/>
      <c r="H42" s="385"/>
      <c r="I42" s="385"/>
      <c r="J42" s="385"/>
      <c r="K42" s="385"/>
      <c r="L42" s="385"/>
      <c r="M42" s="385"/>
      <c r="N42" s="385"/>
      <c r="O42" s="385"/>
      <c r="P42" s="386"/>
    </row>
    <row r="43" spans="2:16" x14ac:dyDescent="0.25">
      <c r="C43" s="201"/>
      <c r="D43" s="387" t="s">
        <v>220</v>
      </c>
      <c r="E43" s="387"/>
      <c r="F43" s="387"/>
      <c r="G43" s="387"/>
      <c r="H43" s="387"/>
      <c r="I43" s="387"/>
      <c r="J43" s="387"/>
      <c r="K43" s="387"/>
      <c r="L43" s="387"/>
      <c r="M43" s="387"/>
      <c r="N43" s="387"/>
      <c r="O43" s="387"/>
      <c r="P43" s="388"/>
    </row>
    <row r="44" spans="2:16" x14ac:dyDescent="0.25">
      <c r="B44" s="4" t="s">
        <v>311</v>
      </c>
      <c r="C44" s="201" t="s">
        <v>184</v>
      </c>
      <c r="D44" s="202" t="s">
        <v>184</v>
      </c>
      <c r="E44" s="211"/>
      <c r="F44" s="211"/>
      <c r="G44" s="211"/>
      <c r="H44" s="211"/>
      <c r="I44" s="211"/>
      <c r="J44" s="211"/>
      <c r="K44" s="49">
        <f t="shared" ref="K44:K64" si="9">SUM(E44:J44)</f>
        <v>0</v>
      </c>
      <c r="L44" s="203"/>
      <c r="M44" s="203"/>
      <c r="N44" s="203"/>
      <c r="O44" s="203"/>
      <c r="P44" s="221">
        <f t="shared" ref="P44:P53" si="10">SUM(K44:O44)</f>
        <v>0</v>
      </c>
    </row>
    <row r="45" spans="2:16" x14ac:dyDescent="0.25">
      <c r="B45" s="4" t="s">
        <v>311</v>
      </c>
      <c r="C45" s="201" t="s">
        <v>16</v>
      </c>
      <c r="D45" s="202" t="s">
        <v>221</v>
      </c>
      <c r="E45" s="211"/>
      <c r="F45" s="211"/>
      <c r="G45" s="211"/>
      <c r="H45" s="211"/>
      <c r="I45" s="211"/>
      <c r="J45" s="211"/>
      <c r="K45" s="49">
        <f t="shared" si="9"/>
        <v>0</v>
      </c>
      <c r="L45" s="203"/>
      <c r="M45" s="203"/>
      <c r="N45" s="203"/>
      <c r="O45" s="203"/>
      <c r="P45" s="221">
        <f t="shared" si="10"/>
        <v>0</v>
      </c>
    </row>
    <row r="46" spans="2:16" x14ac:dyDescent="0.25">
      <c r="B46" s="4" t="s">
        <v>311</v>
      </c>
      <c r="C46" s="201" t="s">
        <v>185</v>
      </c>
      <c r="D46" s="202" t="s">
        <v>222</v>
      </c>
      <c r="E46" s="211"/>
      <c r="F46" s="211"/>
      <c r="G46" s="211"/>
      <c r="H46" s="211"/>
      <c r="I46" s="211"/>
      <c r="J46" s="211"/>
      <c r="K46" s="49">
        <f t="shared" si="9"/>
        <v>0</v>
      </c>
      <c r="L46" s="203"/>
      <c r="M46" s="203"/>
      <c r="N46" s="203"/>
      <c r="O46" s="203"/>
      <c r="P46" s="221">
        <f t="shared" si="10"/>
        <v>0</v>
      </c>
    </row>
    <row r="47" spans="2:16" x14ac:dyDescent="0.25">
      <c r="B47" s="4" t="s">
        <v>311</v>
      </c>
      <c r="C47" s="201" t="s">
        <v>186</v>
      </c>
      <c r="D47" s="202" t="s">
        <v>19</v>
      </c>
      <c r="E47" s="211"/>
      <c r="F47" s="211"/>
      <c r="G47" s="211"/>
      <c r="H47" s="211"/>
      <c r="I47" s="211"/>
      <c r="J47" s="211"/>
      <c r="K47" s="49">
        <f t="shared" si="9"/>
        <v>0</v>
      </c>
      <c r="L47" s="203"/>
      <c r="M47" s="203"/>
      <c r="N47" s="203"/>
      <c r="O47" s="203"/>
      <c r="P47" s="221">
        <f t="shared" si="10"/>
        <v>0</v>
      </c>
    </row>
    <row r="48" spans="2:16" x14ac:dyDescent="0.25">
      <c r="B48" s="4" t="s">
        <v>311</v>
      </c>
      <c r="C48" s="201" t="s">
        <v>187</v>
      </c>
      <c r="D48" s="202" t="s">
        <v>187</v>
      </c>
      <c r="E48" s="211"/>
      <c r="F48" s="211"/>
      <c r="G48" s="211"/>
      <c r="H48" s="211"/>
      <c r="I48" s="211"/>
      <c r="J48" s="211"/>
      <c r="K48" s="49">
        <f t="shared" si="9"/>
        <v>0</v>
      </c>
      <c r="L48" s="203"/>
      <c r="M48" s="203"/>
      <c r="N48" s="203"/>
      <c r="O48" s="203"/>
      <c r="P48" s="221">
        <f t="shared" si="10"/>
        <v>0</v>
      </c>
    </row>
    <row r="49" spans="2:16" x14ac:dyDescent="0.25">
      <c r="B49" s="4" t="s">
        <v>311</v>
      </c>
      <c r="C49" s="201" t="s">
        <v>196</v>
      </c>
      <c r="D49" s="202" t="s">
        <v>223</v>
      </c>
      <c r="E49" s="211"/>
      <c r="F49" s="211"/>
      <c r="G49" s="211"/>
      <c r="H49" s="211"/>
      <c r="I49" s="211"/>
      <c r="J49" s="211"/>
      <c r="K49" s="49">
        <f t="shared" si="9"/>
        <v>0</v>
      </c>
      <c r="L49" s="203"/>
      <c r="M49" s="203"/>
      <c r="N49" s="203"/>
      <c r="O49" s="203"/>
      <c r="P49" s="221">
        <f t="shared" si="10"/>
        <v>0</v>
      </c>
    </row>
    <row r="50" spans="2:16" x14ac:dyDescent="0.25">
      <c r="B50" s="4" t="s">
        <v>311</v>
      </c>
      <c r="C50" s="201" t="s">
        <v>188</v>
      </c>
      <c r="D50" s="202" t="s">
        <v>188</v>
      </c>
      <c r="E50" s="211"/>
      <c r="F50" s="211"/>
      <c r="G50" s="211"/>
      <c r="H50" s="211"/>
      <c r="I50" s="211"/>
      <c r="J50" s="211"/>
      <c r="K50" s="49">
        <f t="shared" si="9"/>
        <v>0</v>
      </c>
      <c r="L50" s="203"/>
      <c r="M50" s="203"/>
      <c r="N50" s="203"/>
      <c r="O50" s="203"/>
      <c r="P50" s="221">
        <f t="shared" si="10"/>
        <v>0</v>
      </c>
    </row>
    <row r="51" spans="2:16" x14ac:dyDescent="0.25">
      <c r="B51" s="4" t="s">
        <v>311</v>
      </c>
      <c r="C51" s="201" t="s">
        <v>190</v>
      </c>
      <c r="D51" s="202" t="s">
        <v>63</v>
      </c>
      <c r="E51" s="211"/>
      <c r="F51" s="211"/>
      <c r="G51" s="211"/>
      <c r="H51" s="211"/>
      <c r="I51" s="211"/>
      <c r="J51" s="211"/>
      <c r="K51" s="49">
        <f t="shared" si="9"/>
        <v>0</v>
      </c>
      <c r="L51" s="203"/>
      <c r="M51" s="203"/>
      <c r="N51" s="203"/>
      <c r="O51" s="203"/>
      <c r="P51" s="221">
        <f t="shared" si="10"/>
        <v>0</v>
      </c>
    </row>
    <row r="52" spans="2:16" x14ac:dyDescent="0.25">
      <c r="B52" s="4" t="s">
        <v>311</v>
      </c>
      <c r="C52" s="201" t="s">
        <v>64</v>
      </c>
      <c r="D52" s="202" t="s">
        <v>64</v>
      </c>
      <c r="E52" s="211"/>
      <c r="F52" s="211"/>
      <c r="G52" s="211"/>
      <c r="H52" s="211"/>
      <c r="I52" s="211"/>
      <c r="J52" s="211"/>
      <c r="K52" s="49">
        <f t="shared" si="9"/>
        <v>0</v>
      </c>
      <c r="L52" s="203"/>
      <c r="M52" s="203"/>
      <c r="N52" s="203"/>
      <c r="O52" s="203"/>
      <c r="P52" s="221">
        <f t="shared" si="10"/>
        <v>0</v>
      </c>
    </row>
    <row r="53" spans="2:16" x14ac:dyDescent="0.25">
      <c r="B53" s="4" t="s">
        <v>311</v>
      </c>
      <c r="C53" s="201" t="s">
        <v>55</v>
      </c>
      <c r="D53" s="202" t="s">
        <v>224</v>
      </c>
      <c r="E53" s="211"/>
      <c r="F53" s="211"/>
      <c r="G53" s="211"/>
      <c r="H53" s="211"/>
      <c r="I53" s="211"/>
      <c r="J53" s="211"/>
      <c r="K53" s="49">
        <f t="shared" si="9"/>
        <v>0</v>
      </c>
      <c r="L53" s="203"/>
      <c r="M53" s="203"/>
      <c r="N53" s="203"/>
      <c r="O53" s="203"/>
      <c r="P53" s="221">
        <f t="shared" si="10"/>
        <v>0</v>
      </c>
    </row>
    <row r="54" spans="2:16" x14ac:dyDescent="0.25">
      <c r="C54" s="201"/>
      <c r="D54" s="387" t="s">
        <v>225</v>
      </c>
      <c r="E54" s="387"/>
      <c r="F54" s="387"/>
      <c r="G54" s="387"/>
      <c r="H54" s="387"/>
      <c r="I54" s="387"/>
      <c r="J54" s="387"/>
      <c r="K54" s="387"/>
      <c r="L54" s="387"/>
      <c r="M54" s="387"/>
      <c r="N54" s="387"/>
      <c r="O54" s="387"/>
      <c r="P54" s="388"/>
    </row>
    <row r="55" spans="2:16" x14ac:dyDescent="0.25">
      <c r="B55" s="4" t="s">
        <v>312</v>
      </c>
      <c r="C55" s="222" t="s">
        <v>184</v>
      </c>
      <c r="D55" s="202" t="s">
        <v>184</v>
      </c>
      <c r="E55" s="211">
        <f>SUMIFS(Losses!$G$18:$BU$18,Losses!$G$20:$BU$20,$C55,Losses!$G$21:$BU$21,E$8)</f>
        <v>0</v>
      </c>
      <c r="F55" s="211">
        <f>SUMIFS(Losses!$G$18:$BU$18,Losses!$G$20:$BU$20,$C55,Losses!$G$21:$BU$21,F$8)</f>
        <v>0</v>
      </c>
      <c r="G55" s="211">
        <f>SUMIFS(Losses!$G$18:$BU$18,Losses!$G$20:$BU$20,$C55,Losses!$G$21:$BU$21,G$8)</f>
        <v>0</v>
      </c>
      <c r="H55" s="211">
        <f>SUMIFS(Losses!$G$18:$BU$18,Losses!$G$20:$BU$20,$C55,Losses!$G$21:$BU$21,H$8)</f>
        <v>0</v>
      </c>
      <c r="I55" s="211">
        <f>SUMIFS(Losses!$G$18:$BU$18,Losses!$G$20:$BU$20,$C55,Losses!$G$21:$BU$21,I$8)</f>
        <v>0</v>
      </c>
      <c r="J55" s="211">
        <f>SUMIFS(Losses!$G$18:$BU$18,Losses!$G$20:$BU$20,$C55,Losses!$G$21:$BU$21,J$8)</f>
        <v>0</v>
      </c>
      <c r="K55" s="49">
        <f t="shared" si="9"/>
        <v>0</v>
      </c>
      <c r="L55" s="49"/>
      <c r="M55" s="49"/>
      <c r="N55" s="49"/>
      <c r="O55" s="203"/>
      <c r="P55" s="221">
        <f t="shared" ref="P55:P64" si="11">SUM(K55:O55)</f>
        <v>0</v>
      </c>
    </row>
    <row r="56" spans="2:16" x14ac:dyDescent="0.25">
      <c r="B56" s="4" t="s">
        <v>312</v>
      </c>
      <c r="C56" s="222" t="s">
        <v>16</v>
      </c>
      <c r="D56" s="202" t="s">
        <v>221</v>
      </c>
      <c r="E56" s="211">
        <f>SUMIFS(Losses!$G$18:$BU$18,Losses!$G$20:$BU$20,$C56,Losses!$G$21:$BU$21,E$8)</f>
        <v>0</v>
      </c>
      <c r="F56" s="211">
        <f>SUMIFS(Losses!$G$18:$BU$18,Losses!$G$20:$BU$20,$C56,Losses!$G$21:$BU$21,F$8)</f>
        <v>0</v>
      </c>
      <c r="G56" s="211">
        <f>SUMIFS(Losses!$G$18:$BU$18,Losses!$G$20:$BU$20,$C56,Losses!$G$21:$BU$21,G$8)</f>
        <v>0</v>
      </c>
      <c r="H56" s="211">
        <f>SUMIFS(Losses!$G$18:$BU$18,Losses!$G$20:$BU$20,$C56,Losses!$G$21:$BU$21,H$8)</f>
        <v>0</v>
      </c>
      <c r="I56" s="211">
        <f>SUMIFS(Losses!$G$18:$BU$18,Losses!$G$20:$BU$20,$C56,Losses!$G$21:$BU$21,I$8)</f>
        <v>0</v>
      </c>
      <c r="J56" s="211">
        <f>SUMIFS(Losses!$G$18:$BU$18,Losses!$G$20:$BU$20,$C56,Losses!$G$21:$BU$21,J$8)</f>
        <v>0</v>
      </c>
      <c r="K56" s="49">
        <f t="shared" si="9"/>
        <v>0</v>
      </c>
      <c r="L56" s="49"/>
      <c r="M56" s="49"/>
      <c r="N56" s="49"/>
      <c r="O56" s="203"/>
      <c r="P56" s="221">
        <f t="shared" si="11"/>
        <v>0</v>
      </c>
    </row>
    <row r="57" spans="2:16" x14ac:dyDescent="0.25">
      <c r="B57" s="4" t="s">
        <v>312</v>
      </c>
      <c r="C57" s="222" t="s">
        <v>185</v>
      </c>
      <c r="D57" s="202" t="s">
        <v>222</v>
      </c>
      <c r="E57" s="211">
        <f>SUMIFS(Losses!$G$18:$BU$18,Losses!$G$20:$BU$20,$C57,Losses!$G$21:$BU$21,E$8)</f>
        <v>0</v>
      </c>
      <c r="F57" s="211">
        <f>SUMIFS(Losses!$G$18:$BU$18,Losses!$G$20:$BU$20,$C57,Losses!$G$21:$BU$21,F$8)</f>
        <v>0</v>
      </c>
      <c r="G57" s="211">
        <f>SUMIFS(Losses!$G$18:$BU$18,Losses!$G$20:$BU$20,$C57,Losses!$G$21:$BU$21,G$8)</f>
        <v>0</v>
      </c>
      <c r="H57" s="211">
        <f>SUMIFS(Losses!$G$18:$BU$18,Losses!$G$20:$BU$20,$C57,Losses!$G$21:$BU$21,H$8)</f>
        <v>0</v>
      </c>
      <c r="I57" s="211">
        <f>SUMIFS(Losses!$G$18:$BU$18,Losses!$G$20:$BU$20,$C57,Losses!$G$21:$BU$21,I$8)</f>
        <v>0</v>
      </c>
      <c r="J57" s="211">
        <f>SUMIFS(Losses!$G$18:$BU$18,Losses!$G$20:$BU$20,$C57,Losses!$G$21:$BU$21,J$8)</f>
        <v>0</v>
      </c>
      <c r="K57" s="49">
        <f t="shared" si="9"/>
        <v>0</v>
      </c>
      <c r="L57" s="49"/>
      <c r="M57" s="49"/>
      <c r="N57" s="49"/>
      <c r="O57" s="203"/>
      <c r="P57" s="221">
        <f t="shared" si="11"/>
        <v>0</v>
      </c>
    </row>
    <row r="58" spans="2:16" x14ac:dyDescent="0.25">
      <c r="B58" s="4" t="s">
        <v>312</v>
      </c>
      <c r="C58" s="222" t="s">
        <v>186</v>
      </c>
      <c r="D58" s="202" t="s">
        <v>19</v>
      </c>
      <c r="E58" s="211">
        <f>SUMIFS(Losses!$G$18:$BU$18,Losses!$G$20:$BU$20,$C58,Losses!$G$21:$BU$21,E$8)</f>
        <v>0</v>
      </c>
      <c r="F58" s="211">
        <f>SUMIFS(Losses!$G$18:$BU$18,Losses!$G$20:$BU$20,$C58,Losses!$G$21:$BU$21,F$8)</f>
        <v>0</v>
      </c>
      <c r="G58" s="211">
        <f>SUMIFS(Losses!$G$18:$BU$18,Losses!$G$20:$BU$20,$C58,Losses!$G$21:$BU$21,G$8)</f>
        <v>0</v>
      </c>
      <c r="H58" s="211">
        <f>SUMIFS(Losses!$G$18:$BU$18,Losses!$G$20:$BU$20,$C58,Losses!$G$21:$BU$21,H$8)</f>
        <v>1.74</v>
      </c>
      <c r="I58" s="211">
        <f>SUMIFS(Losses!$G$18:$BU$18,Losses!$G$20:$BU$20,$C58,Losses!$G$21:$BU$21,I$8)</f>
        <v>0</v>
      </c>
      <c r="J58" s="211">
        <f>SUMIFS(Losses!$G$18:$BU$18,Losses!$G$20:$BU$20,$C58,Losses!$G$21:$BU$21,J$8)</f>
        <v>0</v>
      </c>
      <c r="K58" s="49">
        <f t="shared" si="9"/>
        <v>1.74</v>
      </c>
      <c r="L58" s="49"/>
      <c r="M58" s="49"/>
      <c r="N58" s="49"/>
      <c r="O58" s="203"/>
      <c r="P58" s="221">
        <f t="shared" si="11"/>
        <v>1.74</v>
      </c>
    </row>
    <row r="59" spans="2:16" x14ac:dyDescent="0.25">
      <c r="B59" s="4" t="s">
        <v>312</v>
      </c>
      <c r="C59" s="222" t="s">
        <v>187</v>
      </c>
      <c r="D59" s="202" t="s">
        <v>187</v>
      </c>
      <c r="E59" s="211">
        <f>SUMIFS(Losses!$G$18:$BU$18,Losses!$G$20:$BU$20,$C59,Losses!$G$21:$BU$21,E$8)</f>
        <v>0</v>
      </c>
      <c r="F59" s="211">
        <f>SUMIFS(Losses!$G$18:$BU$18,Losses!$G$20:$BU$20,$C59,Losses!$G$21:$BU$21,F$8)</f>
        <v>0</v>
      </c>
      <c r="G59" s="211">
        <f>SUMIFS(Losses!$G$18:$BU$18,Losses!$G$20:$BU$20,$C59,Losses!$G$21:$BU$21,G$8)</f>
        <v>0</v>
      </c>
      <c r="H59" s="211">
        <f>SUMIFS(Losses!$G$18:$BU$18,Losses!$G$20:$BU$20,$C59,Losses!$G$21:$BU$21,H$8)</f>
        <v>0</v>
      </c>
      <c r="I59" s="211">
        <f>SUMIFS(Losses!$G$18:$BU$18,Losses!$G$20:$BU$20,$C59,Losses!$G$21:$BU$21,I$8)</f>
        <v>0</v>
      </c>
      <c r="J59" s="211">
        <f>SUMIFS(Losses!$G$18:$BU$18,Losses!$G$20:$BU$20,$C59,Losses!$G$21:$BU$21,J$8)</f>
        <v>0</v>
      </c>
      <c r="K59" s="49">
        <f t="shared" si="9"/>
        <v>0</v>
      </c>
      <c r="L59" s="49"/>
      <c r="M59" s="49"/>
      <c r="N59" s="49"/>
      <c r="O59" s="203"/>
      <c r="P59" s="221">
        <f t="shared" si="11"/>
        <v>0</v>
      </c>
    </row>
    <row r="60" spans="2:16" x14ac:dyDescent="0.25">
      <c r="B60" s="4" t="s">
        <v>312</v>
      </c>
      <c r="C60" s="222" t="s">
        <v>196</v>
      </c>
      <c r="D60" s="202" t="s">
        <v>223</v>
      </c>
      <c r="E60" s="211">
        <f>SUMIFS(Losses!$G$18:$BU$18,Losses!$G$20:$BU$20,$C60,Losses!$G$21:$BU$21,E$8)</f>
        <v>0</v>
      </c>
      <c r="F60" s="211">
        <f>SUMIFS(Losses!$G$18:$BU$18,Losses!$G$20:$BU$20,$C60,Losses!$G$21:$BU$21,F$8)</f>
        <v>0</v>
      </c>
      <c r="G60" s="211">
        <f>SUMIFS(Losses!$G$18:$BU$18,Losses!$G$20:$BU$20,$C60,Losses!$G$21:$BU$21,G$8)</f>
        <v>0</v>
      </c>
      <c r="H60" s="211">
        <f>SUMIFS(Losses!$G$18:$BU$18,Losses!$G$20:$BU$20,$C60,Losses!$G$21:$BU$21,H$8)</f>
        <v>0</v>
      </c>
      <c r="I60" s="211">
        <f>SUMIFS(Losses!$G$18:$BU$18,Losses!$G$20:$BU$20,$C60,Losses!$G$21:$BU$21,I$8)</f>
        <v>0</v>
      </c>
      <c r="J60" s="211">
        <f>SUMIFS(Losses!$G$18:$BU$18,Losses!$G$20:$BU$20,$C60,Losses!$G$21:$BU$21,J$8)</f>
        <v>0</v>
      </c>
      <c r="K60" s="49">
        <f t="shared" si="9"/>
        <v>0</v>
      </c>
      <c r="L60" s="49"/>
      <c r="M60" s="49"/>
      <c r="N60" s="49"/>
      <c r="O60" s="203"/>
      <c r="P60" s="221">
        <f t="shared" si="11"/>
        <v>0</v>
      </c>
    </row>
    <row r="61" spans="2:16" x14ac:dyDescent="0.25">
      <c r="B61" s="4" t="s">
        <v>312</v>
      </c>
      <c r="C61" s="222" t="s">
        <v>188</v>
      </c>
      <c r="D61" s="202" t="s">
        <v>188</v>
      </c>
      <c r="E61" s="211">
        <f>SUMIFS(Losses!$G$18:$BU$18,Losses!$G$20:$BU$20,$C61,Losses!$G$21:$BU$21,E$8)</f>
        <v>0</v>
      </c>
      <c r="F61" s="211">
        <f>SUMIFS(Losses!$G$18:$BU$18,Losses!$G$20:$BU$20,$C61,Losses!$G$21:$BU$21,F$8)</f>
        <v>0</v>
      </c>
      <c r="G61" s="211">
        <f>SUMIFS(Losses!$G$18:$BU$18,Losses!$G$20:$BU$20,$C61,Losses!$G$21:$BU$21,G$8)</f>
        <v>0</v>
      </c>
      <c r="H61" s="211">
        <f>SUMIFS(Losses!$G$18:$BU$18,Losses!$G$20:$BU$20,$C61,Losses!$G$21:$BU$21,H$8)</f>
        <v>0</v>
      </c>
      <c r="I61" s="211">
        <f>SUMIFS(Losses!$G$18:$BU$18,Losses!$G$20:$BU$20,$C61,Losses!$G$21:$BU$21,I$8)</f>
        <v>0</v>
      </c>
      <c r="J61" s="211">
        <f>SUMIFS(Losses!$G$18:$BU$18,Losses!$G$20:$BU$20,$C61,Losses!$G$21:$BU$21,J$8)</f>
        <v>0</v>
      </c>
      <c r="K61" s="49">
        <f t="shared" si="9"/>
        <v>0</v>
      </c>
      <c r="L61" s="49"/>
      <c r="M61" s="49"/>
      <c r="N61" s="49"/>
      <c r="O61" s="203"/>
      <c r="P61" s="221">
        <f t="shared" si="11"/>
        <v>0</v>
      </c>
    </row>
    <row r="62" spans="2:16" x14ac:dyDescent="0.25">
      <c r="B62" s="4" t="s">
        <v>312</v>
      </c>
      <c r="C62" s="222" t="s">
        <v>190</v>
      </c>
      <c r="D62" s="202" t="s">
        <v>63</v>
      </c>
      <c r="E62" s="211">
        <f>SUMIFS(Losses!$G$18:$BU$18,Losses!$G$20:$BU$20,$C62,Losses!$G$21:$BU$21,E$8)</f>
        <v>0</v>
      </c>
      <c r="F62" s="211">
        <f>SUMIFS(Losses!$G$18:$BU$18,Losses!$G$20:$BU$20,$C62,Losses!$G$21:$BU$21,F$8)</f>
        <v>0</v>
      </c>
      <c r="G62" s="211">
        <f>SUMIFS(Losses!$G$18:$BU$18,Losses!$G$20:$BU$20,$C62,Losses!$G$21:$BU$21,G$8)</f>
        <v>0</v>
      </c>
      <c r="H62" s="211">
        <f>SUMIFS(Losses!$G$18:$BU$18,Losses!$G$20:$BU$20,$C62,Losses!$G$21:$BU$21,H$8)</f>
        <v>17.766000000000002</v>
      </c>
      <c r="I62" s="211">
        <f>SUMIFS(Losses!$G$18:$BU$18,Losses!$G$20:$BU$20,$C62,Losses!$G$21:$BU$21,I$8)</f>
        <v>0</v>
      </c>
      <c r="J62" s="211">
        <f>SUMIFS(Losses!$G$18:$BU$18,Losses!$G$20:$BU$20,$C62,Losses!$G$21:$BU$21,J$8)</f>
        <v>0</v>
      </c>
      <c r="K62" s="49">
        <f t="shared" si="9"/>
        <v>17.766000000000002</v>
      </c>
      <c r="L62" s="49"/>
      <c r="M62" s="49"/>
      <c r="N62" s="49"/>
      <c r="O62" s="203"/>
      <c r="P62" s="221">
        <f t="shared" si="11"/>
        <v>17.766000000000002</v>
      </c>
    </row>
    <row r="63" spans="2:16" x14ac:dyDescent="0.25">
      <c r="B63" s="4" t="s">
        <v>312</v>
      </c>
      <c r="C63" s="222" t="s">
        <v>64</v>
      </c>
      <c r="D63" s="202" t="s">
        <v>64</v>
      </c>
      <c r="E63" s="211">
        <f>SUMIFS(Losses!$G$18:$BU$18,Losses!$G$20:$BU$20,$C63,Losses!$G$21:$BU$21,E$8)</f>
        <v>0</v>
      </c>
      <c r="F63" s="211">
        <f>SUMIFS(Losses!$G$18:$BU$18,Losses!$G$20:$BU$20,$C63,Losses!$G$21:$BU$21,F$8)</f>
        <v>0</v>
      </c>
      <c r="G63" s="211">
        <f>SUMIFS(Losses!$G$18:$BU$18,Losses!$G$20:$BU$20,$C63,Losses!$G$21:$BU$21,G$8)</f>
        <v>0</v>
      </c>
      <c r="H63" s="211">
        <f>SUMIFS(Losses!$G$18:$BU$18,Losses!$G$20:$BU$20,$C63,Losses!$G$21:$BU$21,H$8)</f>
        <v>3.1240000000000001</v>
      </c>
      <c r="I63" s="211">
        <f>SUMIFS(Losses!$G$18:$BU$18,Losses!$G$20:$BU$20,$C63,Losses!$G$21:$BU$21,I$8)</f>
        <v>0</v>
      </c>
      <c r="J63" s="211">
        <f>SUMIFS(Losses!$G$18:$BU$18,Losses!$G$20:$BU$20,$C63,Losses!$G$21:$BU$21,J$8)</f>
        <v>0</v>
      </c>
      <c r="K63" s="49">
        <f t="shared" si="9"/>
        <v>3.1240000000000001</v>
      </c>
      <c r="L63" s="49"/>
      <c r="M63" s="49"/>
      <c r="N63" s="49"/>
      <c r="O63" s="203"/>
      <c r="P63" s="221">
        <f t="shared" si="11"/>
        <v>3.1240000000000001</v>
      </c>
    </row>
    <row r="64" spans="2:16" x14ac:dyDescent="0.25">
      <c r="B64" s="4" t="s">
        <v>312</v>
      </c>
      <c r="C64" s="223" t="s">
        <v>55</v>
      </c>
      <c r="D64" s="202" t="s">
        <v>224</v>
      </c>
      <c r="E64" s="211">
        <f>SUMIFS(Losses!$G$18:$BU$18,Losses!$G$20:$BU$20,$C64,Losses!$G$21:$BU$21,E$8)</f>
        <v>0</v>
      </c>
      <c r="F64" s="211">
        <f>SUMIFS(Losses!$G$18:$BU$18,Losses!$G$20:$BU$20,$C64,Losses!$G$21:$BU$21,F$8)</f>
        <v>0</v>
      </c>
      <c r="G64" s="211">
        <f>SUMIFS(Losses!$G$18:$BU$18,Losses!$G$20:$BU$20,$C64,Losses!$G$21:$BU$21,G$8)</f>
        <v>0</v>
      </c>
      <c r="H64" s="211">
        <f>SUMIFS(Losses!$G$18:$BU$18,Losses!$G$20:$BU$20,$C64,Losses!$G$21:$BU$21,H$8)</f>
        <v>0</v>
      </c>
      <c r="I64" s="211">
        <f>SUMIFS(Losses!$G$18:$BU$18,Losses!$G$20:$BU$20,$C64,Losses!$G$21:$BU$21,I$8)</f>
        <v>0</v>
      </c>
      <c r="J64" s="211">
        <f>SUMIFS(Losses!$G$18:$BU$18,Losses!$G$20:$BU$20,$C64,Losses!$G$21:$BU$21,J$8)</f>
        <v>0</v>
      </c>
      <c r="K64" s="49">
        <f t="shared" si="9"/>
        <v>0</v>
      </c>
      <c r="L64" s="49"/>
      <c r="M64" s="49"/>
      <c r="N64" s="49"/>
      <c r="O64" s="203"/>
      <c r="P64" s="221">
        <f t="shared" si="11"/>
        <v>0</v>
      </c>
    </row>
    <row r="65" spans="2:16" ht="12.6" thickBot="1" x14ac:dyDescent="0.3">
      <c r="B65" s="4" t="s">
        <v>312</v>
      </c>
      <c r="C65" s="223" t="s">
        <v>325</v>
      </c>
      <c r="D65" s="224" t="s">
        <v>226</v>
      </c>
      <c r="E65" s="49"/>
      <c r="F65" s="49"/>
      <c r="G65" s="49"/>
      <c r="H65" s="49"/>
      <c r="I65" s="49"/>
      <c r="J65" s="49"/>
      <c r="K65" s="49">
        <f t="shared" ref="K65" si="12">SUM(E65:J65)</f>
        <v>0</v>
      </c>
      <c r="L65" s="49"/>
      <c r="M65" s="49"/>
      <c r="N65" s="49"/>
      <c r="O65" s="49"/>
      <c r="P65" s="221">
        <f>SUM(K65:O65)</f>
        <v>0</v>
      </c>
    </row>
    <row r="66" spans="2:16" x14ac:dyDescent="0.25">
      <c r="C66" s="206">
        <v>3</v>
      </c>
      <c r="D66" s="385" t="s">
        <v>227</v>
      </c>
      <c r="E66" s="385"/>
      <c r="F66" s="385"/>
      <c r="G66" s="385"/>
      <c r="H66" s="385"/>
      <c r="I66" s="385"/>
      <c r="J66" s="385"/>
      <c r="K66" s="385"/>
      <c r="L66" s="385"/>
      <c r="M66" s="385"/>
      <c r="N66" s="385"/>
      <c r="O66" s="385"/>
      <c r="P66" s="386"/>
    </row>
    <row r="67" spans="2:16" x14ac:dyDescent="0.25">
      <c r="B67" s="4" t="s">
        <v>314</v>
      </c>
      <c r="C67" s="201" t="s">
        <v>306</v>
      </c>
      <c r="D67" s="202" t="s">
        <v>305</v>
      </c>
      <c r="E67" s="203"/>
      <c r="F67" s="203"/>
      <c r="G67" s="203"/>
      <c r="H67" s="203"/>
      <c r="I67" s="203"/>
      <c r="J67" s="203"/>
      <c r="K67" s="203"/>
      <c r="L67" s="203"/>
      <c r="M67" s="203"/>
      <c r="N67" s="203"/>
      <c r="O67" s="49"/>
      <c r="P67" s="221">
        <f>SUM(K67:O67)</f>
        <v>0</v>
      </c>
    </row>
    <row r="68" spans="2:16" x14ac:dyDescent="0.25">
      <c r="B68" s="4" t="s">
        <v>314</v>
      </c>
      <c r="C68" s="201" t="s">
        <v>307</v>
      </c>
      <c r="D68" s="202" t="s">
        <v>304</v>
      </c>
      <c r="E68" s="203"/>
      <c r="F68" s="203"/>
      <c r="G68" s="203"/>
      <c r="H68" s="203"/>
      <c r="I68" s="203"/>
      <c r="J68" s="203"/>
      <c r="K68" s="203"/>
      <c r="L68" s="203"/>
      <c r="M68" s="203"/>
      <c r="N68" s="203"/>
      <c r="O68" s="49">
        <f>P27</f>
        <v>22.63</v>
      </c>
      <c r="P68" s="221">
        <f>SUM(K68:O68)</f>
        <v>22.63</v>
      </c>
    </row>
    <row r="69" spans="2:16" x14ac:dyDescent="0.25">
      <c r="C69" s="200">
        <v>4</v>
      </c>
      <c r="D69" s="383" t="s">
        <v>228</v>
      </c>
      <c r="E69" s="383"/>
      <c r="F69" s="383"/>
      <c r="G69" s="383"/>
      <c r="H69" s="383"/>
      <c r="I69" s="383"/>
      <c r="J69" s="383"/>
      <c r="K69" s="383"/>
      <c r="L69" s="383"/>
      <c r="M69" s="383"/>
      <c r="N69" s="383"/>
      <c r="O69" s="383"/>
      <c r="P69" s="384"/>
    </row>
    <row r="70" spans="2:16" x14ac:dyDescent="0.25">
      <c r="B70" s="4" t="s">
        <v>314</v>
      </c>
      <c r="C70" s="201" t="s">
        <v>308</v>
      </c>
      <c r="D70" s="202" t="s">
        <v>229</v>
      </c>
      <c r="E70" s="203"/>
      <c r="F70" s="203"/>
      <c r="G70" s="203"/>
      <c r="H70" s="203"/>
      <c r="I70" s="203"/>
      <c r="J70" s="203"/>
      <c r="K70" s="203"/>
      <c r="L70" s="203"/>
      <c r="M70" s="49"/>
      <c r="N70" s="203"/>
      <c r="O70" s="203"/>
      <c r="P70" s="221">
        <f t="shared" ref="P70:P71" si="13">SUM(K70:O70)</f>
        <v>0</v>
      </c>
    </row>
    <row r="71" spans="2:16" ht="12.6" thickBot="1" x14ac:dyDescent="0.3">
      <c r="B71" s="4" t="s">
        <v>314</v>
      </c>
      <c r="C71" s="201" t="s">
        <v>237</v>
      </c>
      <c r="D71" s="202" t="s">
        <v>230</v>
      </c>
      <c r="E71" s="49"/>
      <c r="F71" s="49"/>
      <c r="G71" s="49"/>
      <c r="H71" s="49"/>
      <c r="I71" s="49"/>
      <c r="J71" s="49"/>
      <c r="K71" s="49">
        <f>SUM(E71:J71)</f>
        <v>0</v>
      </c>
      <c r="L71" s="203"/>
      <c r="M71" s="203"/>
      <c r="N71" s="203"/>
      <c r="O71" s="203"/>
      <c r="P71" s="221">
        <f t="shared" si="13"/>
        <v>0</v>
      </c>
    </row>
    <row r="72" spans="2:16" ht="12.6" thickBot="1" x14ac:dyDescent="0.3">
      <c r="C72" s="207">
        <v>5</v>
      </c>
      <c r="D72" s="208" t="s">
        <v>381</v>
      </c>
      <c r="E72" s="209">
        <f>SUM(E70:E71,E67:E68,E44:E53,E55:E65,E39:E41)</f>
        <v>0</v>
      </c>
      <c r="F72" s="209">
        <f t="shared" ref="F72:P72" si="14">SUM(F70:F71,F67:F68,F44:F53,F55:F65,F39:F41)</f>
        <v>0</v>
      </c>
      <c r="G72" s="209">
        <f t="shared" si="14"/>
        <v>0</v>
      </c>
      <c r="H72" s="209">
        <f t="shared" si="14"/>
        <v>22.63</v>
      </c>
      <c r="I72" s="209">
        <f t="shared" si="14"/>
        <v>0</v>
      </c>
      <c r="J72" s="209">
        <f t="shared" si="14"/>
        <v>0</v>
      </c>
      <c r="K72" s="209">
        <f t="shared" si="14"/>
        <v>22.63</v>
      </c>
      <c r="L72" s="209">
        <f t="shared" si="14"/>
        <v>0</v>
      </c>
      <c r="M72" s="209">
        <f t="shared" si="14"/>
        <v>0</v>
      </c>
      <c r="N72" s="209">
        <f t="shared" si="14"/>
        <v>0</v>
      </c>
      <c r="O72" s="209">
        <f t="shared" si="14"/>
        <v>22.63</v>
      </c>
      <c r="P72" s="210">
        <f t="shared" si="14"/>
        <v>45.26</v>
      </c>
    </row>
  </sheetData>
  <sheetProtection sheet="1" objects="1" scenarios="1"/>
  <mergeCells count="27">
    <mergeCell ref="P5:P7"/>
    <mergeCell ref="E6:K6"/>
    <mergeCell ref="L6:L7"/>
    <mergeCell ref="C5:D5"/>
    <mergeCell ref="E5:L5"/>
    <mergeCell ref="M5:M7"/>
    <mergeCell ref="N5:N7"/>
    <mergeCell ref="O5:O7"/>
    <mergeCell ref="D9:P9"/>
    <mergeCell ref="D13:P13"/>
    <mergeCell ref="D14:P14"/>
    <mergeCell ref="D25:P25"/>
    <mergeCell ref="D28:P28"/>
    <mergeCell ref="D54:P54"/>
    <mergeCell ref="D66:P66"/>
    <mergeCell ref="D69:P69"/>
    <mergeCell ref="P34:P36"/>
    <mergeCell ref="E35:K35"/>
    <mergeCell ref="L35:L36"/>
    <mergeCell ref="D38:P38"/>
    <mergeCell ref="D42:P42"/>
    <mergeCell ref="D43:P43"/>
    <mergeCell ref="C34:D34"/>
    <mergeCell ref="E34:K34"/>
    <mergeCell ref="M34:M36"/>
    <mergeCell ref="N34:N36"/>
    <mergeCell ref="O34:O3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4" tint="0.59999389629810485"/>
  </sheetPr>
  <dimension ref="B1:CH109"/>
  <sheetViews>
    <sheetView showGridLines="0" workbookViewId="0">
      <pane xSplit="9" ySplit="13" topLeftCell="J14" activePane="bottomRight" state="frozen"/>
      <selection pane="topRight" activeCell="J1" sqref="J1"/>
      <selection pane="bottomLeft" activeCell="A11" sqref="A11"/>
      <selection pane="bottomRight" activeCell="P46" sqref="P46:P48"/>
    </sheetView>
  </sheetViews>
  <sheetFormatPr defaultColWidth="8.88671875" defaultRowHeight="12" outlineLevelCol="1" x14ac:dyDescent="0.25"/>
  <cols>
    <col min="1" max="1" width="1.5546875" style="78" customWidth="1"/>
    <col min="2" max="2" width="12" style="78" customWidth="1"/>
    <col min="3" max="3" width="0.6640625" style="78" customWidth="1"/>
    <col min="4" max="4" width="13.6640625" style="78" customWidth="1"/>
    <col min="5" max="5" width="15.44140625" style="78" customWidth="1"/>
    <col min="6" max="6" width="10.5546875" style="84" bestFit="1" customWidth="1"/>
    <col min="7" max="7" width="9" style="110" hidden="1" customWidth="1"/>
    <col min="8" max="8" width="6.33203125" style="84" hidden="1" customWidth="1"/>
    <col min="9" max="10" width="1" style="84" customWidth="1"/>
    <col min="11" max="22" width="10.33203125" style="84" customWidth="1"/>
    <col min="23" max="23" width="16.109375" style="84" hidden="1" customWidth="1" outlineLevel="1"/>
    <col min="24" max="24" width="8.33203125" style="78" hidden="1" customWidth="1" outlineLevel="1"/>
    <col min="25" max="71" width="8.88671875" style="78" hidden="1" customWidth="1" outlineLevel="1"/>
    <col min="72" max="72" width="11.33203125" style="78" hidden="1" customWidth="1" outlineLevel="1"/>
    <col min="73" max="73" width="8.88671875" style="78" hidden="1" customWidth="1" outlineLevel="1"/>
    <col min="74" max="74" width="13.88671875" style="78" hidden="1" customWidth="1" outlineLevel="1"/>
    <col min="75" max="75" width="12.6640625" style="78" hidden="1" customWidth="1" outlineLevel="1"/>
    <col min="76" max="85" width="8.88671875" style="78" hidden="1" customWidth="1" outlineLevel="1"/>
    <col min="86" max="86" width="8.88671875" style="78" collapsed="1"/>
    <col min="87" max="16384" width="8.88671875" style="78"/>
  </cols>
  <sheetData>
    <row r="1" spans="2:85" ht="10.199999999999999" customHeight="1" x14ac:dyDescent="0.25"/>
    <row r="2" spans="2:85" ht="13.8" x14ac:dyDescent="0.3">
      <c r="B2" s="439" t="s">
        <v>167</v>
      </c>
      <c r="C2" s="439"/>
      <c r="D2" s="439"/>
    </row>
    <row r="3" spans="2:85" ht="9.6" customHeight="1" x14ac:dyDescent="0.25"/>
    <row r="4" spans="2:85" hidden="1" x14ac:dyDescent="0.25">
      <c r="B4" s="254" t="str">
        <f>IF(Original_data!A1="UNIT: TJ"," (in TJ)",IF(Original_data!A1="UNIT: ktoe"," (in ktoe)",""))</f>
        <v xml:space="preserve"> (in TJ)</v>
      </c>
      <c r="C4" s="241"/>
      <c r="D4" s="255" t="str">
        <f>IF(Original_data!A1="UNIT: TJ"," (in PJ)",IF(Original_data!A1="UNIT: Mtoe","",""))</f>
        <v xml:space="preserve"> (in PJ)</v>
      </c>
      <c r="F4" s="78"/>
      <c r="H4" s="79"/>
      <c r="I4" s="78"/>
      <c r="J4" s="78"/>
      <c r="K4" s="78"/>
      <c r="L4" s="78"/>
      <c r="M4" s="78"/>
      <c r="N4" s="78"/>
      <c r="O4" s="78"/>
      <c r="P4" s="78"/>
      <c r="Q4" s="78"/>
      <c r="R4" s="78"/>
      <c r="S4" s="78"/>
      <c r="T4" s="78"/>
      <c r="U4" s="78"/>
      <c r="V4" s="78"/>
      <c r="W4" s="78"/>
    </row>
    <row r="5" spans="2:85" x14ac:dyDescent="0.25">
      <c r="B5" s="415" t="str">
        <f>IF(Original_data!$B$1=0,"",Original_data!$B$1)</f>
        <v>COUNTRY: Netherlands</v>
      </c>
      <c r="C5" s="415"/>
      <c r="D5" s="415"/>
      <c r="F5" s="78"/>
      <c r="H5" s="79"/>
      <c r="I5" s="78"/>
      <c r="J5" s="78"/>
      <c r="K5" s="78"/>
      <c r="L5" s="78"/>
      <c r="M5" s="78"/>
      <c r="N5" s="78"/>
      <c r="O5" s="78"/>
      <c r="P5" s="78"/>
      <c r="Q5" s="78"/>
      <c r="R5" s="78"/>
      <c r="S5" s="78"/>
      <c r="T5" s="78"/>
      <c r="U5" s="78"/>
      <c r="V5" s="78"/>
      <c r="W5" s="78"/>
    </row>
    <row r="6" spans="2:85" x14ac:dyDescent="0.25">
      <c r="B6" s="415" t="str">
        <f>IF(Original_data!$C$1=0,"",Original_data!$C$1)</f>
        <v>TIME: 2014</v>
      </c>
      <c r="C6" s="415"/>
      <c r="D6" s="415"/>
      <c r="F6" s="78"/>
      <c r="H6" s="79"/>
      <c r="I6" s="78"/>
      <c r="J6" s="78"/>
      <c r="K6" s="78"/>
      <c r="L6" s="78"/>
      <c r="M6" s="78"/>
      <c r="N6" s="78"/>
      <c r="O6" s="78"/>
      <c r="P6" s="78"/>
      <c r="Q6" s="78"/>
      <c r="R6" s="78"/>
      <c r="S6" s="78"/>
      <c r="T6" s="78"/>
      <c r="U6" s="78"/>
      <c r="V6" s="78"/>
      <c r="W6" s="78"/>
    </row>
    <row r="7" spans="2:85" ht="13.2" customHeight="1" x14ac:dyDescent="0.25">
      <c r="B7" s="170" t="str">
        <f>IF(OR(Original_data!$B$2&lt;&gt;"Anthracite",Original_data!$BL$2&lt;&gt;"Heat",Original_data!$A$3&lt;&gt;"Production",Original_data!$A$93&lt;&gt;"Heat output"),"The data from the energy balances was not copied correctly!",IF(Original_data!$A$1="UNIT: TJ","",IF(Original_data!$A$1=0,"","Please copy the IEA balance in terajoules!")))</f>
        <v/>
      </c>
      <c r="F7" s="78"/>
      <c r="H7" s="79"/>
      <c r="I7" s="78"/>
      <c r="J7" s="78"/>
      <c r="V7" s="78"/>
      <c r="W7" s="78"/>
    </row>
    <row r="8" spans="2:85" ht="16.95" customHeight="1" x14ac:dyDescent="0.25">
      <c r="F8" s="78"/>
      <c r="H8" s="79"/>
      <c r="I8" s="78"/>
      <c r="J8" s="78"/>
      <c r="K8" s="78"/>
      <c r="L8" s="78"/>
      <c r="M8" s="78"/>
      <c r="N8" s="78"/>
      <c r="O8" s="78"/>
      <c r="P8" s="78"/>
      <c r="Q8" s="78"/>
      <c r="R8" s="78"/>
      <c r="S8" s="78"/>
      <c r="T8" s="78"/>
      <c r="U8" s="78"/>
      <c r="V8" s="78"/>
      <c r="X8" s="463" t="str">
        <f>"Detailed data from the energy balance"&amp;B4</f>
        <v>Detailed data from the energy balance (in TJ)</v>
      </c>
      <c r="Y8" s="464"/>
      <c r="Z8" s="464"/>
      <c r="AA8" s="464"/>
      <c r="AB8" s="464"/>
      <c r="AC8" s="464"/>
      <c r="AD8" s="464"/>
      <c r="AE8" s="464"/>
      <c r="AF8" s="464"/>
      <c r="AG8" s="464"/>
      <c r="AH8" s="464"/>
      <c r="AI8" s="464"/>
      <c r="AJ8" s="464"/>
      <c r="AK8" s="464"/>
      <c r="AL8" s="464"/>
      <c r="AM8" s="464"/>
      <c r="AN8" s="464"/>
      <c r="AO8" s="464"/>
      <c r="AP8" s="464"/>
      <c r="AQ8" s="464"/>
      <c r="AR8" s="464"/>
      <c r="AS8" s="464"/>
      <c r="AT8" s="464"/>
      <c r="AU8" s="464"/>
      <c r="AV8" s="464"/>
      <c r="AW8" s="464"/>
      <c r="AX8" s="464"/>
      <c r="AY8" s="464"/>
      <c r="AZ8" s="464"/>
      <c r="BA8" s="464"/>
      <c r="BB8" s="464"/>
      <c r="BC8" s="464"/>
      <c r="BD8" s="464"/>
      <c r="BE8" s="464"/>
      <c r="BF8" s="464"/>
      <c r="BG8" s="464"/>
      <c r="BH8" s="464"/>
      <c r="BI8" s="464"/>
      <c r="BJ8" s="464"/>
      <c r="BK8" s="464"/>
      <c r="BL8" s="464"/>
      <c r="BM8" s="464"/>
      <c r="BN8" s="464"/>
      <c r="BO8" s="464"/>
      <c r="BP8" s="464"/>
      <c r="BQ8" s="464"/>
      <c r="BR8" s="464"/>
      <c r="BS8" s="464"/>
      <c r="BT8" s="464"/>
      <c r="BU8" s="464"/>
      <c r="BV8" s="464"/>
      <c r="BW8" s="464"/>
      <c r="BX8" s="464"/>
      <c r="BY8" s="464"/>
      <c r="BZ8" s="464"/>
      <c r="CA8" s="464"/>
      <c r="CB8" s="464"/>
      <c r="CC8" s="464"/>
      <c r="CD8" s="464"/>
      <c r="CE8" s="464"/>
      <c r="CF8" s="464"/>
      <c r="CG8" s="465"/>
    </row>
    <row r="9" spans="2:85" ht="16.2" customHeight="1" x14ac:dyDescent="0.25">
      <c r="F9" s="78"/>
      <c r="H9" s="79"/>
      <c r="I9" s="78"/>
      <c r="J9" s="78"/>
      <c r="K9" s="269"/>
      <c r="L9" s="444" t="s">
        <v>286</v>
      </c>
      <c r="M9" s="445"/>
      <c r="N9" s="445"/>
      <c r="O9" s="445"/>
      <c r="P9" s="445"/>
      <c r="Q9" s="445"/>
      <c r="R9" s="445"/>
      <c r="S9" s="445"/>
      <c r="T9" s="445"/>
      <c r="U9" s="446"/>
      <c r="V9" s="78"/>
      <c r="W9" s="184" t="s">
        <v>286</v>
      </c>
      <c r="X9" s="82" t="s">
        <v>184</v>
      </c>
      <c r="Y9" s="82" t="s">
        <v>184</v>
      </c>
      <c r="Z9" s="82" t="s">
        <v>184</v>
      </c>
      <c r="AA9" s="82" t="s">
        <v>184</v>
      </c>
      <c r="AB9" s="82" t="s">
        <v>184</v>
      </c>
      <c r="AC9" s="82" t="s">
        <v>184</v>
      </c>
      <c r="AD9" s="82" t="s">
        <v>184</v>
      </c>
      <c r="AE9" s="82" t="s">
        <v>184</v>
      </c>
      <c r="AF9" s="82" t="s">
        <v>184</v>
      </c>
      <c r="AG9" s="82" t="s">
        <v>184</v>
      </c>
      <c r="AH9" s="82" t="s">
        <v>184</v>
      </c>
      <c r="AI9" s="82" t="s">
        <v>184</v>
      </c>
      <c r="AJ9" s="82" t="s">
        <v>184</v>
      </c>
      <c r="AK9" s="82" t="s">
        <v>184</v>
      </c>
      <c r="AL9" s="82" t="s">
        <v>16</v>
      </c>
      <c r="AM9" s="82" t="s">
        <v>16</v>
      </c>
      <c r="AN9" s="82" t="s">
        <v>185</v>
      </c>
      <c r="AO9" s="82" t="s">
        <v>186</v>
      </c>
      <c r="AP9" s="82" t="s">
        <v>187</v>
      </c>
      <c r="AQ9" s="82" t="s">
        <v>187</v>
      </c>
      <c r="AR9" s="82" t="s">
        <v>187</v>
      </c>
      <c r="AS9" s="82" t="s">
        <v>187</v>
      </c>
      <c r="AT9" s="82" t="s">
        <v>187</v>
      </c>
      <c r="AU9" s="82" t="s">
        <v>187</v>
      </c>
      <c r="AV9" s="82" t="s">
        <v>187</v>
      </c>
      <c r="AW9" s="82" t="s">
        <v>187</v>
      </c>
      <c r="AX9" s="82" t="s">
        <v>187</v>
      </c>
      <c r="AY9" s="82" t="s">
        <v>187</v>
      </c>
      <c r="AZ9" s="82" t="s">
        <v>187</v>
      </c>
      <c r="BA9" s="82" t="s">
        <v>187</v>
      </c>
      <c r="BB9" s="82" t="s">
        <v>187</v>
      </c>
      <c r="BC9" s="82" t="s">
        <v>187</v>
      </c>
      <c r="BD9" s="82" t="s">
        <v>187</v>
      </c>
      <c r="BE9" s="82" t="s">
        <v>187</v>
      </c>
      <c r="BF9" s="82" t="s">
        <v>187</v>
      </c>
      <c r="BG9" s="82" t="s">
        <v>187</v>
      </c>
      <c r="BH9" s="82" t="s">
        <v>187</v>
      </c>
      <c r="BI9" s="82" t="s">
        <v>187</v>
      </c>
      <c r="BJ9" s="82" t="s">
        <v>187</v>
      </c>
      <c r="BK9" s="82" t="s">
        <v>187</v>
      </c>
      <c r="BL9" s="82" t="s">
        <v>188</v>
      </c>
      <c r="BM9" s="82" t="s">
        <v>188</v>
      </c>
      <c r="BN9" s="82" t="s">
        <v>188</v>
      </c>
      <c r="BO9" s="82" t="s">
        <v>196</v>
      </c>
      <c r="BP9" s="82" t="s">
        <v>196</v>
      </c>
      <c r="BQ9" s="82" t="s">
        <v>196</v>
      </c>
      <c r="BR9" s="82" t="s">
        <v>196</v>
      </c>
      <c r="BS9" s="82" t="s">
        <v>196</v>
      </c>
      <c r="BT9" s="82" t="s">
        <v>196</v>
      </c>
      <c r="BU9" s="82" t="s">
        <v>196</v>
      </c>
      <c r="BV9" s="83" t="s">
        <v>190</v>
      </c>
      <c r="BW9" s="82" t="s">
        <v>64</v>
      </c>
      <c r="BX9" s="82" t="s">
        <v>55</v>
      </c>
      <c r="BY9" s="82" t="s">
        <v>190</v>
      </c>
      <c r="BZ9" s="82" t="s">
        <v>64</v>
      </c>
      <c r="CA9" s="82" t="s">
        <v>190</v>
      </c>
      <c r="CB9" s="82" t="s">
        <v>64</v>
      </c>
      <c r="CC9" s="82" t="s">
        <v>190</v>
      </c>
      <c r="CD9" s="82" t="s">
        <v>190</v>
      </c>
      <c r="CE9" s="82" t="s">
        <v>64</v>
      </c>
      <c r="CF9" s="82" t="s">
        <v>190</v>
      </c>
      <c r="CG9" s="82" t="s">
        <v>64</v>
      </c>
    </row>
    <row r="10" spans="2:85" ht="36" x14ac:dyDescent="0.25">
      <c r="B10" s="407" t="s">
        <v>319</v>
      </c>
      <c r="C10" s="407"/>
      <c r="D10" s="407"/>
      <c r="E10" s="407"/>
      <c r="F10" s="187" t="s">
        <v>313</v>
      </c>
      <c r="G10" s="187" t="s">
        <v>321</v>
      </c>
      <c r="H10" s="187" t="s">
        <v>272</v>
      </c>
      <c r="I10" s="78"/>
      <c r="J10" s="78"/>
      <c r="K10" s="185" t="s">
        <v>65</v>
      </c>
      <c r="L10" s="81" t="s">
        <v>184</v>
      </c>
      <c r="M10" s="81" t="s">
        <v>221</v>
      </c>
      <c r="N10" s="81" t="s">
        <v>222</v>
      </c>
      <c r="O10" s="81" t="s">
        <v>19</v>
      </c>
      <c r="P10" s="81" t="s">
        <v>187</v>
      </c>
      <c r="Q10" s="81" t="s">
        <v>223</v>
      </c>
      <c r="R10" s="81" t="s">
        <v>188</v>
      </c>
      <c r="S10" s="81" t="s">
        <v>63</v>
      </c>
      <c r="T10" s="81" t="s">
        <v>64</v>
      </c>
      <c r="U10" s="81" t="s">
        <v>224</v>
      </c>
      <c r="V10" s="78"/>
      <c r="W10" s="184" t="s">
        <v>197</v>
      </c>
      <c r="X10" s="138" t="str">
        <f>Original_data!B2</f>
        <v>Anthracite</v>
      </c>
      <c r="Y10" s="138" t="str">
        <f>Original_data!C2</f>
        <v>Coking coal</v>
      </c>
      <c r="Z10" s="138" t="str">
        <f>Original_data!D2</f>
        <v>Other bituminous coal</v>
      </c>
      <c r="AA10" s="138" t="str">
        <f>Original_data!E2</f>
        <v>Sub-bituminous coal</v>
      </c>
      <c r="AB10" s="138" t="str">
        <f>Original_data!F2</f>
        <v>Lignite</v>
      </c>
      <c r="AC10" s="138" t="str">
        <f>Original_data!G2</f>
        <v>Patent fuel</v>
      </c>
      <c r="AD10" s="138" t="str">
        <f>Original_data!H2</f>
        <v>Coke oven coke</v>
      </c>
      <c r="AE10" s="138" t="str">
        <f>Original_data!I2</f>
        <v>Gas coke</v>
      </c>
      <c r="AF10" s="138" t="str">
        <f>Original_data!J2</f>
        <v>Coal tar</v>
      </c>
      <c r="AG10" s="138" t="str">
        <f>Original_data!K2</f>
        <v>BKB</v>
      </c>
      <c r="AH10" s="138" t="str">
        <f>Original_data!L2</f>
        <v>Gas works gas</v>
      </c>
      <c r="AI10" s="138" t="str">
        <f>Original_data!M2</f>
        <v>Coke oven gas</v>
      </c>
      <c r="AJ10" s="138" t="str">
        <f>Original_data!N2</f>
        <v>Blast furnace gas</v>
      </c>
      <c r="AK10" s="138" t="str">
        <f>Original_data!O2</f>
        <v>Other recovered gases</v>
      </c>
      <c r="AL10" s="138" t="str">
        <f>Original_data!P2</f>
        <v>Peat</v>
      </c>
      <c r="AM10" s="138" t="str">
        <f>Original_data!Q2</f>
        <v>Peat products</v>
      </c>
      <c r="AN10" s="138" t="str">
        <f>Original_data!R2</f>
        <v>Oil shale and oil sands</v>
      </c>
      <c r="AO10" s="138" t="str">
        <f>Original_data!S2</f>
        <v>Natural gas</v>
      </c>
      <c r="AP10" s="138" t="str">
        <f>Original_data!U2</f>
        <v>Crude oil</v>
      </c>
      <c r="AQ10" s="138" t="str">
        <f>Original_data!V2</f>
        <v>Natural gas liquids</v>
      </c>
      <c r="AR10" s="138" t="str">
        <f>Original_data!W2</f>
        <v>Refinery feedstocks</v>
      </c>
      <c r="AS10" s="138" t="str">
        <f>Original_data!X2</f>
        <v>Additives/blending components</v>
      </c>
      <c r="AT10" s="138" t="str">
        <f>Original_data!Y2</f>
        <v>Other hydrocarbons</v>
      </c>
      <c r="AU10" s="138" t="str">
        <f>Original_data!Z2</f>
        <v>Refinery gas</v>
      </c>
      <c r="AV10" s="138" t="str">
        <f>Original_data!AA2</f>
        <v>Ethane</v>
      </c>
      <c r="AW10" s="138" t="str">
        <f>Original_data!AB2</f>
        <v>Liquefied petroleum gases (LPG)</v>
      </c>
      <c r="AX10" s="138" t="str">
        <f>Original_data!AC2</f>
        <v>Motor gasoline excl. biofuels</v>
      </c>
      <c r="AY10" s="138" t="str">
        <f>Original_data!AD2</f>
        <v>Aviation gasoline</v>
      </c>
      <c r="AZ10" s="138" t="str">
        <f>Original_data!AE2</f>
        <v>Gasoline type jet fuel</v>
      </c>
      <c r="BA10" s="138" t="str">
        <f>Original_data!AF2</f>
        <v>Kerosene type jet fuel excl. biofuels</v>
      </c>
      <c r="BB10" s="138" t="str">
        <f>Original_data!AG2</f>
        <v>Other kerosene</v>
      </c>
      <c r="BC10" s="138" t="str">
        <f>Original_data!AH2</f>
        <v>Gas/diesel oil excl. biofuels</v>
      </c>
      <c r="BD10" s="138" t="str">
        <f>Original_data!AI2</f>
        <v>Fuel oil</v>
      </c>
      <c r="BE10" s="138" t="str">
        <f>Original_data!AJ2</f>
        <v>Naphtha</v>
      </c>
      <c r="BF10" s="138" t="str">
        <f>Original_data!AK2</f>
        <v>White spirit &amp; SBP</v>
      </c>
      <c r="BG10" s="138" t="str">
        <f>Original_data!AL2</f>
        <v>Lubricants</v>
      </c>
      <c r="BH10" s="138" t="str">
        <f>Original_data!AM2</f>
        <v>Bitumen</v>
      </c>
      <c r="BI10" s="138" t="str">
        <f>Original_data!AN2</f>
        <v>Paraffin waxes</v>
      </c>
      <c r="BJ10" s="138" t="str">
        <f>Original_data!AO2</f>
        <v>Petroleum coke</v>
      </c>
      <c r="BK10" s="138" t="str">
        <f>Original_data!AP2</f>
        <v>Other oil products</v>
      </c>
      <c r="BL10" s="138" t="str">
        <f>Original_data!AQ2</f>
        <v>Industrial waste</v>
      </c>
      <c r="BM10" s="138" t="str">
        <f>Original_data!AR2</f>
        <v>Municipal waste (renewable)</v>
      </c>
      <c r="BN10" s="138" t="str">
        <f>Original_data!AS2</f>
        <v>Municipal waste (non-renewable)</v>
      </c>
      <c r="BO10" s="138" t="str">
        <f>Original_data!AT2</f>
        <v>Primary solid biofuels</v>
      </c>
      <c r="BP10" s="138" t="str">
        <f>Original_data!AU2</f>
        <v>Biogases</v>
      </c>
      <c r="BQ10" s="138" t="str">
        <f>Original_data!AV2</f>
        <v>Biogasoline</v>
      </c>
      <c r="BR10" s="138" t="str">
        <f>Original_data!AW2</f>
        <v>Biodiesels</v>
      </c>
      <c r="BS10" s="138" t="str">
        <f>Original_data!AX2</f>
        <v>Other liquid biofuels</v>
      </c>
      <c r="BT10" s="138" t="str">
        <f>Original_data!AY2</f>
        <v>Non-specified primary biofuels and waste</v>
      </c>
      <c r="BU10" s="138" t="str">
        <f>Original_data!AZ2</f>
        <v>Charcoal</v>
      </c>
      <c r="BV10" s="138" t="str">
        <f>Original_data!BA2</f>
        <v>Elec/heat output from non-specified manufactured gases</v>
      </c>
      <c r="BW10" s="138" t="str">
        <f>Original_data!BB2</f>
        <v>Heat output from non-specified combustible fuels</v>
      </c>
      <c r="BX10" s="138" t="str">
        <f>Original_data!BC2</f>
        <v>Nuclear</v>
      </c>
      <c r="BY10" s="138" t="str">
        <f>Original_data!BD2</f>
        <v>Hydro</v>
      </c>
      <c r="BZ10" s="138" t="str">
        <f>Original_data!BE2</f>
        <v>Geothermal</v>
      </c>
      <c r="CA10" s="138" t="str">
        <f>Original_data!BF2</f>
        <v>Solar photovoltaics</v>
      </c>
      <c r="CB10" s="138" t="str">
        <f>Original_data!BG2</f>
        <v>Solar thermal</v>
      </c>
      <c r="CC10" s="138" t="str">
        <f>Original_data!BH2</f>
        <v>Tide, wave and ocean</v>
      </c>
      <c r="CD10" s="138" t="str">
        <f>Original_data!BI2</f>
        <v>Wind</v>
      </c>
      <c r="CE10" s="138" t="str">
        <f>Original_data!BJ2</f>
        <v>Other sources</v>
      </c>
      <c r="CF10" s="138" t="str">
        <f>Original_data!BK2</f>
        <v>Electricity</v>
      </c>
      <c r="CG10" s="138" t="str">
        <f>Original_data!BL2</f>
        <v>Heat</v>
      </c>
    </row>
    <row r="11" spans="2:85" hidden="1" x14ac:dyDescent="0.25">
      <c r="I11" s="78"/>
      <c r="J11" s="78"/>
      <c r="K11" s="78"/>
      <c r="L11" s="84" t="s">
        <v>184</v>
      </c>
      <c r="M11" s="84" t="s">
        <v>16</v>
      </c>
      <c r="N11" s="84" t="s">
        <v>185</v>
      </c>
      <c r="O11" s="84" t="s">
        <v>186</v>
      </c>
      <c r="P11" s="84" t="s">
        <v>187</v>
      </c>
      <c r="Q11" s="84" t="s">
        <v>196</v>
      </c>
      <c r="R11" s="84" t="s">
        <v>188</v>
      </c>
      <c r="S11" s="84" t="s">
        <v>190</v>
      </c>
      <c r="T11" s="84" t="s">
        <v>64</v>
      </c>
      <c r="U11" s="84" t="s">
        <v>55</v>
      </c>
      <c r="V11" s="78"/>
    </row>
    <row r="12" spans="2:85" hidden="1" x14ac:dyDescent="0.25">
      <c r="I12" s="78"/>
      <c r="J12" s="78"/>
      <c r="K12" s="272" t="str">
        <f>Matrix!F81</f>
        <v>Res_non-en</v>
      </c>
      <c r="L12" s="84" t="s">
        <v>325</v>
      </c>
      <c r="M12" s="84" t="s">
        <v>325</v>
      </c>
      <c r="N12" s="84" t="s">
        <v>325</v>
      </c>
      <c r="O12" s="84" t="s">
        <v>325</v>
      </c>
      <c r="P12" s="84" t="s">
        <v>325</v>
      </c>
      <c r="Q12" s="84" t="s">
        <v>325</v>
      </c>
      <c r="R12" s="84" t="s">
        <v>325</v>
      </c>
      <c r="S12" s="84" t="s">
        <v>325</v>
      </c>
      <c r="T12" s="84" t="s">
        <v>325</v>
      </c>
      <c r="U12" s="84" t="s">
        <v>325</v>
      </c>
      <c r="V12" s="78"/>
    </row>
    <row r="13" spans="2:85" ht="5.4" customHeight="1" x14ac:dyDescent="0.25">
      <c r="I13" s="78"/>
      <c r="J13" s="78"/>
      <c r="V13" s="78"/>
    </row>
    <row r="14" spans="2:85" ht="3.6" customHeight="1" x14ac:dyDescent="0.25">
      <c r="I14" s="78"/>
      <c r="J14" s="78"/>
      <c r="V14" s="78"/>
    </row>
    <row r="15" spans="2:85" ht="16.95" customHeight="1" x14ac:dyDescent="0.25">
      <c r="B15" s="459" t="str">
        <f>Original_data!A84</f>
        <v>Non-energy use industry/transformation/energy</v>
      </c>
      <c r="D15" s="372" t="str">
        <f>"Value in energy balance"&amp;$B$4</f>
        <v>Value in energy balance (in TJ)</v>
      </c>
      <c r="E15" s="408"/>
      <c r="F15" s="373"/>
      <c r="G15" s="108"/>
      <c r="H15" s="92">
        <v>1</v>
      </c>
      <c r="I15" s="78"/>
      <c r="J15" s="78"/>
      <c r="K15" s="274">
        <f>SUM(L15:U15)</f>
        <v>589293</v>
      </c>
      <c r="L15" s="275">
        <f t="shared" ref="L15:U15" si="0">SUMIFS($X15:$CG15,$X$9:$CG$9,L$11)*$H15</f>
        <v>2452</v>
      </c>
      <c r="M15" s="275">
        <f t="shared" si="0"/>
        <v>0</v>
      </c>
      <c r="N15" s="275">
        <f t="shared" si="0"/>
        <v>0</v>
      </c>
      <c r="O15" s="275">
        <f t="shared" si="0"/>
        <v>82682</v>
      </c>
      <c r="P15" s="275">
        <f t="shared" si="0"/>
        <v>504159</v>
      </c>
      <c r="Q15" s="275">
        <f t="shared" si="0"/>
        <v>0</v>
      </c>
      <c r="R15" s="275">
        <f t="shared" si="0"/>
        <v>0</v>
      </c>
      <c r="S15" s="275">
        <f t="shared" si="0"/>
        <v>0</v>
      </c>
      <c r="T15" s="275">
        <f t="shared" si="0"/>
        <v>0</v>
      </c>
      <c r="U15" s="275">
        <f t="shared" si="0"/>
        <v>0</v>
      </c>
      <c r="V15" s="78"/>
      <c r="X15" s="101">
        <f>Original_data!B84</f>
        <v>0</v>
      </c>
      <c r="Y15" s="101">
        <f>Original_data!C84</f>
        <v>172</v>
      </c>
      <c r="Z15" s="101">
        <f>Original_data!D84</f>
        <v>0</v>
      </c>
      <c r="AA15" s="101">
        <f>Original_data!E84</f>
        <v>0</v>
      </c>
      <c r="AB15" s="101">
        <f>Original_data!F84</f>
        <v>0</v>
      </c>
      <c r="AC15" s="101">
        <f>Original_data!G84</f>
        <v>0</v>
      </c>
      <c r="AD15" s="101">
        <f>Original_data!H84</f>
        <v>143</v>
      </c>
      <c r="AE15" s="101">
        <f>Original_data!I84</f>
        <v>0</v>
      </c>
      <c r="AF15" s="101">
        <f>Original_data!J84</f>
        <v>2137</v>
      </c>
      <c r="AG15" s="101">
        <f>Original_data!K84</f>
        <v>0</v>
      </c>
      <c r="AH15" s="101">
        <f>Original_data!L84</f>
        <v>0</v>
      </c>
      <c r="AI15" s="101">
        <f>Original_data!M84</f>
        <v>0</v>
      </c>
      <c r="AJ15" s="101">
        <f>Original_data!N84</f>
        <v>0</v>
      </c>
      <c r="AK15" s="101">
        <f>Original_data!O84</f>
        <v>0</v>
      </c>
      <c r="AL15" s="101">
        <f>Original_data!P84</f>
        <v>0</v>
      </c>
      <c r="AM15" s="101">
        <f>Original_data!Q84</f>
        <v>0</v>
      </c>
      <c r="AN15" s="101">
        <f>Original_data!R84</f>
        <v>0</v>
      </c>
      <c r="AO15" s="101">
        <f>Original_data!S84</f>
        <v>82682</v>
      </c>
      <c r="AP15" s="101">
        <f>Original_data!U84</f>
        <v>0</v>
      </c>
      <c r="AQ15" s="101">
        <f>Original_data!V84</f>
        <v>132088</v>
      </c>
      <c r="AR15" s="101">
        <f>Original_data!W84</f>
        <v>0</v>
      </c>
      <c r="AS15" s="101">
        <f>Original_data!X84</f>
        <v>0</v>
      </c>
      <c r="AT15" s="101">
        <f>Original_data!Y84</f>
        <v>0</v>
      </c>
      <c r="AU15" s="101">
        <f>Original_data!Z84</f>
        <v>0</v>
      </c>
      <c r="AV15" s="101">
        <f>Original_data!AA84</f>
        <v>0</v>
      </c>
      <c r="AW15" s="101">
        <f>Original_data!AB84</f>
        <v>161920</v>
      </c>
      <c r="AX15" s="101">
        <f>Original_data!AC84</f>
        <v>0</v>
      </c>
      <c r="AY15" s="101">
        <f>Original_data!AD84</f>
        <v>0</v>
      </c>
      <c r="AZ15" s="101">
        <f>Original_data!AE84</f>
        <v>0</v>
      </c>
      <c r="BA15" s="101">
        <f>Original_data!AF84</f>
        <v>0</v>
      </c>
      <c r="BB15" s="101">
        <f>Original_data!AG84</f>
        <v>3354</v>
      </c>
      <c r="BC15" s="101">
        <f>Original_data!AH84</f>
        <v>0</v>
      </c>
      <c r="BD15" s="101">
        <f>Original_data!AI84</f>
        <v>80</v>
      </c>
      <c r="BE15" s="101">
        <f>Original_data!AJ84</f>
        <v>172172</v>
      </c>
      <c r="BF15" s="101">
        <f>Original_data!AK84</f>
        <v>1613</v>
      </c>
      <c r="BG15" s="101">
        <f>Original_data!AL84</f>
        <v>1848</v>
      </c>
      <c r="BH15" s="101">
        <f>Original_data!AM84</f>
        <v>7956</v>
      </c>
      <c r="BI15" s="101">
        <f>Original_data!AN84</f>
        <v>11760</v>
      </c>
      <c r="BJ15" s="101">
        <f>Original_data!AO84</f>
        <v>1088</v>
      </c>
      <c r="BK15" s="101">
        <f>Original_data!AP84</f>
        <v>10280</v>
      </c>
      <c r="BL15" s="101">
        <f>Original_data!AQ84</f>
        <v>0</v>
      </c>
      <c r="BM15" s="101">
        <f>Original_data!AR84</f>
        <v>0</v>
      </c>
      <c r="BN15" s="101">
        <f>Original_data!AS84</f>
        <v>0</v>
      </c>
      <c r="BO15" s="101">
        <f>Original_data!AT84</f>
        <v>0</v>
      </c>
      <c r="BP15" s="101">
        <f>Original_data!AU84</f>
        <v>0</v>
      </c>
      <c r="BQ15" s="101">
        <f>Original_data!AV84</f>
        <v>0</v>
      </c>
      <c r="BR15" s="101">
        <f>Original_data!AW84</f>
        <v>0</v>
      </c>
      <c r="BS15" s="101">
        <f>Original_data!AX84</f>
        <v>0</v>
      </c>
      <c r="BT15" s="101">
        <f>Original_data!AY84</f>
        <v>0</v>
      </c>
      <c r="BU15" s="101">
        <f>Original_data!AZ84</f>
        <v>0</v>
      </c>
      <c r="BV15" s="101">
        <f>Original_data!BA84</f>
        <v>0</v>
      </c>
      <c r="BW15" s="101">
        <f>Original_data!BB84</f>
        <v>0</v>
      </c>
      <c r="BX15" s="101">
        <f>Original_data!BC84</f>
        <v>0</v>
      </c>
      <c r="BY15" s="101">
        <f>Original_data!BD84</f>
        <v>0</v>
      </c>
      <c r="BZ15" s="101">
        <f>Original_data!BE84</f>
        <v>0</v>
      </c>
      <c r="CA15" s="101">
        <f>Original_data!BF84</f>
        <v>0</v>
      </c>
      <c r="CB15" s="101">
        <f>Original_data!BG84</f>
        <v>0</v>
      </c>
      <c r="CC15" s="101">
        <f>Original_data!BH84</f>
        <v>0</v>
      </c>
      <c r="CD15" s="101">
        <f>Original_data!BI84</f>
        <v>0</v>
      </c>
      <c r="CE15" s="101">
        <f>Original_data!BJ84</f>
        <v>0</v>
      </c>
      <c r="CF15" s="101">
        <f>Original_data!BK84</f>
        <v>0</v>
      </c>
      <c r="CG15" s="101">
        <f>Original_data!BL84</f>
        <v>0</v>
      </c>
    </row>
    <row r="16" spans="2:85" ht="3.6" customHeight="1" x14ac:dyDescent="0.25">
      <c r="B16" s="459"/>
      <c r="D16" s="84"/>
      <c r="E16" s="84"/>
      <c r="F16" s="78"/>
      <c r="G16" s="84"/>
      <c r="H16" s="78"/>
      <c r="I16" s="78"/>
      <c r="J16" s="78"/>
      <c r="K16" s="276"/>
      <c r="L16" s="276"/>
      <c r="M16" s="276"/>
      <c r="N16" s="276"/>
      <c r="O16" s="276"/>
      <c r="P16" s="276"/>
      <c r="Q16" s="276"/>
      <c r="R16" s="276"/>
      <c r="S16" s="276"/>
      <c r="T16" s="276"/>
      <c r="U16" s="276"/>
      <c r="V16" s="78"/>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2"/>
      <c r="AY16" s="282"/>
      <c r="AZ16" s="282"/>
      <c r="BA16" s="282"/>
      <c r="BB16" s="282"/>
      <c r="BC16" s="282"/>
      <c r="BD16" s="282"/>
      <c r="BE16" s="282"/>
      <c r="BF16" s="282"/>
      <c r="BG16" s="282"/>
      <c r="BH16" s="282"/>
      <c r="BI16" s="282"/>
      <c r="BJ16" s="282"/>
      <c r="BK16" s="282"/>
      <c r="BL16" s="282"/>
      <c r="BM16" s="282"/>
      <c r="BN16" s="282"/>
      <c r="BO16" s="282"/>
      <c r="BP16" s="282"/>
      <c r="BQ16" s="282"/>
      <c r="BR16" s="282"/>
      <c r="BS16" s="282"/>
      <c r="BT16" s="282"/>
      <c r="BU16" s="282"/>
      <c r="BV16" s="282"/>
      <c r="BW16" s="282"/>
      <c r="BX16" s="282"/>
      <c r="BY16" s="282"/>
      <c r="BZ16" s="282"/>
      <c r="CA16" s="282"/>
      <c r="CB16" s="282"/>
      <c r="CC16" s="282"/>
      <c r="CD16" s="282"/>
      <c r="CE16" s="282"/>
      <c r="CF16" s="282"/>
      <c r="CG16" s="282"/>
    </row>
    <row r="17" spans="2:85" ht="26.4" customHeight="1" x14ac:dyDescent="0.25">
      <c r="B17" s="459"/>
      <c r="D17" s="460" t="str">
        <f>IF(Original_data!$A$1="UNIT: TJ","Value deducting 'memo: non-energy use chemical/petrochemical' (in TJ)",IF(Original_data!$A$1="UNIT: ktoe","Value deducting 'memo: non-energy use chemical/petrochemical' (in ktoe)",""))</f>
        <v>Value deducting 'memo: non-energy use chemical/petrochemical' (in TJ)</v>
      </c>
      <c r="E17" s="461"/>
      <c r="F17" s="462"/>
      <c r="G17" s="108"/>
      <c r="H17" s="92">
        <v>1</v>
      </c>
      <c r="I17" s="78"/>
      <c r="J17" s="78"/>
      <c r="K17" s="274">
        <f>SUM(L17:U17)</f>
        <v>13061</v>
      </c>
      <c r="L17" s="275">
        <f t="shared" ref="L17:U17" si="1">L15-L34</f>
        <v>1027</v>
      </c>
      <c r="M17" s="275">
        <f t="shared" si="1"/>
        <v>0</v>
      </c>
      <c r="N17" s="275">
        <f t="shared" si="1"/>
        <v>0</v>
      </c>
      <c r="O17" s="275">
        <f t="shared" si="1"/>
        <v>48</v>
      </c>
      <c r="P17" s="275">
        <f t="shared" si="1"/>
        <v>11986</v>
      </c>
      <c r="Q17" s="275">
        <f t="shared" si="1"/>
        <v>0</v>
      </c>
      <c r="R17" s="275">
        <f t="shared" si="1"/>
        <v>0</v>
      </c>
      <c r="S17" s="275">
        <f t="shared" si="1"/>
        <v>0</v>
      </c>
      <c r="T17" s="275">
        <f t="shared" si="1"/>
        <v>0</v>
      </c>
      <c r="U17" s="275">
        <f t="shared" si="1"/>
        <v>0</v>
      </c>
      <c r="V17" s="78"/>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2"/>
      <c r="AX17" s="282"/>
      <c r="AY17" s="282"/>
      <c r="AZ17" s="282"/>
      <c r="BA17" s="282"/>
      <c r="BB17" s="282"/>
      <c r="BC17" s="282"/>
      <c r="BD17" s="282"/>
      <c r="BE17" s="282"/>
      <c r="BF17" s="282"/>
      <c r="BG17" s="282"/>
      <c r="BH17" s="282"/>
      <c r="BI17" s="282"/>
      <c r="BJ17" s="282"/>
      <c r="BK17" s="282"/>
      <c r="BL17" s="282"/>
      <c r="BM17" s="282"/>
      <c r="BN17" s="282"/>
      <c r="BO17" s="282"/>
      <c r="BP17" s="282"/>
      <c r="BQ17" s="282"/>
      <c r="BR17" s="282"/>
      <c r="BS17" s="282"/>
      <c r="BT17" s="282"/>
      <c r="BU17" s="282"/>
      <c r="BV17" s="282"/>
      <c r="BW17" s="282"/>
      <c r="BX17" s="282"/>
      <c r="BY17" s="282"/>
      <c r="BZ17" s="282"/>
      <c r="CA17" s="282"/>
      <c r="CB17" s="282"/>
      <c r="CC17" s="282"/>
      <c r="CD17" s="282"/>
      <c r="CE17" s="282"/>
      <c r="CF17" s="282"/>
      <c r="CG17" s="282"/>
    </row>
    <row r="18" spans="2:85" ht="3.6" customHeight="1" x14ac:dyDescent="0.25">
      <c r="B18" s="459"/>
      <c r="D18" s="84"/>
      <c r="E18" s="84"/>
      <c r="F18" s="78"/>
      <c r="G18" s="84"/>
      <c r="H18" s="78"/>
      <c r="I18" s="78"/>
      <c r="J18" s="78"/>
      <c r="K18" s="283"/>
      <c r="L18" s="283"/>
      <c r="M18" s="283"/>
      <c r="N18" s="283"/>
      <c r="O18" s="283"/>
      <c r="P18" s="283"/>
      <c r="Q18" s="283"/>
      <c r="R18" s="283"/>
      <c r="S18" s="283"/>
      <c r="T18" s="283"/>
      <c r="U18" s="283"/>
      <c r="V18" s="78"/>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2"/>
      <c r="BA18" s="282"/>
      <c r="BB18" s="282"/>
      <c r="BC18" s="282"/>
      <c r="BD18" s="282"/>
      <c r="BE18" s="282"/>
      <c r="BF18" s="282"/>
      <c r="BG18" s="282"/>
      <c r="BH18" s="282"/>
      <c r="BI18" s="282"/>
      <c r="BJ18" s="282"/>
      <c r="BK18" s="282"/>
      <c r="BL18" s="282"/>
      <c r="BM18" s="282"/>
      <c r="BN18" s="282"/>
      <c r="BO18" s="282"/>
      <c r="BP18" s="282"/>
      <c r="BQ18" s="282"/>
      <c r="BR18" s="282"/>
      <c r="BS18" s="282"/>
      <c r="BT18" s="282"/>
      <c r="BU18" s="282"/>
      <c r="BV18" s="282"/>
      <c r="BW18" s="282"/>
      <c r="BX18" s="282"/>
      <c r="BY18" s="282"/>
      <c r="BZ18" s="282"/>
      <c r="CA18" s="282"/>
      <c r="CB18" s="282"/>
      <c r="CC18" s="282"/>
      <c r="CD18" s="282"/>
      <c r="CE18" s="282"/>
      <c r="CF18" s="282"/>
      <c r="CG18" s="282"/>
    </row>
    <row r="19" spans="2:85" ht="16.95" customHeight="1" x14ac:dyDescent="0.25">
      <c r="B19" s="459"/>
      <c r="D19" s="409" t="s">
        <v>340</v>
      </c>
      <c r="E19" s="410"/>
      <c r="F19" s="165" t="s">
        <v>179</v>
      </c>
      <c r="G19" s="284"/>
      <c r="H19" s="108"/>
      <c r="I19" s="78"/>
      <c r="J19" s="78"/>
      <c r="K19" s="274">
        <f>SUM(L19:U19)</f>
        <v>0</v>
      </c>
      <c r="L19" s="96"/>
      <c r="M19" s="96"/>
      <c r="N19" s="96"/>
      <c r="O19" s="96"/>
      <c r="P19" s="96"/>
      <c r="Q19" s="96"/>
      <c r="R19" s="96"/>
      <c r="S19" s="96"/>
      <c r="T19" s="96"/>
      <c r="U19" s="96"/>
      <c r="V19" s="78"/>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2"/>
      <c r="AY19" s="282"/>
      <c r="AZ19" s="282"/>
      <c r="BA19" s="282"/>
      <c r="BB19" s="282"/>
      <c r="BC19" s="282"/>
      <c r="BD19" s="282"/>
      <c r="BE19" s="282"/>
      <c r="BF19" s="282"/>
      <c r="BG19" s="282"/>
      <c r="BH19" s="282"/>
      <c r="BI19" s="282"/>
      <c r="BJ19" s="282"/>
      <c r="BK19" s="282"/>
      <c r="BL19" s="282"/>
      <c r="BM19" s="282"/>
      <c r="BN19" s="282"/>
      <c r="BO19" s="282"/>
      <c r="BP19" s="282"/>
      <c r="BQ19" s="282"/>
      <c r="BR19" s="282"/>
      <c r="BS19" s="282"/>
      <c r="BT19" s="282"/>
      <c r="BU19" s="282"/>
      <c r="BV19" s="282"/>
      <c r="BW19" s="282"/>
      <c r="BX19" s="282"/>
      <c r="BY19" s="282"/>
      <c r="BZ19" s="282"/>
      <c r="CA19" s="282"/>
      <c r="CB19" s="282"/>
      <c r="CC19" s="282"/>
      <c r="CD19" s="282"/>
      <c r="CE19" s="282"/>
      <c r="CF19" s="282"/>
      <c r="CG19" s="282"/>
    </row>
    <row r="20" spans="2:85" ht="16.95" customHeight="1" x14ac:dyDescent="0.25">
      <c r="B20" s="459"/>
      <c r="D20" s="411"/>
      <c r="E20" s="412"/>
      <c r="F20" s="166" t="s">
        <v>176</v>
      </c>
      <c r="G20" s="284"/>
      <c r="H20" s="108"/>
      <c r="I20" s="78"/>
      <c r="K20" s="274">
        <f>SUM(L20:U20)</f>
        <v>13061</v>
      </c>
      <c r="L20" s="96">
        <f>L17</f>
        <v>1027</v>
      </c>
      <c r="M20" s="96"/>
      <c r="N20" s="96"/>
      <c r="O20" s="96">
        <f>O17</f>
        <v>48</v>
      </c>
      <c r="P20" s="96">
        <f>P17</f>
        <v>11986</v>
      </c>
      <c r="Q20" s="96"/>
      <c r="R20" s="96"/>
      <c r="S20" s="96"/>
      <c r="T20" s="96"/>
      <c r="U20" s="96"/>
      <c r="V20" s="78"/>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282"/>
      <c r="AY20" s="282"/>
      <c r="AZ20" s="282"/>
      <c r="BA20" s="282"/>
      <c r="BB20" s="282"/>
      <c r="BC20" s="282"/>
      <c r="BD20" s="282"/>
      <c r="BE20" s="282"/>
      <c r="BF20" s="282"/>
      <c r="BG20" s="282"/>
      <c r="BH20" s="282"/>
      <c r="BI20" s="282"/>
      <c r="BJ20" s="282"/>
      <c r="BK20" s="282"/>
      <c r="BL20" s="282"/>
      <c r="BM20" s="282"/>
      <c r="BN20" s="282"/>
      <c r="BO20" s="282"/>
      <c r="BP20" s="282"/>
      <c r="BQ20" s="282"/>
      <c r="BR20" s="282"/>
      <c r="BS20" s="282"/>
      <c r="BT20" s="282"/>
      <c r="BU20" s="282"/>
      <c r="BV20" s="282"/>
      <c r="BW20" s="282"/>
      <c r="BX20" s="282"/>
      <c r="BY20" s="282"/>
      <c r="BZ20" s="282"/>
      <c r="CA20" s="282"/>
      <c r="CB20" s="282"/>
      <c r="CC20" s="282"/>
      <c r="CD20" s="282"/>
      <c r="CE20" s="282"/>
      <c r="CF20" s="282"/>
      <c r="CG20" s="282"/>
    </row>
    <row r="21" spans="2:85" ht="16.95" customHeight="1" x14ac:dyDescent="0.25">
      <c r="B21" s="459"/>
      <c r="D21" s="411"/>
      <c r="E21" s="412"/>
      <c r="F21" s="166" t="s">
        <v>177</v>
      </c>
      <c r="G21" s="284"/>
      <c r="H21" s="108"/>
      <c r="I21" s="78"/>
      <c r="K21" s="274">
        <f>SUM(L21:U21)</f>
        <v>0</v>
      </c>
      <c r="L21" s="96"/>
      <c r="M21" s="96"/>
      <c r="N21" s="96"/>
      <c r="O21" s="96"/>
      <c r="P21" s="96"/>
      <c r="Q21" s="96"/>
      <c r="R21" s="96"/>
      <c r="S21" s="96"/>
      <c r="T21" s="96"/>
      <c r="U21" s="96"/>
      <c r="V21" s="78"/>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2"/>
      <c r="BE21" s="282"/>
      <c r="BF21" s="282"/>
      <c r="BG21" s="282"/>
      <c r="BH21" s="282"/>
      <c r="BI21" s="282"/>
      <c r="BJ21" s="282"/>
      <c r="BK21" s="282"/>
      <c r="BL21" s="282"/>
      <c r="BM21" s="282"/>
      <c r="BN21" s="282"/>
      <c r="BO21" s="282"/>
      <c r="BP21" s="282"/>
      <c r="BQ21" s="282"/>
      <c r="BR21" s="282"/>
      <c r="BS21" s="282"/>
      <c r="BT21" s="282"/>
      <c r="BU21" s="282"/>
      <c r="BV21" s="282"/>
      <c r="BW21" s="282"/>
      <c r="BX21" s="282"/>
      <c r="BY21" s="282"/>
      <c r="BZ21" s="282"/>
      <c r="CA21" s="282"/>
      <c r="CB21" s="282"/>
      <c r="CC21" s="282"/>
      <c r="CD21" s="282"/>
      <c r="CE21" s="282"/>
      <c r="CF21" s="282"/>
      <c r="CG21" s="282"/>
    </row>
    <row r="22" spans="2:85" ht="16.95" customHeight="1" x14ac:dyDescent="0.25">
      <c r="B22" s="459"/>
      <c r="D22" s="413"/>
      <c r="E22" s="414"/>
      <c r="F22" s="167" t="s">
        <v>140</v>
      </c>
      <c r="G22" s="284"/>
      <c r="H22" s="108"/>
      <c r="I22" s="78"/>
      <c r="K22" s="274">
        <f>SUM(L22:U22)</f>
        <v>0</v>
      </c>
      <c r="L22" s="96"/>
      <c r="M22" s="96"/>
      <c r="N22" s="96"/>
      <c r="O22" s="96"/>
      <c r="P22" s="96"/>
      <c r="Q22" s="96"/>
      <c r="R22" s="96"/>
      <c r="S22" s="96"/>
      <c r="T22" s="96"/>
      <c r="U22" s="96"/>
      <c r="V22" s="78"/>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2"/>
      <c r="BA22" s="282"/>
      <c r="BB22" s="282"/>
      <c r="BC22" s="282"/>
      <c r="BD22" s="282"/>
      <c r="BE22" s="282"/>
      <c r="BF22" s="282"/>
      <c r="BG22" s="282"/>
      <c r="BH22" s="282"/>
      <c r="BI22" s="282"/>
      <c r="BJ22" s="282"/>
      <c r="BK22" s="282"/>
      <c r="BL22" s="282"/>
      <c r="BM22" s="282"/>
      <c r="BN22" s="282"/>
      <c r="BO22" s="282"/>
      <c r="BP22" s="282"/>
      <c r="BQ22" s="282"/>
      <c r="BR22" s="282"/>
      <c r="BS22" s="282"/>
      <c r="BT22" s="282"/>
      <c r="BU22" s="282"/>
      <c r="BV22" s="282"/>
      <c r="BW22" s="282"/>
      <c r="BX22" s="282"/>
      <c r="BY22" s="282"/>
      <c r="BZ22" s="282"/>
      <c r="CA22" s="282"/>
      <c r="CB22" s="282"/>
      <c r="CC22" s="282"/>
      <c r="CD22" s="282"/>
      <c r="CE22" s="282"/>
      <c r="CF22" s="282"/>
      <c r="CG22" s="282"/>
    </row>
    <row r="23" spans="2:85" ht="3.6" customHeight="1" x14ac:dyDescent="0.25">
      <c r="B23" s="459"/>
      <c r="D23" s="84"/>
      <c r="E23" s="84"/>
      <c r="F23" s="78"/>
      <c r="G23" s="84"/>
      <c r="H23" s="78"/>
      <c r="I23" s="78"/>
      <c r="J23" s="78"/>
      <c r="K23" s="283"/>
      <c r="L23" s="283"/>
      <c r="M23" s="283"/>
      <c r="N23" s="283"/>
      <c r="O23" s="283"/>
      <c r="P23" s="283"/>
      <c r="Q23" s="283"/>
      <c r="R23" s="283"/>
      <c r="S23" s="283"/>
      <c r="T23" s="283"/>
      <c r="U23" s="283"/>
      <c r="V23" s="78"/>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2"/>
      <c r="BE23" s="282"/>
      <c r="BF23" s="282"/>
      <c r="BG23" s="282"/>
      <c r="BH23" s="282"/>
      <c r="BI23" s="282"/>
      <c r="BJ23" s="282"/>
      <c r="BK23" s="282"/>
      <c r="BL23" s="282"/>
      <c r="BM23" s="282"/>
      <c r="BN23" s="282"/>
      <c r="BO23" s="282"/>
      <c r="BP23" s="282"/>
      <c r="BQ23" s="282"/>
      <c r="BR23" s="282"/>
      <c r="BS23" s="282"/>
      <c r="BT23" s="282"/>
      <c r="BU23" s="282"/>
      <c r="BV23" s="282"/>
      <c r="BW23" s="282"/>
      <c r="BX23" s="282"/>
      <c r="BY23" s="282"/>
      <c r="BZ23" s="282"/>
      <c r="CA23" s="282"/>
      <c r="CB23" s="282"/>
      <c r="CC23" s="282"/>
      <c r="CD23" s="282"/>
      <c r="CE23" s="282"/>
      <c r="CF23" s="282"/>
      <c r="CG23" s="282"/>
    </row>
    <row r="24" spans="2:85" ht="16.95" customHeight="1" x14ac:dyDescent="0.25">
      <c r="B24" s="459"/>
      <c r="D24" s="450" t="str">
        <f>"Value in PSUT "&amp;$D$4</f>
        <v>Value in PSUT  (in PJ)</v>
      </c>
      <c r="E24" s="447" t="s">
        <v>326</v>
      </c>
      <c r="F24" s="165" t="s">
        <v>179</v>
      </c>
      <c r="G24" s="285" t="s">
        <v>312</v>
      </c>
      <c r="H24" s="92">
        <v>1E-3</v>
      </c>
      <c r="I24" s="78"/>
      <c r="J24" s="78"/>
      <c r="K24" s="274">
        <f t="shared" ref="K24:K27" si="2">SUM(L24:U24)</f>
        <v>0</v>
      </c>
      <c r="L24" s="275">
        <f>IF(SUM(L$19:L$22)=0,0,L$17*L19/SUM(L$19:L$22)*$H24)</f>
        <v>0</v>
      </c>
      <c r="M24" s="275">
        <f t="shared" ref="M24:U24" si="3">IF(SUM(M$19:M$22)=0,0,M$17*M19/SUM(M$19:M$22)*$H24)</f>
        <v>0</v>
      </c>
      <c r="N24" s="275">
        <f t="shared" si="3"/>
        <v>0</v>
      </c>
      <c r="O24" s="275">
        <f t="shared" si="3"/>
        <v>0</v>
      </c>
      <c r="P24" s="275">
        <f t="shared" si="3"/>
        <v>0</v>
      </c>
      <c r="Q24" s="275">
        <f t="shared" si="3"/>
        <v>0</v>
      </c>
      <c r="R24" s="275">
        <f t="shared" si="3"/>
        <v>0</v>
      </c>
      <c r="S24" s="275">
        <f t="shared" si="3"/>
        <v>0</v>
      </c>
      <c r="T24" s="275">
        <f t="shared" si="3"/>
        <v>0</v>
      </c>
      <c r="U24" s="275">
        <f t="shared" si="3"/>
        <v>0</v>
      </c>
      <c r="V24" s="78"/>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E24" s="282"/>
      <c r="BF24" s="282"/>
      <c r="BG24" s="282"/>
      <c r="BH24" s="282"/>
      <c r="BI24" s="282"/>
      <c r="BJ24" s="282"/>
      <c r="BK24" s="282"/>
      <c r="BL24" s="282"/>
      <c r="BM24" s="282"/>
      <c r="BN24" s="282"/>
      <c r="BO24" s="282"/>
      <c r="BP24" s="282"/>
      <c r="BQ24" s="282"/>
      <c r="BR24" s="282"/>
      <c r="BS24" s="282"/>
      <c r="BT24" s="282"/>
      <c r="BU24" s="282"/>
      <c r="BV24" s="282"/>
      <c r="BW24" s="282"/>
      <c r="BX24" s="282"/>
      <c r="BY24" s="282"/>
      <c r="BZ24" s="282"/>
      <c r="CA24" s="282"/>
      <c r="CB24" s="282"/>
      <c r="CC24" s="282"/>
      <c r="CD24" s="282"/>
      <c r="CE24" s="282"/>
      <c r="CF24" s="282"/>
      <c r="CG24" s="282"/>
    </row>
    <row r="25" spans="2:85" ht="16.95" customHeight="1" x14ac:dyDescent="0.25">
      <c r="B25" s="459"/>
      <c r="D25" s="451"/>
      <c r="E25" s="449"/>
      <c r="F25" s="166" t="s">
        <v>176</v>
      </c>
      <c r="G25" s="285" t="s">
        <v>312</v>
      </c>
      <c r="H25" s="92">
        <v>1E-3</v>
      </c>
      <c r="I25" s="78"/>
      <c r="J25" s="78"/>
      <c r="K25" s="274">
        <f t="shared" si="2"/>
        <v>13.061</v>
      </c>
      <c r="L25" s="275">
        <f>IF(SUM(L$19:L$22)=0,L$17*$H25,L$17*L20/SUM(L$19:L$22)*$H25)</f>
        <v>1.0269999999999999</v>
      </c>
      <c r="M25" s="275">
        <f t="shared" ref="M25:U25" si="4">IF(SUM(M$19:M$22)=0,M$17*$H25,M$17*M20/SUM(M$19:M$22)*$H25)</f>
        <v>0</v>
      </c>
      <c r="N25" s="275">
        <f t="shared" si="4"/>
        <v>0</v>
      </c>
      <c r="O25" s="275">
        <f t="shared" si="4"/>
        <v>4.8000000000000001E-2</v>
      </c>
      <c r="P25" s="275">
        <f t="shared" si="4"/>
        <v>11.986000000000001</v>
      </c>
      <c r="Q25" s="275">
        <f t="shared" si="4"/>
        <v>0</v>
      </c>
      <c r="R25" s="275">
        <f t="shared" si="4"/>
        <v>0</v>
      </c>
      <c r="S25" s="275">
        <f t="shared" si="4"/>
        <v>0</v>
      </c>
      <c r="T25" s="275">
        <f t="shared" si="4"/>
        <v>0</v>
      </c>
      <c r="U25" s="275">
        <f t="shared" si="4"/>
        <v>0</v>
      </c>
      <c r="V25" s="78"/>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2"/>
      <c r="BD25" s="282"/>
      <c r="BE25" s="282"/>
      <c r="BF25" s="282"/>
      <c r="BG25" s="282"/>
      <c r="BH25" s="282"/>
      <c r="BI25" s="282"/>
      <c r="BJ25" s="282"/>
      <c r="BK25" s="282"/>
      <c r="BL25" s="282"/>
      <c r="BM25" s="282"/>
      <c r="BN25" s="282"/>
      <c r="BO25" s="282"/>
      <c r="BP25" s="282"/>
      <c r="BQ25" s="282"/>
      <c r="BR25" s="282"/>
      <c r="BS25" s="282"/>
      <c r="BT25" s="282"/>
      <c r="BU25" s="282"/>
      <c r="BV25" s="282"/>
      <c r="BW25" s="282"/>
      <c r="BX25" s="282"/>
      <c r="BY25" s="282"/>
      <c r="BZ25" s="282"/>
      <c r="CA25" s="282"/>
      <c r="CB25" s="282"/>
      <c r="CC25" s="282"/>
      <c r="CD25" s="282"/>
      <c r="CE25" s="282"/>
      <c r="CF25" s="282"/>
      <c r="CG25" s="282"/>
    </row>
    <row r="26" spans="2:85" ht="16.95" customHeight="1" x14ac:dyDescent="0.25">
      <c r="B26" s="459"/>
      <c r="D26" s="451"/>
      <c r="E26" s="449"/>
      <c r="F26" s="166" t="s">
        <v>177</v>
      </c>
      <c r="G26" s="285" t="s">
        <v>312</v>
      </c>
      <c r="H26" s="92">
        <v>1E-3</v>
      </c>
      <c r="I26" s="78"/>
      <c r="J26" s="78"/>
      <c r="K26" s="274">
        <f t="shared" si="2"/>
        <v>0</v>
      </c>
      <c r="L26" s="275">
        <f t="shared" ref="L26:U26" si="5">IF(SUM(L$19:L$22)=0,0,L$17*L21/SUM(L$19:L$22)*$H26)</f>
        <v>0</v>
      </c>
      <c r="M26" s="275">
        <f t="shared" si="5"/>
        <v>0</v>
      </c>
      <c r="N26" s="275">
        <f t="shared" si="5"/>
        <v>0</v>
      </c>
      <c r="O26" s="275">
        <f t="shared" si="5"/>
        <v>0</v>
      </c>
      <c r="P26" s="275">
        <f t="shared" si="5"/>
        <v>0</v>
      </c>
      <c r="Q26" s="275">
        <f t="shared" si="5"/>
        <v>0</v>
      </c>
      <c r="R26" s="275">
        <f t="shared" si="5"/>
        <v>0</v>
      </c>
      <c r="S26" s="275">
        <f t="shared" si="5"/>
        <v>0</v>
      </c>
      <c r="T26" s="275">
        <f t="shared" si="5"/>
        <v>0</v>
      </c>
      <c r="U26" s="275">
        <f t="shared" si="5"/>
        <v>0</v>
      </c>
      <c r="V26" s="78"/>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282"/>
      <c r="BC26" s="282"/>
      <c r="BD26" s="282"/>
      <c r="BE26" s="282"/>
      <c r="BF26" s="282"/>
      <c r="BG26" s="282"/>
      <c r="BH26" s="282"/>
      <c r="BI26" s="282"/>
      <c r="BJ26" s="282"/>
      <c r="BK26" s="282"/>
      <c r="BL26" s="282"/>
      <c r="BM26" s="282"/>
      <c r="BN26" s="282"/>
      <c r="BO26" s="282"/>
      <c r="BP26" s="282"/>
      <c r="BQ26" s="282"/>
      <c r="BR26" s="282"/>
      <c r="BS26" s="282"/>
      <c r="BT26" s="282"/>
      <c r="BU26" s="282"/>
      <c r="BV26" s="282"/>
      <c r="BW26" s="282"/>
      <c r="BX26" s="282"/>
      <c r="BY26" s="282"/>
      <c r="BZ26" s="282"/>
      <c r="CA26" s="282"/>
      <c r="CB26" s="282"/>
      <c r="CC26" s="282"/>
      <c r="CD26" s="282"/>
      <c r="CE26" s="282"/>
      <c r="CF26" s="282"/>
      <c r="CG26" s="282"/>
    </row>
    <row r="27" spans="2:85" ht="16.95" customHeight="1" x14ac:dyDescent="0.25">
      <c r="B27" s="459"/>
      <c r="D27" s="451"/>
      <c r="E27" s="448"/>
      <c r="F27" s="167" t="s">
        <v>140</v>
      </c>
      <c r="G27" s="285" t="s">
        <v>312</v>
      </c>
      <c r="H27" s="92">
        <v>1E-3</v>
      </c>
      <c r="I27" s="78"/>
      <c r="J27" s="78"/>
      <c r="K27" s="274">
        <f t="shared" si="2"/>
        <v>0</v>
      </c>
      <c r="L27" s="275">
        <f t="shared" ref="L27:U27" si="6">IF(SUM(L$19:L$22)=0,0,L$17*L22/SUM(L$19:L$22)*$H27)</f>
        <v>0</v>
      </c>
      <c r="M27" s="275">
        <f t="shared" si="6"/>
        <v>0</v>
      </c>
      <c r="N27" s="275">
        <f t="shared" si="6"/>
        <v>0</v>
      </c>
      <c r="O27" s="275">
        <f t="shared" si="6"/>
        <v>0</v>
      </c>
      <c r="P27" s="275">
        <f t="shared" si="6"/>
        <v>0</v>
      </c>
      <c r="Q27" s="275">
        <f t="shared" si="6"/>
        <v>0</v>
      </c>
      <c r="R27" s="275">
        <f t="shared" si="6"/>
        <v>0</v>
      </c>
      <c r="S27" s="275">
        <f t="shared" si="6"/>
        <v>0</v>
      </c>
      <c r="T27" s="275">
        <f t="shared" si="6"/>
        <v>0</v>
      </c>
      <c r="U27" s="275">
        <f t="shared" si="6"/>
        <v>0</v>
      </c>
      <c r="V27" s="78"/>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282"/>
      <c r="BD27" s="282"/>
      <c r="BE27" s="282"/>
      <c r="BF27" s="282"/>
      <c r="BG27" s="282"/>
      <c r="BH27" s="282"/>
      <c r="BI27" s="282"/>
      <c r="BJ27" s="282"/>
      <c r="BK27" s="282"/>
      <c r="BL27" s="282"/>
      <c r="BM27" s="282"/>
      <c r="BN27" s="282"/>
      <c r="BO27" s="282"/>
      <c r="BP27" s="282"/>
      <c r="BQ27" s="282"/>
      <c r="BR27" s="282"/>
      <c r="BS27" s="282"/>
      <c r="BT27" s="282"/>
      <c r="BU27" s="282"/>
      <c r="BV27" s="282"/>
      <c r="BW27" s="282"/>
      <c r="BX27" s="282"/>
      <c r="BY27" s="282"/>
      <c r="BZ27" s="282"/>
      <c r="CA27" s="282"/>
      <c r="CB27" s="282"/>
      <c r="CC27" s="282"/>
      <c r="CD27" s="282"/>
      <c r="CE27" s="282"/>
      <c r="CF27" s="282"/>
      <c r="CG27" s="282"/>
    </row>
    <row r="28" spans="2:85" ht="16.95" customHeight="1" x14ac:dyDescent="0.25">
      <c r="B28" s="459"/>
      <c r="D28" s="451"/>
      <c r="E28" s="409" t="s">
        <v>330</v>
      </c>
      <c r="F28" s="165" t="s">
        <v>179</v>
      </c>
      <c r="G28" s="285" t="s">
        <v>317</v>
      </c>
      <c r="H28" s="108"/>
      <c r="I28" s="78"/>
      <c r="J28" s="78"/>
      <c r="K28" s="274">
        <f>K24</f>
        <v>0</v>
      </c>
      <c r="L28" s="276"/>
      <c r="M28" s="276"/>
      <c r="N28" s="276"/>
      <c r="O28" s="276"/>
      <c r="P28" s="276"/>
      <c r="Q28" s="276"/>
      <c r="R28" s="276"/>
      <c r="S28" s="276"/>
      <c r="T28" s="276"/>
      <c r="U28" s="276"/>
      <c r="V28" s="78"/>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2"/>
      <c r="BE28" s="282"/>
      <c r="BF28" s="282"/>
      <c r="BG28" s="282"/>
      <c r="BH28" s="282"/>
      <c r="BI28" s="282"/>
      <c r="BJ28" s="282"/>
      <c r="BK28" s="282"/>
      <c r="BL28" s="282"/>
      <c r="BM28" s="282"/>
      <c r="BN28" s="282"/>
      <c r="BO28" s="282"/>
      <c r="BP28" s="282"/>
      <c r="BQ28" s="282"/>
      <c r="BR28" s="282"/>
      <c r="BS28" s="282"/>
      <c r="BT28" s="282"/>
      <c r="BU28" s="282"/>
      <c r="BV28" s="282"/>
      <c r="BW28" s="282"/>
      <c r="BX28" s="282"/>
      <c r="BY28" s="282"/>
      <c r="BZ28" s="282"/>
      <c r="CA28" s="282"/>
      <c r="CB28" s="282"/>
      <c r="CC28" s="282"/>
      <c r="CD28" s="282"/>
      <c r="CE28" s="282"/>
      <c r="CF28" s="282"/>
      <c r="CG28" s="282"/>
    </row>
    <row r="29" spans="2:85" ht="16.95" customHeight="1" x14ac:dyDescent="0.25">
      <c r="B29" s="459"/>
      <c r="D29" s="451"/>
      <c r="E29" s="411"/>
      <c r="F29" s="166" t="s">
        <v>176</v>
      </c>
      <c r="G29" s="285" t="s">
        <v>317</v>
      </c>
      <c r="H29" s="108"/>
      <c r="I29" s="78"/>
      <c r="J29" s="78"/>
      <c r="K29" s="274">
        <f t="shared" ref="K29:K31" si="7">K25</f>
        <v>13.061</v>
      </c>
      <c r="L29" s="276"/>
      <c r="M29" s="276"/>
      <c r="N29" s="276"/>
      <c r="O29" s="276"/>
      <c r="P29" s="276"/>
      <c r="Q29" s="276"/>
      <c r="R29" s="276"/>
      <c r="S29" s="276"/>
      <c r="T29" s="276"/>
      <c r="U29" s="276"/>
      <c r="V29" s="78"/>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282"/>
      <c r="BC29" s="282"/>
      <c r="BD29" s="282"/>
      <c r="BE29" s="282"/>
      <c r="BF29" s="282"/>
      <c r="BG29" s="282"/>
      <c r="BH29" s="282"/>
      <c r="BI29" s="282"/>
      <c r="BJ29" s="282"/>
      <c r="BK29" s="282"/>
      <c r="BL29" s="282"/>
      <c r="BM29" s="282"/>
      <c r="BN29" s="282"/>
      <c r="BO29" s="282"/>
      <c r="BP29" s="282"/>
      <c r="BQ29" s="282"/>
      <c r="BR29" s="282"/>
      <c r="BS29" s="282"/>
      <c r="BT29" s="282"/>
      <c r="BU29" s="282"/>
      <c r="BV29" s="282"/>
      <c r="BW29" s="282"/>
      <c r="BX29" s="282"/>
      <c r="BY29" s="282"/>
      <c r="BZ29" s="282"/>
      <c r="CA29" s="282"/>
      <c r="CB29" s="282"/>
      <c r="CC29" s="282"/>
      <c r="CD29" s="282"/>
      <c r="CE29" s="282"/>
      <c r="CF29" s="282"/>
      <c r="CG29" s="282"/>
    </row>
    <row r="30" spans="2:85" ht="16.95" customHeight="1" x14ac:dyDescent="0.25">
      <c r="B30" s="459"/>
      <c r="D30" s="451"/>
      <c r="E30" s="411"/>
      <c r="F30" s="166" t="s">
        <v>177</v>
      </c>
      <c r="G30" s="285" t="s">
        <v>317</v>
      </c>
      <c r="H30" s="108"/>
      <c r="I30" s="78"/>
      <c r="J30" s="78"/>
      <c r="K30" s="274">
        <f t="shared" si="7"/>
        <v>0</v>
      </c>
      <c r="L30" s="276"/>
      <c r="M30" s="276"/>
      <c r="N30" s="276"/>
      <c r="O30" s="276"/>
      <c r="P30" s="276"/>
      <c r="Q30" s="276"/>
      <c r="R30" s="276"/>
      <c r="S30" s="276"/>
      <c r="T30" s="276"/>
      <c r="U30" s="276"/>
      <c r="V30" s="78"/>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c r="BB30" s="282"/>
      <c r="BC30" s="282"/>
      <c r="BD30" s="282"/>
      <c r="BE30" s="282"/>
      <c r="BF30" s="282"/>
      <c r="BG30" s="282"/>
      <c r="BH30" s="282"/>
      <c r="BI30" s="282"/>
      <c r="BJ30" s="282"/>
      <c r="BK30" s="282"/>
      <c r="BL30" s="282"/>
      <c r="BM30" s="282"/>
      <c r="BN30" s="282"/>
      <c r="BO30" s="282"/>
      <c r="BP30" s="282"/>
      <c r="BQ30" s="282"/>
      <c r="BR30" s="282"/>
      <c r="BS30" s="282"/>
      <c r="BT30" s="282"/>
      <c r="BU30" s="282"/>
      <c r="BV30" s="282"/>
      <c r="BW30" s="282"/>
      <c r="BX30" s="282"/>
      <c r="BY30" s="282"/>
      <c r="BZ30" s="282"/>
      <c r="CA30" s="282"/>
      <c r="CB30" s="282"/>
      <c r="CC30" s="282"/>
      <c r="CD30" s="282"/>
      <c r="CE30" s="282"/>
      <c r="CF30" s="282"/>
      <c r="CG30" s="282"/>
    </row>
    <row r="31" spans="2:85" ht="16.95" customHeight="1" x14ac:dyDescent="0.25">
      <c r="B31" s="459"/>
      <c r="D31" s="451"/>
      <c r="E31" s="413"/>
      <c r="F31" s="167" t="s">
        <v>140</v>
      </c>
      <c r="G31" s="285" t="s">
        <v>317</v>
      </c>
      <c r="H31" s="108"/>
      <c r="I31" s="78"/>
      <c r="J31" s="78"/>
      <c r="K31" s="274">
        <f t="shared" si="7"/>
        <v>0</v>
      </c>
      <c r="L31" s="276"/>
      <c r="M31" s="276"/>
      <c r="N31" s="276"/>
      <c r="O31" s="276"/>
      <c r="P31" s="276"/>
      <c r="Q31" s="276"/>
      <c r="R31" s="276"/>
      <c r="S31" s="276"/>
      <c r="T31" s="276"/>
      <c r="U31" s="276"/>
      <c r="V31" s="78"/>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282"/>
      <c r="BJ31" s="282"/>
      <c r="BK31" s="282"/>
      <c r="BL31" s="282"/>
      <c r="BM31" s="282"/>
      <c r="BN31" s="282"/>
      <c r="BO31" s="282"/>
      <c r="BP31" s="282"/>
      <c r="BQ31" s="282"/>
      <c r="BR31" s="282"/>
      <c r="BS31" s="282"/>
      <c r="BT31" s="282"/>
      <c r="BU31" s="282"/>
      <c r="BV31" s="282"/>
      <c r="BW31" s="282"/>
      <c r="BX31" s="282"/>
      <c r="BY31" s="282"/>
      <c r="BZ31" s="282"/>
      <c r="CA31" s="282"/>
      <c r="CB31" s="282"/>
      <c r="CC31" s="282"/>
      <c r="CD31" s="282"/>
      <c r="CE31" s="282"/>
      <c r="CF31" s="282"/>
      <c r="CG31" s="282"/>
    </row>
    <row r="32" spans="2:85" ht="16.95" customHeight="1" x14ac:dyDescent="0.25">
      <c r="B32" s="459"/>
      <c r="D32" s="452"/>
      <c r="E32" s="277" t="s">
        <v>331</v>
      </c>
      <c r="F32" s="150" t="str">
        <f>Matrix!D81</f>
        <v>Acc</v>
      </c>
      <c r="G32" s="92" t="s">
        <v>314</v>
      </c>
      <c r="H32" s="108"/>
      <c r="I32" s="78"/>
      <c r="J32" s="78"/>
      <c r="K32" s="274">
        <f>SUM(K28:K31)</f>
        <v>13.061</v>
      </c>
      <c r="L32" s="276"/>
      <c r="M32" s="276"/>
      <c r="N32" s="276"/>
      <c r="O32" s="276"/>
      <c r="P32" s="276"/>
      <c r="Q32" s="276"/>
      <c r="R32" s="276"/>
      <c r="S32" s="276"/>
      <c r="T32" s="276"/>
      <c r="U32" s="276"/>
      <c r="V32" s="78"/>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282"/>
      <c r="BL32" s="282"/>
      <c r="BM32" s="282"/>
      <c r="BN32" s="282"/>
      <c r="BO32" s="282"/>
      <c r="BP32" s="282"/>
      <c r="BQ32" s="282"/>
      <c r="BR32" s="282"/>
      <c r="BS32" s="282"/>
      <c r="BT32" s="282"/>
      <c r="BU32" s="282"/>
      <c r="BV32" s="282"/>
      <c r="BW32" s="282"/>
      <c r="BX32" s="282"/>
      <c r="BY32" s="282"/>
      <c r="BZ32" s="282"/>
      <c r="CA32" s="282"/>
      <c r="CB32" s="282"/>
      <c r="CC32" s="282"/>
      <c r="CD32" s="282"/>
      <c r="CE32" s="282"/>
      <c r="CF32" s="282"/>
      <c r="CG32" s="282"/>
    </row>
    <row r="33" spans="2:85" ht="13.95" customHeight="1" x14ac:dyDescent="0.25">
      <c r="I33" s="78"/>
      <c r="J33" s="78"/>
      <c r="K33" s="260"/>
      <c r="L33" s="260"/>
      <c r="M33" s="260"/>
      <c r="N33" s="260"/>
      <c r="O33" s="260"/>
      <c r="P33" s="260"/>
      <c r="Q33" s="260"/>
      <c r="R33" s="260"/>
      <c r="S33" s="260"/>
      <c r="T33" s="260"/>
      <c r="U33" s="260"/>
      <c r="V33" s="78"/>
      <c r="BV33" s="86"/>
      <c r="BW33" s="86"/>
    </row>
    <row r="34" spans="2:85" ht="16.95" customHeight="1" x14ac:dyDescent="0.25">
      <c r="B34" s="459" t="str">
        <f>Original_data!A85</f>
        <v xml:space="preserve">   Memo: Non-energy use chemical/petrochemical</v>
      </c>
      <c r="D34" s="372" t="str">
        <f>"Value in energy balance"&amp;$B$4</f>
        <v>Value in energy balance (in TJ)</v>
      </c>
      <c r="E34" s="408"/>
      <c r="F34" s="373"/>
      <c r="G34" s="108"/>
      <c r="H34" s="92">
        <v>1</v>
      </c>
      <c r="I34" s="78"/>
      <c r="J34" s="78"/>
      <c r="K34" s="274">
        <f>SUM(L34:U34)</f>
        <v>576232</v>
      </c>
      <c r="L34" s="275">
        <f t="shared" ref="L34:U34" si="8">SUMIFS($X34:$CG34,$X$9:$CG$9,L$11)*$H34</f>
        <v>1425</v>
      </c>
      <c r="M34" s="275">
        <f t="shared" si="8"/>
        <v>0</v>
      </c>
      <c r="N34" s="275">
        <f t="shared" si="8"/>
        <v>0</v>
      </c>
      <c r="O34" s="275">
        <f t="shared" si="8"/>
        <v>82634</v>
      </c>
      <c r="P34" s="275">
        <f t="shared" si="8"/>
        <v>492173</v>
      </c>
      <c r="Q34" s="275">
        <f t="shared" si="8"/>
        <v>0</v>
      </c>
      <c r="R34" s="275">
        <f t="shared" si="8"/>
        <v>0</v>
      </c>
      <c r="S34" s="275">
        <f t="shared" si="8"/>
        <v>0</v>
      </c>
      <c r="T34" s="275">
        <f t="shared" si="8"/>
        <v>0</v>
      </c>
      <c r="U34" s="275">
        <f t="shared" si="8"/>
        <v>0</v>
      </c>
      <c r="V34" s="78"/>
      <c r="X34" s="101">
        <f>Original_data!B85</f>
        <v>0</v>
      </c>
      <c r="Y34" s="101">
        <f>Original_data!C85</f>
        <v>0</v>
      </c>
      <c r="Z34" s="101">
        <f>Original_data!D85</f>
        <v>0</v>
      </c>
      <c r="AA34" s="101">
        <f>Original_data!E85</f>
        <v>0</v>
      </c>
      <c r="AB34" s="101">
        <f>Original_data!F85</f>
        <v>0</v>
      </c>
      <c r="AC34" s="101">
        <f>Original_data!G85</f>
        <v>0</v>
      </c>
      <c r="AD34" s="101">
        <f>Original_data!H85</f>
        <v>0</v>
      </c>
      <c r="AE34" s="101">
        <f>Original_data!I85</f>
        <v>0</v>
      </c>
      <c r="AF34" s="101">
        <f>Original_data!J85</f>
        <v>1425</v>
      </c>
      <c r="AG34" s="101">
        <f>Original_data!K85</f>
        <v>0</v>
      </c>
      <c r="AH34" s="101">
        <f>Original_data!L85</f>
        <v>0</v>
      </c>
      <c r="AI34" s="101">
        <f>Original_data!M85</f>
        <v>0</v>
      </c>
      <c r="AJ34" s="101">
        <f>Original_data!N85</f>
        <v>0</v>
      </c>
      <c r="AK34" s="101">
        <f>Original_data!O85</f>
        <v>0</v>
      </c>
      <c r="AL34" s="101">
        <f>Original_data!P85</f>
        <v>0</v>
      </c>
      <c r="AM34" s="101">
        <f>Original_data!Q85</f>
        <v>0</v>
      </c>
      <c r="AN34" s="101">
        <f>Original_data!R85</f>
        <v>0</v>
      </c>
      <c r="AO34" s="101">
        <f>Original_data!S85</f>
        <v>82634</v>
      </c>
      <c r="AP34" s="101">
        <f>Original_data!U85</f>
        <v>0</v>
      </c>
      <c r="AQ34" s="101">
        <f>Original_data!V85</f>
        <v>132088</v>
      </c>
      <c r="AR34" s="101">
        <f>Original_data!W85</f>
        <v>0</v>
      </c>
      <c r="AS34" s="101">
        <f>Original_data!X85</f>
        <v>0</v>
      </c>
      <c r="AT34" s="101">
        <f>Original_data!Y85</f>
        <v>0</v>
      </c>
      <c r="AU34" s="101">
        <f>Original_data!Z85</f>
        <v>0</v>
      </c>
      <c r="AV34" s="101">
        <f>Original_data!AA85</f>
        <v>0</v>
      </c>
      <c r="AW34" s="101">
        <f>Original_data!AB85</f>
        <v>161920</v>
      </c>
      <c r="AX34" s="101">
        <f>Original_data!AC85</f>
        <v>0</v>
      </c>
      <c r="AY34" s="101">
        <f>Original_data!AD85</f>
        <v>0</v>
      </c>
      <c r="AZ34" s="101">
        <f>Original_data!AE85</f>
        <v>0</v>
      </c>
      <c r="BA34" s="101">
        <f>Original_data!AF85</f>
        <v>0</v>
      </c>
      <c r="BB34" s="101">
        <f>Original_data!AG85</f>
        <v>3182</v>
      </c>
      <c r="BC34" s="101">
        <f>Original_data!AH85</f>
        <v>0</v>
      </c>
      <c r="BD34" s="101">
        <f>Original_data!AI85</f>
        <v>40</v>
      </c>
      <c r="BE34" s="101">
        <f>Original_data!AJ85</f>
        <v>172172</v>
      </c>
      <c r="BF34" s="101">
        <f>Original_data!AK85</f>
        <v>1003</v>
      </c>
      <c r="BG34" s="101">
        <f>Original_data!AL85</f>
        <v>0</v>
      </c>
      <c r="BH34" s="101">
        <f>Original_data!AM85</f>
        <v>0</v>
      </c>
      <c r="BI34" s="101">
        <f>Original_data!AN85</f>
        <v>10400</v>
      </c>
      <c r="BJ34" s="101">
        <f>Original_data!AO85</f>
        <v>1088</v>
      </c>
      <c r="BK34" s="101">
        <f>Original_data!AP85</f>
        <v>10280</v>
      </c>
      <c r="BL34" s="101">
        <f>Original_data!AQ85</f>
        <v>0</v>
      </c>
      <c r="BM34" s="101">
        <f>Original_data!AR85</f>
        <v>0</v>
      </c>
      <c r="BN34" s="101">
        <f>Original_data!AS85</f>
        <v>0</v>
      </c>
      <c r="BO34" s="101">
        <f>Original_data!AT85</f>
        <v>0</v>
      </c>
      <c r="BP34" s="101">
        <f>Original_data!AU85</f>
        <v>0</v>
      </c>
      <c r="BQ34" s="101">
        <f>Original_data!AV85</f>
        <v>0</v>
      </c>
      <c r="BR34" s="101">
        <f>Original_data!AW85</f>
        <v>0</v>
      </c>
      <c r="BS34" s="101">
        <f>Original_data!AX85</f>
        <v>0</v>
      </c>
      <c r="BT34" s="101">
        <f>Original_data!AY85</f>
        <v>0</v>
      </c>
      <c r="BU34" s="101">
        <f>Original_data!AZ85</f>
        <v>0</v>
      </c>
      <c r="BV34" s="101">
        <f>Original_data!BA85</f>
        <v>0</v>
      </c>
      <c r="BW34" s="101">
        <f>Original_data!BB85</f>
        <v>0</v>
      </c>
      <c r="BX34" s="101">
        <f>Original_data!BC85</f>
        <v>0</v>
      </c>
      <c r="BY34" s="101">
        <f>Original_data!BD85</f>
        <v>0</v>
      </c>
      <c r="BZ34" s="101">
        <f>Original_data!BE85</f>
        <v>0</v>
      </c>
      <c r="CA34" s="101">
        <f>Original_data!BF85</f>
        <v>0</v>
      </c>
      <c r="CB34" s="101">
        <f>Original_data!BG85</f>
        <v>0</v>
      </c>
      <c r="CC34" s="101">
        <f>Original_data!BH85</f>
        <v>0</v>
      </c>
      <c r="CD34" s="101">
        <f>Original_data!BI85</f>
        <v>0</v>
      </c>
      <c r="CE34" s="101">
        <f>Original_data!BJ85</f>
        <v>0</v>
      </c>
      <c r="CF34" s="101">
        <f>Original_data!BK85</f>
        <v>0</v>
      </c>
      <c r="CG34" s="101">
        <f>Original_data!BL85</f>
        <v>0</v>
      </c>
    </row>
    <row r="35" spans="2:85" ht="3.6" customHeight="1" x14ac:dyDescent="0.25">
      <c r="B35" s="459"/>
      <c r="D35" s="84"/>
      <c r="E35" s="84"/>
      <c r="F35" s="78"/>
      <c r="G35" s="84"/>
      <c r="H35" s="78"/>
      <c r="I35" s="78"/>
      <c r="J35" s="78"/>
      <c r="K35" s="283"/>
      <c r="L35" s="283"/>
      <c r="M35" s="283"/>
      <c r="N35" s="283"/>
      <c r="O35" s="283"/>
      <c r="P35" s="283"/>
      <c r="Q35" s="283"/>
      <c r="R35" s="283"/>
      <c r="S35" s="283"/>
      <c r="T35" s="283"/>
      <c r="U35" s="283"/>
      <c r="V35" s="78"/>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c r="BB35" s="282"/>
      <c r="BC35" s="282"/>
      <c r="BD35" s="282"/>
      <c r="BE35" s="282"/>
      <c r="BF35" s="282"/>
      <c r="BG35" s="282"/>
      <c r="BH35" s="282"/>
      <c r="BI35" s="282"/>
      <c r="BJ35" s="282"/>
      <c r="BK35" s="282"/>
      <c r="BL35" s="282"/>
      <c r="BM35" s="282"/>
      <c r="BN35" s="282"/>
      <c r="BO35" s="282"/>
      <c r="BP35" s="282"/>
      <c r="BQ35" s="282"/>
      <c r="BR35" s="282"/>
      <c r="BS35" s="282"/>
      <c r="BT35" s="282"/>
      <c r="BU35" s="282"/>
      <c r="BV35" s="282"/>
      <c r="BW35" s="282"/>
      <c r="BX35" s="282"/>
      <c r="BY35" s="282"/>
      <c r="BZ35" s="282"/>
      <c r="CA35" s="282"/>
      <c r="CB35" s="282"/>
      <c r="CC35" s="282"/>
      <c r="CD35" s="282"/>
      <c r="CE35" s="282"/>
      <c r="CF35" s="282"/>
      <c r="CG35" s="282"/>
    </row>
    <row r="36" spans="2:85" ht="16.95" customHeight="1" x14ac:dyDescent="0.25">
      <c r="B36" s="459"/>
      <c r="D36" s="450" t="str">
        <f>"Value in PSUT "&amp;$D$4</f>
        <v>Value in PSUT  (in PJ)</v>
      </c>
      <c r="E36" s="277" t="s">
        <v>326</v>
      </c>
      <c r="F36" s="150" t="str">
        <f>Matrix!E82</f>
        <v>C</v>
      </c>
      <c r="G36" s="285" t="s">
        <v>312</v>
      </c>
      <c r="H36" s="92">
        <v>1E-3</v>
      </c>
      <c r="I36" s="78"/>
      <c r="J36" s="78"/>
      <c r="K36" s="274">
        <f t="shared" ref="K36" si="9">SUM(L36:U36)</f>
        <v>576.23199999999997</v>
      </c>
      <c r="L36" s="274">
        <f>L34*$H36</f>
        <v>1.425</v>
      </c>
      <c r="M36" s="274">
        <f t="shared" ref="M36:U36" si="10">M34*$H36</f>
        <v>0</v>
      </c>
      <c r="N36" s="274">
        <f t="shared" si="10"/>
        <v>0</v>
      </c>
      <c r="O36" s="274">
        <f t="shared" si="10"/>
        <v>82.634</v>
      </c>
      <c r="P36" s="274">
        <f t="shared" si="10"/>
        <v>492.173</v>
      </c>
      <c r="Q36" s="274">
        <f t="shared" si="10"/>
        <v>0</v>
      </c>
      <c r="R36" s="274">
        <f t="shared" si="10"/>
        <v>0</v>
      </c>
      <c r="S36" s="274">
        <f t="shared" si="10"/>
        <v>0</v>
      </c>
      <c r="T36" s="274">
        <f t="shared" si="10"/>
        <v>0</v>
      </c>
      <c r="U36" s="274">
        <f t="shared" si="10"/>
        <v>0</v>
      </c>
      <c r="V36" s="78"/>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row>
    <row r="37" spans="2:85" ht="16.95" customHeight="1" x14ac:dyDescent="0.25">
      <c r="B37" s="459"/>
      <c r="D37" s="451"/>
      <c r="E37" s="277" t="s">
        <v>330</v>
      </c>
      <c r="F37" s="150" t="str">
        <f>Matrix!E82</f>
        <v>C</v>
      </c>
      <c r="G37" s="285" t="s">
        <v>317</v>
      </c>
      <c r="H37" s="108"/>
      <c r="I37" s="78"/>
      <c r="J37" s="78"/>
      <c r="K37" s="274">
        <f>K36</f>
        <v>576.23199999999997</v>
      </c>
      <c r="L37" s="276"/>
      <c r="M37" s="276"/>
      <c r="N37" s="276"/>
      <c r="O37" s="276"/>
      <c r="P37" s="276"/>
      <c r="Q37" s="276"/>
      <c r="R37" s="276"/>
      <c r="S37" s="276"/>
      <c r="T37" s="276"/>
      <c r="U37" s="276"/>
      <c r="V37" s="78"/>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2"/>
      <c r="BR37" s="282"/>
      <c r="BS37" s="282"/>
      <c r="BT37" s="282"/>
      <c r="BU37" s="282"/>
      <c r="BV37" s="282"/>
      <c r="BW37" s="282"/>
      <c r="BX37" s="282"/>
      <c r="BY37" s="282"/>
      <c r="BZ37" s="282"/>
      <c r="CA37" s="282"/>
      <c r="CB37" s="282"/>
      <c r="CC37" s="282"/>
      <c r="CD37" s="282"/>
      <c r="CE37" s="282"/>
      <c r="CF37" s="282"/>
      <c r="CG37" s="282"/>
    </row>
    <row r="38" spans="2:85" ht="16.95" customHeight="1" x14ac:dyDescent="0.25">
      <c r="B38" s="459"/>
      <c r="D38" s="452"/>
      <c r="E38" s="277" t="s">
        <v>331</v>
      </c>
      <c r="F38" s="150" t="str">
        <f>Matrix!D82</f>
        <v>Acc</v>
      </c>
      <c r="G38" s="92" t="s">
        <v>314</v>
      </c>
      <c r="H38" s="108"/>
      <c r="I38" s="78"/>
      <c r="J38" s="78"/>
      <c r="K38" s="274">
        <f>K37</f>
        <v>576.23199999999997</v>
      </c>
      <c r="L38" s="276"/>
      <c r="M38" s="276"/>
      <c r="N38" s="276"/>
      <c r="O38" s="276"/>
      <c r="P38" s="276"/>
      <c r="Q38" s="276"/>
      <c r="R38" s="276"/>
      <c r="S38" s="276"/>
      <c r="T38" s="276"/>
      <c r="U38" s="276"/>
      <c r="V38" s="78"/>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2"/>
      <c r="BR38" s="282"/>
      <c r="BS38" s="282"/>
      <c r="BT38" s="282"/>
      <c r="BU38" s="282"/>
      <c r="BV38" s="282"/>
      <c r="BW38" s="282"/>
      <c r="BX38" s="282"/>
      <c r="BY38" s="282"/>
      <c r="BZ38" s="282"/>
      <c r="CA38" s="282"/>
      <c r="CB38" s="282"/>
      <c r="CC38" s="282"/>
      <c r="CD38" s="282"/>
      <c r="CE38" s="282"/>
      <c r="CF38" s="282"/>
      <c r="CG38" s="282"/>
    </row>
    <row r="39" spans="2:85" x14ac:dyDescent="0.25">
      <c r="K39" s="260"/>
      <c r="L39" s="260"/>
      <c r="M39" s="260"/>
      <c r="N39" s="260"/>
      <c r="O39" s="260"/>
      <c r="P39" s="260"/>
      <c r="Q39" s="260"/>
      <c r="R39" s="260"/>
      <c r="S39" s="260"/>
      <c r="T39" s="260"/>
      <c r="U39" s="260"/>
      <c r="V39" s="78"/>
      <c r="BV39" s="86"/>
      <c r="BW39" s="86"/>
    </row>
    <row r="40" spans="2:85" ht="16.95" customHeight="1" x14ac:dyDescent="0.25">
      <c r="B40" s="459" t="str">
        <f>Original_data!A86</f>
        <v>Non-energy use in transport</v>
      </c>
      <c r="D40" s="372" t="str">
        <f>"Value in energy balance"&amp;$B$4</f>
        <v>Value in energy balance (in TJ)</v>
      </c>
      <c r="E40" s="408"/>
      <c r="F40" s="373"/>
      <c r="G40" s="108"/>
      <c r="H40" s="92">
        <v>1</v>
      </c>
      <c r="I40" s="78"/>
      <c r="J40" s="78"/>
      <c r="K40" s="274">
        <f>SUM(L40:U40)</f>
        <v>2352</v>
      </c>
      <c r="L40" s="275">
        <f t="shared" ref="L40:U40" si="11">SUMIFS($X40:$CG40,$X$9:$CG$9,L$11)*$H40</f>
        <v>0</v>
      </c>
      <c r="M40" s="275">
        <f t="shared" si="11"/>
        <v>0</v>
      </c>
      <c r="N40" s="275">
        <f t="shared" si="11"/>
        <v>0</v>
      </c>
      <c r="O40" s="275">
        <f t="shared" si="11"/>
        <v>0</v>
      </c>
      <c r="P40" s="275">
        <f t="shared" si="11"/>
        <v>2352</v>
      </c>
      <c r="Q40" s="275">
        <f t="shared" si="11"/>
        <v>0</v>
      </c>
      <c r="R40" s="275">
        <f t="shared" si="11"/>
        <v>0</v>
      </c>
      <c r="S40" s="275">
        <f t="shared" si="11"/>
        <v>0</v>
      </c>
      <c r="T40" s="275">
        <f t="shared" si="11"/>
        <v>0</v>
      </c>
      <c r="U40" s="275">
        <f t="shared" si="11"/>
        <v>0</v>
      </c>
      <c r="V40" s="78"/>
      <c r="X40" s="101">
        <f>Original_data!B86</f>
        <v>0</v>
      </c>
      <c r="Y40" s="101">
        <f>Original_data!C86</f>
        <v>0</v>
      </c>
      <c r="Z40" s="101">
        <f>Original_data!D86</f>
        <v>0</v>
      </c>
      <c r="AA40" s="101">
        <f>Original_data!E86</f>
        <v>0</v>
      </c>
      <c r="AB40" s="101">
        <f>Original_data!F86</f>
        <v>0</v>
      </c>
      <c r="AC40" s="101">
        <f>Original_data!G86</f>
        <v>0</v>
      </c>
      <c r="AD40" s="101">
        <f>Original_data!H86</f>
        <v>0</v>
      </c>
      <c r="AE40" s="101">
        <f>Original_data!I86</f>
        <v>0</v>
      </c>
      <c r="AF40" s="101">
        <f>Original_data!J86</f>
        <v>0</v>
      </c>
      <c r="AG40" s="101">
        <f>Original_data!K86</f>
        <v>0</v>
      </c>
      <c r="AH40" s="101">
        <f>Original_data!L86</f>
        <v>0</v>
      </c>
      <c r="AI40" s="101">
        <f>Original_data!M86</f>
        <v>0</v>
      </c>
      <c r="AJ40" s="101">
        <f>Original_data!N86</f>
        <v>0</v>
      </c>
      <c r="AK40" s="101">
        <f>Original_data!O86</f>
        <v>0</v>
      </c>
      <c r="AL40" s="101">
        <f>Original_data!P86</f>
        <v>0</v>
      </c>
      <c r="AM40" s="101">
        <f>Original_data!Q86</f>
        <v>0</v>
      </c>
      <c r="AN40" s="101">
        <f>Original_data!R86</f>
        <v>0</v>
      </c>
      <c r="AO40" s="101">
        <f>Original_data!S86</f>
        <v>0</v>
      </c>
      <c r="AP40" s="101">
        <f>Original_data!U86</f>
        <v>0</v>
      </c>
      <c r="AQ40" s="101">
        <f>Original_data!V86</f>
        <v>0</v>
      </c>
      <c r="AR40" s="101">
        <f>Original_data!W86</f>
        <v>0</v>
      </c>
      <c r="AS40" s="101">
        <f>Original_data!X86</f>
        <v>0</v>
      </c>
      <c r="AT40" s="101">
        <f>Original_data!Y86</f>
        <v>0</v>
      </c>
      <c r="AU40" s="101">
        <f>Original_data!Z86</f>
        <v>0</v>
      </c>
      <c r="AV40" s="101">
        <f>Original_data!AA86</f>
        <v>0</v>
      </c>
      <c r="AW40" s="101">
        <f>Original_data!AB86</f>
        <v>0</v>
      </c>
      <c r="AX40" s="101">
        <f>Original_data!AC86</f>
        <v>0</v>
      </c>
      <c r="AY40" s="101">
        <f>Original_data!AD86</f>
        <v>0</v>
      </c>
      <c r="AZ40" s="101">
        <f>Original_data!AE86</f>
        <v>0</v>
      </c>
      <c r="BA40" s="101">
        <f>Original_data!AF86</f>
        <v>0</v>
      </c>
      <c r="BB40" s="101">
        <f>Original_data!AG86</f>
        <v>0</v>
      </c>
      <c r="BC40" s="101">
        <f>Original_data!AH86</f>
        <v>0</v>
      </c>
      <c r="BD40" s="101">
        <f>Original_data!AI86</f>
        <v>0</v>
      </c>
      <c r="BE40" s="101">
        <f>Original_data!AJ86</f>
        <v>0</v>
      </c>
      <c r="BF40" s="101">
        <f>Original_data!AK86</f>
        <v>0</v>
      </c>
      <c r="BG40" s="101">
        <f>Original_data!AL86</f>
        <v>2352</v>
      </c>
      <c r="BH40" s="101">
        <f>Original_data!AM86</f>
        <v>0</v>
      </c>
      <c r="BI40" s="101">
        <f>Original_data!AN86</f>
        <v>0</v>
      </c>
      <c r="BJ40" s="101">
        <f>Original_data!AO86</f>
        <v>0</v>
      </c>
      <c r="BK40" s="101">
        <f>Original_data!AP86</f>
        <v>0</v>
      </c>
      <c r="BL40" s="101">
        <f>Original_data!AQ86</f>
        <v>0</v>
      </c>
      <c r="BM40" s="101">
        <f>Original_data!AR86</f>
        <v>0</v>
      </c>
      <c r="BN40" s="101">
        <f>Original_data!AS86</f>
        <v>0</v>
      </c>
      <c r="BO40" s="101">
        <f>Original_data!AT86</f>
        <v>0</v>
      </c>
      <c r="BP40" s="101">
        <f>Original_data!AU86</f>
        <v>0</v>
      </c>
      <c r="BQ40" s="101">
        <f>Original_data!AV86</f>
        <v>0</v>
      </c>
      <c r="BR40" s="101">
        <f>Original_data!AW86</f>
        <v>0</v>
      </c>
      <c r="BS40" s="101">
        <f>Original_data!AX86</f>
        <v>0</v>
      </c>
      <c r="BT40" s="101">
        <f>Original_data!AY86</f>
        <v>0</v>
      </c>
      <c r="BU40" s="101">
        <f>Original_data!AZ86</f>
        <v>0</v>
      </c>
      <c r="BV40" s="101">
        <f>Original_data!BA86</f>
        <v>0</v>
      </c>
      <c r="BW40" s="101">
        <f>Original_data!BB86</f>
        <v>0</v>
      </c>
      <c r="BX40" s="101">
        <f>Original_data!BC86</f>
        <v>0</v>
      </c>
      <c r="BY40" s="101">
        <f>Original_data!BD86</f>
        <v>0</v>
      </c>
      <c r="BZ40" s="101">
        <f>Original_data!BE86</f>
        <v>0</v>
      </c>
      <c r="CA40" s="101">
        <f>Original_data!BF86</f>
        <v>0</v>
      </c>
      <c r="CB40" s="101">
        <f>Original_data!BG86</f>
        <v>0</v>
      </c>
      <c r="CC40" s="101">
        <f>Original_data!BH86</f>
        <v>0</v>
      </c>
      <c r="CD40" s="101">
        <f>Original_data!BI86</f>
        <v>0</v>
      </c>
      <c r="CE40" s="101">
        <f>Original_data!BJ86</f>
        <v>0</v>
      </c>
      <c r="CF40" s="101">
        <f>Original_data!BK86</f>
        <v>0</v>
      </c>
      <c r="CG40" s="101">
        <f>Original_data!BL86</f>
        <v>0</v>
      </c>
    </row>
    <row r="41" spans="2:85" ht="3.6" customHeight="1" x14ac:dyDescent="0.25">
      <c r="B41" s="459"/>
      <c r="D41" s="84"/>
      <c r="E41" s="84"/>
      <c r="F41" s="78"/>
      <c r="G41" s="84"/>
      <c r="H41" s="78"/>
      <c r="I41" s="78"/>
      <c r="J41" s="78"/>
      <c r="K41" s="283"/>
      <c r="L41" s="283"/>
      <c r="M41" s="283"/>
      <c r="N41" s="283"/>
      <c r="O41" s="283"/>
      <c r="P41" s="283"/>
      <c r="Q41" s="283"/>
      <c r="R41" s="283"/>
      <c r="S41" s="283"/>
      <c r="T41" s="283"/>
      <c r="U41" s="283"/>
      <c r="V41" s="78"/>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2"/>
      <c r="BR41" s="282"/>
      <c r="BS41" s="282"/>
      <c r="BT41" s="282"/>
      <c r="BU41" s="282"/>
      <c r="BV41" s="282"/>
      <c r="BW41" s="282"/>
      <c r="BX41" s="282"/>
      <c r="BY41" s="282"/>
      <c r="BZ41" s="282"/>
      <c r="CA41" s="282"/>
      <c r="CB41" s="282"/>
      <c r="CC41" s="282"/>
      <c r="CD41" s="282"/>
      <c r="CE41" s="282"/>
      <c r="CF41" s="282"/>
      <c r="CG41" s="282"/>
    </row>
    <row r="42" spans="2:85" ht="15" customHeight="1" x14ac:dyDescent="0.25">
      <c r="B42" s="459"/>
      <c r="D42" s="409" t="s">
        <v>341</v>
      </c>
      <c r="E42" s="410"/>
      <c r="F42" s="165" t="s">
        <v>181</v>
      </c>
      <c r="G42" s="284"/>
      <c r="H42" s="108"/>
      <c r="I42" s="78"/>
      <c r="J42" s="78"/>
      <c r="K42" s="274">
        <f>SUM(L42:U42)</f>
        <v>0</v>
      </c>
      <c r="L42" s="96"/>
      <c r="M42" s="96"/>
      <c r="N42" s="96"/>
      <c r="O42" s="96"/>
      <c r="P42" s="96"/>
      <c r="Q42" s="96"/>
      <c r="R42" s="96"/>
      <c r="S42" s="96"/>
      <c r="T42" s="96"/>
      <c r="U42" s="96"/>
      <c r="V42" s="78"/>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row>
    <row r="43" spans="2:85" ht="15" customHeight="1" x14ac:dyDescent="0.25">
      <c r="B43" s="459"/>
      <c r="D43" s="411"/>
      <c r="E43" s="412"/>
      <c r="F43" s="166" t="s">
        <v>179</v>
      </c>
      <c r="G43" s="284"/>
      <c r="H43" s="108"/>
      <c r="I43" s="78"/>
      <c r="J43" s="78"/>
      <c r="K43" s="274">
        <f t="shared" ref="K43:K48" si="12">SUM(L43:U43)</f>
        <v>0</v>
      </c>
      <c r="L43" s="96"/>
      <c r="M43" s="96"/>
      <c r="N43" s="96"/>
      <c r="O43" s="96"/>
      <c r="P43" s="96"/>
      <c r="Q43" s="96"/>
      <c r="R43" s="96"/>
      <c r="S43" s="96"/>
      <c r="T43" s="96"/>
      <c r="U43" s="96"/>
      <c r="V43" s="78"/>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2"/>
      <c r="BR43" s="282"/>
      <c r="BS43" s="282"/>
      <c r="BT43" s="282"/>
      <c r="BU43" s="282"/>
      <c r="BV43" s="282"/>
      <c r="BW43" s="282"/>
      <c r="BX43" s="282"/>
      <c r="BY43" s="282"/>
      <c r="BZ43" s="282"/>
      <c r="CA43" s="282"/>
      <c r="CB43" s="282"/>
      <c r="CC43" s="282"/>
      <c r="CD43" s="282"/>
      <c r="CE43" s="282"/>
      <c r="CF43" s="282"/>
      <c r="CG43" s="282"/>
    </row>
    <row r="44" spans="2:85" ht="15" customHeight="1" x14ac:dyDescent="0.25">
      <c r="B44" s="459"/>
      <c r="D44" s="411"/>
      <c r="E44" s="412"/>
      <c r="F44" s="166" t="s">
        <v>176</v>
      </c>
      <c r="G44" s="284"/>
      <c r="H44" s="108"/>
      <c r="I44" s="78"/>
      <c r="J44" s="78"/>
      <c r="K44" s="274">
        <f t="shared" si="12"/>
        <v>0</v>
      </c>
      <c r="L44" s="96"/>
      <c r="M44" s="96"/>
      <c r="N44" s="96"/>
      <c r="O44" s="96"/>
      <c r="P44" s="96"/>
      <c r="Q44" s="96"/>
      <c r="R44" s="96"/>
      <c r="S44" s="96"/>
      <c r="T44" s="96"/>
      <c r="U44" s="96"/>
      <c r="V44" s="78"/>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2"/>
      <c r="BR44" s="282"/>
      <c r="BS44" s="282"/>
      <c r="BT44" s="282"/>
      <c r="BU44" s="282"/>
      <c r="BV44" s="282"/>
      <c r="BW44" s="282"/>
      <c r="BX44" s="282"/>
      <c r="BY44" s="282"/>
      <c r="BZ44" s="282"/>
      <c r="CA44" s="282"/>
      <c r="CB44" s="282"/>
      <c r="CC44" s="282"/>
      <c r="CD44" s="282"/>
      <c r="CE44" s="282"/>
      <c r="CF44" s="282"/>
      <c r="CG44" s="282"/>
    </row>
    <row r="45" spans="2:85" ht="15" customHeight="1" x14ac:dyDescent="0.25">
      <c r="B45" s="459"/>
      <c r="D45" s="411"/>
      <c r="E45" s="412"/>
      <c r="F45" s="166" t="s">
        <v>177</v>
      </c>
      <c r="G45" s="284"/>
      <c r="H45" s="108"/>
      <c r="I45" s="78"/>
      <c r="J45" s="78"/>
      <c r="K45" s="274">
        <f t="shared" si="12"/>
        <v>0</v>
      </c>
      <c r="L45" s="96"/>
      <c r="M45" s="96"/>
      <c r="N45" s="96"/>
      <c r="O45" s="96"/>
      <c r="P45" s="96"/>
      <c r="Q45" s="96"/>
      <c r="R45" s="96"/>
      <c r="S45" s="96"/>
      <c r="T45" s="96"/>
      <c r="U45" s="96"/>
      <c r="V45" s="78"/>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2"/>
      <c r="BR45" s="282"/>
      <c r="BS45" s="282"/>
      <c r="BT45" s="282"/>
      <c r="BU45" s="282"/>
      <c r="BV45" s="282"/>
      <c r="BW45" s="282"/>
      <c r="BX45" s="282"/>
      <c r="BY45" s="282"/>
      <c r="BZ45" s="282"/>
      <c r="CA45" s="282"/>
      <c r="CB45" s="282"/>
      <c r="CC45" s="282"/>
      <c r="CD45" s="282"/>
      <c r="CE45" s="282"/>
      <c r="CF45" s="282"/>
      <c r="CG45" s="282"/>
    </row>
    <row r="46" spans="2:85" ht="15" customHeight="1" x14ac:dyDescent="0.25">
      <c r="B46" s="459"/>
      <c r="D46" s="411"/>
      <c r="E46" s="412"/>
      <c r="F46" s="166" t="s">
        <v>178</v>
      </c>
      <c r="G46" s="284"/>
      <c r="H46" s="108"/>
      <c r="I46" s="78"/>
      <c r="J46" s="78"/>
      <c r="K46" s="274">
        <f t="shared" si="12"/>
        <v>1176</v>
      </c>
      <c r="L46" s="96"/>
      <c r="M46" s="96"/>
      <c r="N46" s="96"/>
      <c r="O46" s="96"/>
      <c r="P46" s="96">
        <f>0.5*P40</f>
        <v>1176</v>
      </c>
      <c r="Q46" s="96"/>
      <c r="R46" s="96"/>
      <c r="S46" s="96"/>
      <c r="T46" s="96"/>
      <c r="U46" s="96"/>
      <c r="V46" s="78"/>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2"/>
      <c r="BR46" s="282"/>
      <c r="BS46" s="282"/>
      <c r="BT46" s="282"/>
      <c r="BU46" s="282"/>
      <c r="BV46" s="282"/>
      <c r="BW46" s="282"/>
      <c r="BX46" s="282"/>
      <c r="BY46" s="282"/>
      <c r="BZ46" s="282"/>
      <c r="CA46" s="282"/>
      <c r="CB46" s="282"/>
      <c r="CC46" s="282"/>
      <c r="CD46" s="282"/>
      <c r="CE46" s="282"/>
      <c r="CF46" s="282"/>
      <c r="CG46" s="282"/>
    </row>
    <row r="47" spans="2:85" ht="15" customHeight="1" x14ac:dyDescent="0.25">
      <c r="B47" s="459"/>
      <c r="D47" s="411"/>
      <c r="E47" s="412"/>
      <c r="F47" s="166" t="s">
        <v>140</v>
      </c>
      <c r="G47" s="284"/>
      <c r="H47" s="108"/>
      <c r="I47" s="78"/>
      <c r="K47" s="274">
        <f t="shared" si="12"/>
        <v>0</v>
      </c>
      <c r="L47" s="96"/>
      <c r="M47" s="96"/>
      <c r="N47" s="96"/>
      <c r="O47" s="96"/>
      <c r="P47" s="96"/>
      <c r="Q47" s="96"/>
      <c r="R47" s="96"/>
      <c r="S47" s="96"/>
      <c r="T47" s="96"/>
      <c r="U47" s="96"/>
      <c r="V47" s="78"/>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2"/>
      <c r="BR47" s="282"/>
      <c r="BS47" s="282"/>
      <c r="BT47" s="282"/>
      <c r="BU47" s="282"/>
      <c r="BV47" s="282"/>
      <c r="BW47" s="282"/>
      <c r="BX47" s="282"/>
      <c r="BY47" s="282"/>
      <c r="BZ47" s="282"/>
      <c r="CA47" s="282"/>
      <c r="CB47" s="282"/>
      <c r="CC47" s="282"/>
      <c r="CD47" s="282"/>
      <c r="CE47" s="282"/>
      <c r="CF47" s="282"/>
      <c r="CG47" s="282"/>
    </row>
    <row r="48" spans="2:85" ht="15" customHeight="1" x14ac:dyDescent="0.25">
      <c r="B48" s="459"/>
      <c r="D48" s="413"/>
      <c r="E48" s="414"/>
      <c r="F48" s="167" t="s">
        <v>180</v>
      </c>
      <c r="G48" s="284"/>
      <c r="H48" s="108"/>
      <c r="I48" s="78"/>
      <c r="K48" s="274">
        <f t="shared" si="12"/>
        <v>1176</v>
      </c>
      <c r="L48" s="96"/>
      <c r="M48" s="96"/>
      <c r="N48" s="96"/>
      <c r="O48" s="96"/>
      <c r="P48" s="96">
        <f>0.5*P40</f>
        <v>1176</v>
      </c>
      <c r="Q48" s="96"/>
      <c r="R48" s="96"/>
      <c r="S48" s="96"/>
      <c r="T48" s="96"/>
      <c r="U48" s="96"/>
      <c r="V48" s="78"/>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2"/>
      <c r="BR48" s="282"/>
      <c r="BS48" s="282"/>
      <c r="BT48" s="282"/>
      <c r="BU48" s="282"/>
      <c r="BV48" s="282"/>
      <c r="BW48" s="282"/>
      <c r="BX48" s="282"/>
      <c r="BY48" s="282"/>
      <c r="BZ48" s="282"/>
      <c r="CA48" s="282"/>
      <c r="CB48" s="282"/>
      <c r="CC48" s="282"/>
      <c r="CD48" s="282"/>
      <c r="CE48" s="282"/>
      <c r="CF48" s="282"/>
      <c r="CG48" s="282"/>
    </row>
    <row r="49" spans="2:85" ht="3.6" customHeight="1" x14ac:dyDescent="0.25">
      <c r="B49" s="459"/>
      <c r="D49" s="84"/>
      <c r="E49" s="84"/>
      <c r="F49" s="78"/>
      <c r="G49" s="84"/>
      <c r="H49" s="78"/>
      <c r="I49" s="78"/>
      <c r="J49" s="78"/>
      <c r="K49" s="283"/>
      <c r="L49" s="283"/>
      <c r="M49" s="283"/>
      <c r="N49" s="283"/>
      <c r="O49" s="283"/>
      <c r="P49" s="283"/>
      <c r="Q49" s="283"/>
      <c r="R49" s="283"/>
      <c r="S49" s="283"/>
      <c r="T49" s="283"/>
      <c r="U49" s="283"/>
      <c r="V49" s="78"/>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2"/>
      <c r="BR49" s="282"/>
      <c r="BS49" s="282"/>
      <c r="BT49" s="282"/>
      <c r="BU49" s="282"/>
      <c r="BV49" s="282"/>
      <c r="BW49" s="282"/>
      <c r="BX49" s="282"/>
      <c r="BY49" s="282"/>
      <c r="BZ49" s="282"/>
      <c r="CA49" s="282"/>
      <c r="CB49" s="282"/>
      <c r="CC49" s="282"/>
      <c r="CD49" s="282"/>
      <c r="CE49" s="282"/>
      <c r="CF49" s="282"/>
      <c r="CG49" s="282"/>
    </row>
    <row r="50" spans="2:85" ht="16.95" customHeight="1" x14ac:dyDescent="0.25">
      <c r="B50" s="459"/>
      <c r="D50" s="450" t="str">
        <f>"Value in PSUT "&amp;$D$4</f>
        <v>Value in PSUT  (in PJ)</v>
      </c>
      <c r="E50" s="447" t="s">
        <v>326</v>
      </c>
      <c r="F50" s="165" t="s">
        <v>181</v>
      </c>
      <c r="G50" s="285" t="s">
        <v>312</v>
      </c>
      <c r="H50" s="92">
        <v>1E-3</v>
      </c>
      <c r="I50" s="78"/>
      <c r="J50" s="78"/>
      <c r="K50" s="274">
        <f t="shared" ref="K50:K56" si="13">SUM(L50:U50)</f>
        <v>0</v>
      </c>
      <c r="L50" s="275">
        <f>IF(SUM(L$42:L$48)=0,0,L$40*L42/SUM(L$42:L$48)*$H50)</f>
        <v>0</v>
      </c>
      <c r="M50" s="275">
        <f t="shared" ref="M50:U50" si="14">IF(SUM(M$42:M$48)=0,0,M$40*M42/SUM(M$42:M$48)*$H50)</f>
        <v>0</v>
      </c>
      <c r="N50" s="275">
        <f t="shared" si="14"/>
        <v>0</v>
      </c>
      <c r="O50" s="275">
        <f t="shared" si="14"/>
        <v>0</v>
      </c>
      <c r="P50" s="275">
        <f t="shared" si="14"/>
        <v>0</v>
      </c>
      <c r="Q50" s="275">
        <f t="shared" si="14"/>
        <v>0</v>
      </c>
      <c r="R50" s="275">
        <f t="shared" si="14"/>
        <v>0</v>
      </c>
      <c r="S50" s="275">
        <f t="shared" si="14"/>
        <v>0</v>
      </c>
      <c r="T50" s="275">
        <f t="shared" si="14"/>
        <v>0</v>
      </c>
      <c r="U50" s="275">
        <f t="shared" si="14"/>
        <v>0</v>
      </c>
      <c r="V50" s="78"/>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2"/>
      <c r="BR50" s="282"/>
      <c r="BS50" s="282"/>
      <c r="BT50" s="282"/>
      <c r="BU50" s="282"/>
      <c r="BV50" s="282"/>
      <c r="BW50" s="282"/>
      <c r="BX50" s="282"/>
      <c r="BY50" s="282"/>
      <c r="BZ50" s="282"/>
      <c r="CA50" s="282"/>
      <c r="CB50" s="282"/>
      <c r="CC50" s="282"/>
      <c r="CD50" s="282"/>
      <c r="CE50" s="282"/>
      <c r="CF50" s="282"/>
      <c r="CG50" s="282"/>
    </row>
    <row r="51" spans="2:85" ht="16.95" customHeight="1" x14ac:dyDescent="0.25">
      <c r="B51" s="459"/>
      <c r="D51" s="451"/>
      <c r="E51" s="449"/>
      <c r="F51" s="166" t="s">
        <v>179</v>
      </c>
      <c r="G51" s="285" t="s">
        <v>312</v>
      </c>
      <c r="H51" s="92">
        <v>1E-3</v>
      </c>
      <c r="I51" s="78"/>
      <c r="J51" s="78"/>
      <c r="K51" s="274">
        <f t="shared" si="13"/>
        <v>0</v>
      </c>
      <c r="L51" s="275">
        <f t="shared" ref="L51:U51" si="15">IF(SUM(L$42:L$48)=0,0,L$40*L43/SUM(L$42:L$48)*$H51)</f>
        <v>0</v>
      </c>
      <c r="M51" s="275">
        <f t="shared" si="15"/>
        <v>0</v>
      </c>
      <c r="N51" s="275">
        <f t="shared" si="15"/>
        <v>0</v>
      </c>
      <c r="O51" s="275">
        <f t="shared" si="15"/>
        <v>0</v>
      </c>
      <c r="P51" s="275">
        <f t="shared" si="15"/>
        <v>0</v>
      </c>
      <c r="Q51" s="275">
        <f t="shared" si="15"/>
        <v>0</v>
      </c>
      <c r="R51" s="275">
        <f t="shared" si="15"/>
        <v>0</v>
      </c>
      <c r="S51" s="275">
        <f t="shared" si="15"/>
        <v>0</v>
      </c>
      <c r="T51" s="275">
        <f t="shared" si="15"/>
        <v>0</v>
      </c>
      <c r="U51" s="275">
        <f t="shared" si="15"/>
        <v>0</v>
      </c>
      <c r="V51" s="78"/>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2"/>
      <c r="BR51" s="282"/>
      <c r="BS51" s="282"/>
      <c r="BT51" s="282"/>
      <c r="BU51" s="282"/>
      <c r="BV51" s="282"/>
      <c r="BW51" s="282"/>
      <c r="BX51" s="282"/>
      <c r="BY51" s="282"/>
      <c r="BZ51" s="282"/>
      <c r="CA51" s="282"/>
      <c r="CB51" s="282"/>
      <c r="CC51" s="282"/>
      <c r="CD51" s="282"/>
      <c r="CE51" s="282"/>
      <c r="CF51" s="282"/>
      <c r="CG51" s="282"/>
    </row>
    <row r="52" spans="2:85" ht="16.95" customHeight="1" x14ac:dyDescent="0.25">
      <c r="B52" s="459"/>
      <c r="D52" s="451"/>
      <c r="E52" s="449"/>
      <c r="F52" s="166" t="s">
        <v>176</v>
      </c>
      <c r="G52" s="285" t="s">
        <v>312</v>
      </c>
      <c r="H52" s="92">
        <v>1E-3</v>
      </c>
      <c r="I52" s="78"/>
      <c r="J52" s="78"/>
      <c r="K52" s="274">
        <f t="shared" si="13"/>
        <v>0</v>
      </c>
      <c r="L52" s="275">
        <f t="shared" ref="L52:U52" si="16">IF(SUM(L$42:L$48)=0,0,L$40*L44/SUM(L$42:L$48)*$H52)</f>
        <v>0</v>
      </c>
      <c r="M52" s="275">
        <f t="shared" si="16"/>
        <v>0</v>
      </c>
      <c r="N52" s="275">
        <f t="shared" si="16"/>
        <v>0</v>
      </c>
      <c r="O52" s="275">
        <f t="shared" si="16"/>
        <v>0</v>
      </c>
      <c r="P52" s="275">
        <f t="shared" si="16"/>
        <v>0</v>
      </c>
      <c r="Q52" s="275">
        <f t="shared" si="16"/>
        <v>0</v>
      </c>
      <c r="R52" s="275">
        <f t="shared" si="16"/>
        <v>0</v>
      </c>
      <c r="S52" s="275">
        <f t="shared" si="16"/>
        <v>0</v>
      </c>
      <c r="T52" s="275">
        <f t="shared" si="16"/>
        <v>0</v>
      </c>
      <c r="U52" s="275">
        <f t="shared" si="16"/>
        <v>0</v>
      </c>
      <c r="V52" s="78"/>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2"/>
      <c r="BR52" s="282"/>
      <c r="BS52" s="282"/>
      <c r="BT52" s="282"/>
      <c r="BU52" s="282"/>
      <c r="BV52" s="282"/>
      <c r="BW52" s="282"/>
      <c r="BX52" s="282"/>
      <c r="BY52" s="282"/>
      <c r="BZ52" s="282"/>
      <c r="CA52" s="282"/>
      <c r="CB52" s="282"/>
      <c r="CC52" s="282"/>
      <c r="CD52" s="282"/>
      <c r="CE52" s="282"/>
      <c r="CF52" s="282"/>
      <c r="CG52" s="282"/>
    </row>
    <row r="53" spans="2:85" ht="16.95" customHeight="1" x14ac:dyDescent="0.25">
      <c r="B53" s="459"/>
      <c r="D53" s="451"/>
      <c r="E53" s="449"/>
      <c r="F53" s="166" t="s">
        <v>177</v>
      </c>
      <c r="G53" s="285" t="s">
        <v>312</v>
      </c>
      <c r="H53" s="92">
        <v>1E-3</v>
      </c>
      <c r="I53" s="78"/>
      <c r="J53" s="78"/>
      <c r="K53" s="274">
        <f t="shared" si="13"/>
        <v>0</v>
      </c>
      <c r="L53" s="275">
        <f t="shared" ref="L53:U55" si="17">IF(SUM(L$42:L$48)=0,0,L$40*L45/SUM(L$42:L$48)*$H53)</f>
        <v>0</v>
      </c>
      <c r="M53" s="275">
        <f t="shared" si="17"/>
        <v>0</v>
      </c>
      <c r="N53" s="275">
        <f t="shared" si="17"/>
        <v>0</v>
      </c>
      <c r="O53" s="275">
        <f t="shared" si="17"/>
        <v>0</v>
      </c>
      <c r="P53" s="275">
        <f t="shared" si="17"/>
        <v>0</v>
      </c>
      <c r="Q53" s="275">
        <f t="shared" si="17"/>
        <v>0</v>
      </c>
      <c r="R53" s="275">
        <f t="shared" si="17"/>
        <v>0</v>
      </c>
      <c r="S53" s="275">
        <f t="shared" si="17"/>
        <v>0</v>
      </c>
      <c r="T53" s="275">
        <f t="shared" si="17"/>
        <v>0</v>
      </c>
      <c r="U53" s="275">
        <f t="shared" si="17"/>
        <v>0</v>
      </c>
      <c r="V53" s="78"/>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2"/>
      <c r="BR53" s="282"/>
      <c r="BS53" s="282"/>
      <c r="BT53" s="282"/>
      <c r="BU53" s="282"/>
      <c r="BV53" s="282"/>
      <c r="BW53" s="282"/>
      <c r="BX53" s="282"/>
      <c r="BY53" s="282"/>
      <c r="BZ53" s="282"/>
      <c r="CA53" s="282"/>
      <c r="CB53" s="282"/>
      <c r="CC53" s="282"/>
      <c r="CD53" s="282"/>
      <c r="CE53" s="282"/>
      <c r="CF53" s="282"/>
      <c r="CG53" s="282"/>
    </row>
    <row r="54" spans="2:85" ht="16.95" customHeight="1" x14ac:dyDescent="0.25">
      <c r="B54" s="459"/>
      <c r="D54" s="451"/>
      <c r="E54" s="449"/>
      <c r="F54" s="166" t="s">
        <v>178</v>
      </c>
      <c r="G54" s="285" t="s">
        <v>312</v>
      </c>
      <c r="H54" s="92">
        <v>1E-3</v>
      </c>
      <c r="I54" s="78"/>
      <c r="J54" s="78"/>
      <c r="K54" s="274">
        <f t="shared" si="13"/>
        <v>1.1759999999999999</v>
      </c>
      <c r="L54" s="275">
        <f>IF(SUM(L$42:L$48)=0,L$40*$H54,L$40*L46/SUM(L$42:L$48)*$H54)</f>
        <v>0</v>
      </c>
      <c r="M54" s="275">
        <f t="shared" ref="M54:U54" si="18">IF(SUM(M$42:M$48)=0,M$40*$H54,M$40*M46/SUM(M$42:M$48)*$H54)</f>
        <v>0</v>
      </c>
      <c r="N54" s="275">
        <f t="shared" si="18"/>
        <v>0</v>
      </c>
      <c r="O54" s="275">
        <f t="shared" si="18"/>
        <v>0</v>
      </c>
      <c r="P54" s="275">
        <f t="shared" si="18"/>
        <v>1.1759999999999999</v>
      </c>
      <c r="Q54" s="275">
        <f t="shared" si="18"/>
        <v>0</v>
      </c>
      <c r="R54" s="275">
        <f t="shared" si="18"/>
        <v>0</v>
      </c>
      <c r="S54" s="275">
        <f t="shared" si="18"/>
        <v>0</v>
      </c>
      <c r="T54" s="275">
        <f t="shared" si="18"/>
        <v>0</v>
      </c>
      <c r="U54" s="275">
        <f t="shared" si="18"/>
        <v>0</v>
      </c>
      <c r="V54" s="78"/>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c r="BR54" s="282"/>
      <c r="BS54" s="282"/>
      <c r="BT54" s="282"/>
      <c r="BU54" s="282"/>
      <c r="BV54" s="282"/>
      <c r="BW54" s="282"/>
      <c r="BX54" s="282"/>
      <c r="BY54" s="282"/>
      <c r="BZ54" s="282"/>
      <c r="CA54" s="282"/>
      <c r="CB54" s="282"/>
      <c r="CC54" s="282"/>
      <c r="CD54" s="282"/>
      <c r="CE54" s="282"/>
      <c r="CF54" s="282"/>
      <c r="CG54" s="282"/>
    </row>
    <row r="55" spans="2:85" ht="16.95" customHeight="1" x14ac:dyDescent="0.25">
      <c r="B55" s="459"/>
      <c r="D55" s="451"/>
      <c r="E55" s="449"/>
      <c r="F55" s="166" t="s">
        <v>140</v>
      </c>
      <c r="G55" s="285" t="s">
        <v>312</v>
      </c>
      <c r="H55" s="92">
        <v>1E-3</v>
      </c>
      <c r="I55" s="78"/>
      <c r="J55" s="78"/>
      <c r="K55" s="274">
        <f t="shared" si="13"/>
        <v>0</v>
      </c>
      <c r="L55" s="275">
        <f t="shared" si="17"/>
        <v>0</v>
      </c>
      <c r="M55" s="275">
        <f t="shared" si="17"/>
        <v>0</v>
      </c>
      <c r="N55" s="275">
        <f t="shared" si="17"/>
        <v>0</v>
      </c>
      <c r="O55" s="275">
        <f t="shared" si="17"/>
        <v>0</v>
      </c>
      <c r="P55" s="275">
        <f t="shared" si="17"/>
        <v>0</v>
      </c>
      <c r="Q55" s="275">
        <f t="shared" si="17"/>
        <v>0</v>
      </c>
      <c r="R55" s="275">
        <f t="shared" si="17"/>
        <v>0</v>
      </c>
      <c r="S55" s="275">
        <f t="shared" si="17"/>
        <v>0</v>
      </c>
      <c r="T55" s="275">
        <f t="shared" si="17"/>
        <v>0</v>
      </c>
      <c r="U55" s="275">
        <f t="shared" si="17"/>
        <v>0</v>
      </c>
      <c r="V55" s="78"/>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c r="BM55" s="282"/>
      <c r="BN55" s="282"/>
      <c r="BO55" s="282"/>
      <c r="BP55" s="282"/>
      <c r="BQ55" s="282"/>
      <c r="BR55" s="282"/>
      <c r="BS55" s="282"/>
      <c r="BT55" s="282"/>
      <c r="BU55" s="282"/>
      <c r="BV55" s="282"/>
      <c r="BW55" s="282"/>
      <c r="BX55" s="282"/>
      <c r="BY55" s="282"/>
      <c r="BZ55" s="282"/>
      <c r="CA55" s="282"/>
      <c r="CB55" s="282"/>
      <c r="CC55" s="282"/>
      <c r="CD55" s="282"/>
      <c r="CE55" s="282"/>
      <c r="CF55" s="282"/>
      <c r="CG55" s="282"/>
    </row>
    <row r="56" spans="2:85" ht="16.95" customHeight="1" x14ac:dyDescent="0.25">
      <c r="B56" s="459"/>
      <c r="D56" s="451"/>
      <c r="E56" s="448"/>
      <c r="F56" s="167" t="s">
        <v>180</v>
      </c>
      <c r="G56" s="285" t="s">
        <v>312</v>
      </c>
      <c r="H56" s="92">
        <v>1E-3</v>
      </c>
      <c r="I56" s="78"/>
      <c r="J56" s="78"/>
      <c r="K56" s="274">
        <f t="shared" si="13"/>
        <v>1.1759999999999999</v>
      </c>
      <c r="L56" s="275">
        <f t="shared" ref="L56:U56" si="19">IF(SUM(L$42:L$48)=0,0,L$40*L48/SUM(L$42:L$48)*$H56)</f>
        <v>0</v>
      </c>
      <c r="M56" s="275">
        <f t="shared" si="19"/>
        <v>0</v>
      </c>
      <c r="N56" s="275">
        <f t="shared" si="19"/>
        <v>0</v>
      </c>
      <c r="O56" s="275">
        <f t="shared" si="19"/>
        <v>0</v>
      </c>
      <c r="P56" s="275">
        <f t="shared" si="19"/>
        <v>1.1759999999999999</v>
      </c>
      <c r="Q56" s="275">
        <f t="shared" si="19"/>
        <v>0</v>
      </c>
      <c r="R56" s="275">
        <f t="shared" si="19"/>
        <v>0</v>
      </c>
      <c r="S56" s="275">
        <f t="shared" si="19"/>
        <v>0</v>
      </c>
      <c r="T56" s="275">
        <f t="shared" si="19"/>
        <v>0</v>
      </c>
      <c r="U56" s="275">
        <f t="shared" si="19"/>
        <v>0</v>
      </c>
      <c r="V56" s="78"/>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2"/>
      <c r="AY56" s="282"/>
      <c r="AZ56" s="282"/>
      <c r="BA56" s="282"/>
      <c r="BB56" s="282"/>
      <c r="BC56" s="282"/>
      <c r="BD56" s="282"/>
      <c r="BE56" s="282"/>
      <c r="BF56" s="282"/>
      <c r="BG56" s="282"/>
      <c r="BH56" s="282"/>
      <c r="BI56" s="282"/>
      <c r="BJ56" s="282"/>
      <c r="BK56" s="282"/>
      <c r="BL56" s="282"/>
      <c r="BM56" s="282"/>
      <c r="BN56" s="282"/>
      <c r="BO56" s="282"/>
      <c r="BP56" s="282"/>
      <c r="BQ56" s="282"/>
      <c r="BR56" s="282"/>
      <c r="BS56" s="282"/>
      <c r="BT56" s="282"/>
      <c r="BU56" s="282"/>
      <c r="BV56" s="282"/>
      <c r="BW56" s="282"/>
      <c r="BX56" s="282"/>
      <c r="BY56" s="282"/>
      <c r="BZ56" s="282"/>
      <c r="CA56" s="282"/>
      <c r="CB56" s="282"/>
      <c r="CC56" s="282"/>
      <c r="CD56" s="282"/>
      <c r="CE56" s="282"/>
      <c r="CF56" s="282"/>
      <c r="CG56" s="282"/>
    </row>
    <row r="57" spans="2:85" ht="16.95" customHeight="1" x14ac:dyDescent="0.25">
      <c r="B57" s="459"/>
      <c r="D57" s="451"/>
      <c r="E57" s="409" t="s">
        <v>330</v>
      </c>
      <c r="F57" s="165" t="s">
        <v>181</v>
      </c>
      <c r="G57" s="285" t="s">
        <v>317</v>
      </c>
      <c r="H57" s="108"/>
      <c r="I57" s="78"/>
      <c r="J57" s="78"/>
      <c r="K57" s="274">
        <f>K50</f>
        <v>0</v>
      </c>
      <c r="L57" s="276"/>
      <c r="M57" s="276"/>
      <c r="N57" s="276"/>
      <c r="O57" s="276"/>
      <c r="P57" s="276"/>
      <c r="Q57" s="276"/>
      <c r="R57" s="276"/>
      <c r="S57" s="276"/>
      <c r="T57" s="276"/>
      <c r="U57" s="276"/>
      <c r="V57" s="78"/>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2"/>
      <c r="AY57" s="282"/>
      <c r="AZ57" s="282"/>
      <c r="BA57" s="282"/>
      <c r="BB57" s="282"/>
      <c r="BC57" s="282"/>
      <c r="BD57" s="282"/>
      <c r="BE57" s="282"/>
      <c r="BF57" s="282"/>
      <c r="BG57" s="282"/>
      <c r="BH57" s="282"/>
      <c r="BI57" s="282"/>
      <c r="BJ57" s="282"/>
      <c r="BK57" s="282"/>
      <c r="BL57" s="282"/>
      <c r="BM57" s="282"/>
      <c r="BN57" s="282"/>
      <c r="BO57" s="282"/>
      <c r="BP57" s="282"/>
      <c r="BQ57" s="282"/>
      <c r="BR57" s="282"/>
      <c r="BS57" s="282"/>
      <c r="BT57" s="282"/>
      <c r="BU57" s="282"/>
      <c r="BV57" s="282"/>
      <c r="BW57" s="282"/>
      <c r="BX57" s="282"/>
      <c r="BY57" s="282"/>
      <c r="BZ57" s="282"/>
      <c r="CA57" s="282"/>
      <c r="CB57" s="282"/>
      <c r="CC57" s="282"/>
      <c r="CD57" s="282"/>
      <c r="CE57" s="282"/>
      <c r="CF57" s="282"/>
      <c r="CG57" s="282"/>
    </row>
    <row r="58" spans="2:85" ht="16.95" customHeight="1" x14ac:dyDescent="0.25">
      <c r="B58" s="459"/>
      <c r="D58" s="451"/>
      <c r="E58" s="411"/>
      <c r="F58" s="166" t="s">
        <v>179</v>
      </c>
      <c r="G58" s="285" t="s">
        <v>317</v>
      </c>
      <c r="H58" s="108"/>
      <c r="I58" s="78"/>
      <c r="J58" s="78"/>
      <c r="K58" s="274">
        <f t="shared" ref="K58:K63" si="20">K51</f>
        <v>0</v>
      </c>
      <c r="L58" s="276"/>
      <c r="M58" s="276"/>
      <c r="N58" s="276"/>
      <c r="O58" s="276"/>
      <c r="P58" s="276"/>
      <c r="Q58" s="276"/>
      <c r="R58" s="276"/>
      <c r="S58" s="276"/>
      <c r="T58" s="276"/>
      <c r="U58" s="276"/>
      <c r="V58" s="78"/>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c r="BO58" s="282"/>
      <c r="BP58" s="282"/>
      <c r="BQ58" s="282"/>
      <c r="BR58" s="282"/>
      <c r="BS58" s="282"/>
      <c r="BT58" s="282"/>
      <c r="BU58" s="282"/>
      <c r="BV58" s="282"/>
      <c r="BW58" s="282"/>
      <c r="BX58" s="282"/>
      <c r="BY58" s="282"/>
      <c r="BZ58" s="282"/>
      <c r="CA58" s="282"/>
      <c r="CB58" s="282"/>
      <c r="CC58" s="282"/>
      <c r="CD58" s="282"/>
      <c r="CE58" s="282"/>
      <c r="CF58" s="282"/>
      <c r="CG58" s="282"/>
    </row>
    <row r="59" spans="2:85" ht="16.95" customHeight="1" x14ac:dyDescent="0.25">
      <c r="B59" s="459"/>
      <c r="D59" s="451"/>
      <c r="E59" s="411"/>
      <c r="F59" s="166" t="s">
        <v>176</v>
      </c>
      <c r="G59" s="285" t="s">
        <v>317</v>
      </c>
      <c r="H59" s="108"/>
      <c r="I59" s="78"/>
      <c r="J59" s="78"/>
      <c r="K59" s="274">
        <f t="shared" si="20"/>
        <v>0</v>
      </c>
      <c r="L59" s="276"/>
      <c r="M59" s="276"/>
      <c r="N59" s="276"/>
      <c r="O59" s="276"/>
      <c r="P59" s="276"/>
      <c r="Q59" s="276"/>
      <c r="R59" s="276"/>
      <c r="S59" s="276"/>
      <c r="T59" s="276"/>
      <c r="U59" s="276"/>
      <c r="V59" s="78"/>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2"/>
      <c r="BP59" s="282"/>
      <c r="BQ59" s="282"/>
      <c r="BR59" s="282"/>
      <c r="BS59" s="282"/>
      <c r="BT59" s="282"/>
      <c r="BU59" s="282"/>
      <c r="BV59" s="282"/>
      <c r="BW59" s="282"/>
      <c r="BX59" s="282"/>
      <c r="BY59" s="282"/>
      <c r="BZ59" s="282"/>
      <c r="CA59" s="282"/>
      <c r="CB59" s="282"/>
      <c r="CC59" s="282"/>
      <c r="CD59" s="282"/>
      <c r="CE59" s="282"/>
      <c r="CF59" s="282"/>
      <c r="CG59" s="282"/>
    </row>
    <row r="60" spans="2:85" ht="16.95" customHeight="1" x14ac:dyDescent="0.25">
      <c r="B60" s="459"/>
      <c r="D60" s="451"/>
      <c r="E60" s="411"/>
      <c r="F60" s="166" t="s">
        <v>177</v>
      </c>
      <c r="G60" s="285" t="s">
        <v>317</v>
      </c>
      <c r="H60" s="108"/>
      <c r="I60" s="78"/>
      <c r="J60" s="78"/>
      <c r="K60" s="274">
        <f t="shared" si="20"/>
        <v>0</v>
      </c>
      <c r="L60" s="276"/>
      <c r="M60" s="276"/>
      <c r="N60" s="276"/>
      <c r="O60" s="276"/>
      <c r="P60" s="276"/>
      <c r="Q60" s="276"/>
      <c r="R60" s="276"/>
      <c r="S60" s="276"/>
      <c r="T60" s="276"/>
      <c r="U60" s="276"/>
      <c r="V60" s="78"/>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2"/>
      <c r="AZ60" s="282"/>
      <c r="BA60" s="282"/>
      <c r="BB60" s="282"/>
      <c r="BC60" s="282"/>
      <c r="BD60" s="282"/>
      <c r="BE60" s="282"/>
      <c r="BF60" s="282"/>
      <c r="BG60" s="282"/>
      <c r="BH60" s="282"/>
      <c r="BI60" s="282"/>
      <c r="BJ60" s="282"/>
      <c r="BK60" s="282"/>
      <c r="BL60" s="282"/>
      <c r="BM60" s="282"/>
      <c r="BN60" s="282"/>
      <c r="BO60" s="282"/>
      <c r="BP60" s="282"/>
      <c r="BQ60" s="282"/>
      <c r="BR60" s="282"/>
      <c r="BS60" s="282"/>
      <c r="BT60" s="282"/>
      <c r="BU60" s="282"/>
      <c r="BV60" s="282"/>
      <c r="BW60" s="282"/>
      <c r="BX60" s="282"/>
      <c r="BY60" s="282"/>
      <c r="BZ60" s="282"/>
      <c r="CA60" s="282"/>
      <c r="CB60" s="282"/>
      <c r="CC60" s="282"/>
      <c r="CD60" s="282"/>
      <c r="CE60" s="282"/>
      <c r="CF60" s="282"/>
      <c r="CG60" s="282"/>
    </row>
    <row r="61" spans="2:85" ht="16.95" customHeight="1" x14ac:dyDescent="0.25">
      <c r="B61" s="459"/>
      <c r="D61" s="451"/>
      <c r="E61" s="411"/>
      <c r="F61" s="166" t="s">
        <v>178</v>
      </c>
      <c r="G61" s="285" t="s">
        <v>317</v>
      </c>
      <c r="H61" s="108"/>
      <c r="I61" s="78"/>
      <c r="J61" s="78"/>
      <c r="K61" s="274">
        <f t="shared" si="20"/>
        <v>1.1759999999999999</v>
      </c>
      <c r="L61" s="276"/>
      <c r="M61" s="276"/>
      <c r="N61" s="276"/>
      <c r="O61" s="276"/>
      <c r="P61" s="276"/>
      <c r="Q61" s="276"/>
      <c r="R61" s="276"/>
      <c r="S61" s="276"/>
      <c r="T61" s="276"/>
      <c r="U61" s="276"/>
      <c r="V61" s="78"/>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c r="BJ61" s="282"/>
      <c r="BK61" s="282"/>
      <c r="BL61" s="282"/>
      <c r="BM61" s="282"/>
      <c r="BN61" s="282"/>
      <c r="BO61" s="282"/>
      <c r="BP61" s="282"/>
      <c r="BQ61" s="282"/>
      <c r="BR61" s="282"/>
      <c r="BS61" s="282"/>
      <c r="BT61" s="282"/>
      <c r="BU61" s="282"/>
      <c r="BV61" s="282"/>
      <c r="BW61" s="282"/>
      <c r="BX61" s="282"/>
      <c r="BY61" s="282"/>
      <c r="BZ61" s="282"/>
      <c r="CA61" s="282"/>
      <c r="CB61" s="282"/>
      <c r="CC61" s="282"/>
      <c r="CD61" s="282"/>
      <c r="CE61" s="282"/>
      <c r="CF61" s="282"/>
      <c r="CG61" s="282"/>
    </row>
    <row r="62" spans="2:85" ht="16.95" customHeight="1" x14ac:dyDescent="0.25">
      <c r="B62" s="459"/>
      <c r="D62" s="451"/>
      <c r="E62" s="411"/>
      <c r="F62" s="166" t="s">
        <v>140</v>
      </c>
      <c r="G62" s="285" t="s">
        <v>317</v>
      </c>
      <c r="H62" s="108"/>
      <c r="I62" s="78"/>
      <c r="J62" s="78"/>
      <c r="K62" s="274">
        <f t="shared" si="20"/>
        <v>0</v>
      </c>
      <c r="L62" s="276"/>
      <c r="M62" s="276"/>
      <c r="N62" s="276"/>
      <c r="O62" s="276"/>
      <c r="P62" s="276"/>
      <c r="Q62" s="276"/>
      <c r="R62" s="276"/>
      <c r="S62" s="276"/>
      <c r="T62" s="276"/>
      <c r="U62" s="276"/>
      <c r="V62" s="78"/>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c r="BH62" s="282"/>
      <c r="BI62" s="282"/>
      <c r="BJ62" s="282"/>
      <c r="BK62" s="282"/>
      <c r="BL62" s="282"/>
      <c r="BM62" s="282"/>
      <c r="BN62" s="282"/>
      <c r="BO62" s="282"/>
      <c r="BP62" s="282"/>
      <c r="BQ62" s="282"/>
      <c r="BR62" s="282"/>
      <c r="BS62" s="282"/>
      <c r="BT62" s="282"/>
      <c r="BU62" s="282"/>
      <c r="BV62" s="282"/>
      <c r="BW62" s="282"/>
      <c r="BX62" s="282"/>
      <c r="BY62" s="282"/>
      <c r="BZ62" s="282"/>
      <c r="CA62" s="282"/>
      <c r="CB62" s="282"/>
      <c r="CC62" s="282"/>
      <c r="CD62" s="282"/>
      <c r="CE62" s="282"/>
      <c r="CF62" s="282"/>
      <c r="CG62" s="282"/>
    </row>
    <row r="63" spans="2:85" ht="16.95" customHeight="1" x14ac:dyDescent="0.25">
      <c r="B63" s="459"/>
      <c r="D63" s="451"/>
      <c r="E63" s="413"/>
      <c r="F63" s="167" t="s">
        <v>180</v>
      </c>
      <c r="G63" s="285" t="s">
        <v>317</v>
      </c>
      <c r="H63" s="108"/>
      <c r="I63" s="78"/>
      <c r="J63" s="78"/>
      <c r="K63" s="274">
        <f t="shared" si="20"/>
        <v>1.1759999999999999</v>
      </c>
      <c r="L63" s="276"/>
      <c r="M63" s="276"/>
      <c r="N63" s="276"/>
      <c r="O63" s="276"/>
      <c r="P63" s="276"/>
      <c r="Q63" s="276"/>
      <c r="R63" s="276"/>
      <c r="S63" s="276"/>
      <c r="T63" s="276"/>
      <c r="U63" s="276"/>
      <c r="V63" s="78"/>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c r="BO63" s="282"/>
      <c r="BP63" s="282"/>
      <c r="BQ63" s="282"/>
      <c r="BR63" s="282"/>
      <c r="BS63" s="282"/>
      <c r="BT63" s="282"/>
      <c r="BU63" s="282"/>
      <c r="BV63" s="282"/>
      <c r="BW63" s="282"/>
      <c r="BX63" s="282"/>
      <c r="BY63" s="282"/>
      <c r="BZ63" s="282"/>
      <c r="CA63" s="282"/>
      <c r="CB63" s="282"/>
      <c r="CC63" s="282"/>
      <c r="CD63" s="282"/>
      <c r="CE63" s="282"/>
      <c r="CF63" s="282"/>
      <c r="CG63" s="282"/>
    </row>
    <row r="64" spans="2:85" ht="16.95" customHeight="1" x14ac:dyDescent="0.25">
      <c r="B64" s="459"/>
      <c r="D64" s="452"/>
      <c r="E64" s="277" t="s">
        <v>310</v>
      </c>
      <c r="F64" s="150" t="str">
        <f>Matrix!D83</f>
        <v>Acc</v>
      </c>
      <c r="G64" s="92" t="s">
        <v>314</v>
      </c>
      <c r="H64" s="108"/>
      <c r="I64" s="78"/>
      <c r="J64" s="78"/>
      <c r="K64" s="274">
        <f>SUM(K57:K63)</f>
        <v>2.3519999999999999</v>
      </c>
      <c r="L64" s="276"/>
      <c r="M64" s="276"/>
      <c r="N64" s="276"/>
      <c r="O64" s="276"/>
      <c r="P64" s="276"/>
      <c r="Q64" s="276"/>
      <c r="R64" s="276"/>
      <c r="S64" s="276"/>
      <c r="T64" s="276"/>
      <c r="U64" s="276"/>
      <c r="V64" s="78"/>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c r="BJ64" s="282"/>
      <c r="BK64" s="282"/>
      <c r="BL64" s="282"/>
      <c r="BM64" s="282"/>
      <c r="BN64" s="282"/>
      <c r="BO64" s="282"/>
      <c r="BP64" s="282"/>
      <c r="BQ64" s="282"/>
      <c r="BR64" s="282"/>
      <c r="BS64" s="282"/>
      <c r="BT64" s="282"/>
      <c r="BU64" s="282"/>
      <c r="BV64" s="282"/>
      <c r="BW64" s="282"/>
      <c r="BX64" s="282"/>
      <c r="BY64" s="282"/>
      <c r="BZ64" s="282"/>
      <c r="CA64" s="282"/>
      <c r="CB64" s="282"/>
      <c r="CC64" s="282"/>
      <c r="CD64" s="282"/>
      <c r="CE64" s="282"/>
      <c r="CF64" s="282"/>
      <c r="CG64" s="282"/>
    </row>
    <row r="65" spans="2:85" x14ac:dyDescent="0.25">
      <c r="K65" s="260"/>
      <c r="L65" s="260"/>
      <c r="M65" s="260"/>
      <c r="N65" s="260"/>
      <c r="O65" s="260"/>
      <c r="P65" s="260"/>
      <c r="Q65" s="260"/>
      <c r="R65" s="260"/>
      <c r="S65" s="260"/>
      <c r="T65" s="260"/>
      <c r="U65" s="260"/>
      <c r="V65" s="78"/>
      <c r="BV65" s="86"/>
      <c r="BW65" s="86"/>
    </row>
    <row r="66" spans="2:85" ht="16.95" customHeight="1" x14ac:dyDescent="0.25">
      <c r="B66" s="416" t="str">
        <f>Original_data!A87</f>
        <v>Non-energy use in other</v>
      </c>
      <c r="D66" s="372" t="str">
        <f>"Value in energy balance"&amp;$B$4</f>
        <v>Value in energy balance (in TJ)</v>
      </c>
      <c r="E66" s="408"/>
      <c r="F66" s="373"/>
      <c r="G66" s="108"/>
      <c r="H66" s="92">
        <v>1</v>
      </c>
      <c r="I66" s="78"/>
      <c r="J66" s="78"/>
      <c r="K66" s="274">
        <f>SUM(L66:U66)</f>
        <v>1302</v>
      </c>
      <c r="L66" s="275">
        <f t="shared" ref="L66:U66" si="21">SUMIFS($X66:$CG66,$X$9:$CG$9,L$11)*$H66</f>
        <v>0</v>
      </c>
      <c r="M66" s="275">
        <f t="shared" si="21"/>
        <v>0</v>
      </c>
      <c r="N66" s="275">
        <f t="shared" si="21"/>
        <v>0</v>
      </c>
      <c r="O66" s="275">
        <f t="shared" si="21"/>
        <v>0</v>
      </c>
      <c r="P66" s="275">
        <f t="shared" si="21"/>
        <v>1302</v>
      </c>
      <c r="Q66" s="275">
        <f t="shared" si="21"/>
        <v>0</v>
      </c>
      <c r="R66" s="275">
        <f t="shared" si="21"/>
        <v>0</v>
      </c>
      <c r="S66" s="275">
        <f t="shared" si="21"/>
        <v>0</v>
      </c>
      <c r="T66" s="275">
        <f t="shared" si="21"/>
        <v>0</v>
      </c>
      <c r="U66" s="275">
        <f t="shared" si="21"/>
        <v>0</v>
      </c>
      <c r="V66" s="78"/>
      <c r="X66" s="101">
        <f>Original_data!B87</f>
        <v>0</v>
      </c>
      <c r="Y66" s="101">
        <f>Original_data!C87</f>
        <v>0</v>
      </c>
      <c r="Z66" s="101">
        <f>Original_data!D87</f>
        <v>0</v>
      </c>
      <c r="AA66" s="101">
        <f>Original_data!E87</f>
        <v>0</v>
      </c>
      <c r="AB66" s="101">
        <f>Original_data!F87</f>
        <v>0</v>
      </c>
      <c r="AC66" s="101">
        <f>Original_data!G87</f>
        <v>0</v>
      </c>
      <c r="AD66" s="101">
        <f>Original_data!H87</f>
        <v>0</v>
      </c>
      <c r="AE66" s="101">
        <f>Original_data!I87</f>
        <v>0</v>
      </c>
      <c r="AF66" s="101">
        <f>Original_data!J87</f>
        <v>0</v>
      </c>
      <c r="AG66" s="101">
        <f>Original_data!K87</f>
        <v>0</v>
      </c>
      <c r="AH66" s="101">
        <f>Original_data!L87</f>
        <v>0</v>
      </c>
      <c r="AI66" s="101">
        <f>Original_data!M87</f>
        <v>0</v>
      </c>
      <c r="AJ66" s="101">
        <f>Original_data!N87</f>
        <v>0</v>
      </c>
      <c r="AK66" s="101">
        <f>Original_data!O87</f>
        <v>0</v>
      </c>
      <c r="AL66" s="101">
        <f>Original_data!P87</f>
        <v>0</v>
      </c>
      <c r="AM66" s="101">
        <f>Original_data!Q87</f>
        <v>0</v>
      </c>
      <c r="AN66" s="101">
        <f>Original_data!R87</f>
        <v>0</v>
      </c>
      <c r="AO66" s="101">
        <f>Original_data!S87</f>
        <v>0</v>
      </c>
      <c r="AP66" s="101">
        <f>Original_data!U87</f>
        <v>0</v>
      </c>
      <c r="AQ66" s="101">
        <f>Original_data!V87</f>
        <v>0</v>
      </c>
      <c r="AR66" s="101">
        <f>Original_data!W87</f>
        <v>0</v>
      </c>
      <c r="AS66" s="101">
        <f>Original_data!X87</f>
        <v>0</v>
      </c>
      <c r="AT66" s="101">
        <f>Original_data!Y87</f>
        <v>0</v>
      </c>
      <c r="AU66" s="101">
        <f>Original_data!Z87</f>
        <v>0</v>
      </c>
      <c r="AV66" s="101">
        <f>Original_data!AA87</f>
        <v>0</v>
      </c>
      <c r="AW66" s="101">
        <f>Original_data!AB87</f>
        <v>0</v>
      </c>
      <c r="AX66" s="101">
        <f>Original_data!AC87</f>
        <v>0</v>
      </c>
      <c r="AY66" s="101">
        <f>Original_data!AD87</f>
        <v>0</v>
      </c>
      <c r="AZ66" s="101">
        <f>Original_data!AE87</f>
        <v>0</v>
      </c>
      <c r="BA66" s="101">
        <f>Original_data!AF87</f>
        <v>0</v>
      </c>
      <c r="BB66" s="101">
        <f>Original_data!AG87</f>
        <v>0</v>
      </c>
      <c r="BC66" s="101">
        <f>Original_data!AH87</f>
        <v>0</v>
      </c>
      <c r="BD66" s="101">
        <f>Original_data!AI87</f>
        <v>0</v>
      </c>
      <c r="BE66" s="101">
        <f>Original_data!AJ87</f>
        <v>0</v>
      </c>
      <c r="BF66" s="101">
        <f>Original_data!AK87</f>
        <v>0</v>
      </c>
      <c r="BG66" s="101">
        <f>Original_data!AL87</f>
        <v>1302</v>
      </c>
      <c r="BH66" s="101">
        <f>Original_data!AM87</f>
        <v>0</v>
      </c>
      <c r="BI66" s="101">
        <f>Original_data!AN87</f>
        <v>0</v>
      </c>
      <c r="BJ66" s="101">
        <f>Original_data!AO87</f>
        <v>0</v>
      </c>
      <c r="BK66" s="101">
        <f>Original_data!AP87</f>
        <v>0</v>
      </c>
      <c r="BL66" s="101">
        <f>Original_data!AQ87</f>
        <v>0</v>
      </c>
      <c r="BM66" s="101">
        <f>Original_data!AR87</f>
        <v>0</v>
      </c>
      <c r="BN66" s="101">
        <f>Original_data!AS87</f>
        <v>0</v>
      </c>
      <c r="BO66" s="101">
        <f>Original_data!AT87</f>
        <v>0</v>
      </c>
      <c r="BP66" s="101">
        <f>Original_data!AU87</f>
        <v>0</v>
      </c>
      <c r="BQ66" s="101">
        <f>Original_data!AV87</f>
        <v>0</v>
      </c>
      <c r="BR66" s="101">
        <f>Original_data!AW87</f>
        <v>0</v>
      </c>
      <c r="BS66" s="101">
        <f>Original_data!AX87</f>
        <v>0</v>
      </c>
      <c r="BT66" s="101">
        <f>Original_data!AY87</f>
        <v>0</v>
      </c>
      <c r="BU66" s="101">
        <f>Original_data!AZ87</f>
        <v>0</v>
      </c>
      <c r="BV66" s="101">
        <f>Original_data!BA87</f>
        <v>0</v>
      </c>
      <c r="BW66" s="101">
        <f>Original_data!BB87</f>
        <v>0</v>
      </c>
      <c r="BX66" s="101">
        <f>Original_data!BC87</f>
        <v>0</v>
      </c>
      <c r="BY66" s="101">
        <f>Original_data!BD87</f>
        <v>0</v>
      </c>
      <c r="BZ66" s="101">
        <f>Original_data!BE87</f>
        <v>0</v>
      </c>
      <c r="CA66" s="101">
        <f>Original_data!BF87</f>
        <v>0</v>
      </c>
      <c r="CB66" s="101">
        <f>Original_data!BG87</f>
        <v>0</v>
      </c>
      <c r="CC66" s="101">
        <f>Original_data!BH87</f>
        <v>0</v>
      </c>
      <c r="CD66" s="101">
        <f>Original_data!BI87</f>
        <v>0</v>
      </c>
      <c r="CE66" s="101">
        <f>Original_data!BJ87</f>
        <v>0</v>
      </c>
      <c r="CF66" s="101">
        <f>Original_data!BK87</f>
        <v>0</v>
      </c>
      <c r="CG66" s="101">
        <f>Original_data!BL87</f>
        <v>0</v>
      </c>
    </row>
    <row r="67" spans="2:85" ht="3.6" customHeight="1" x14ac:dyDescent="0.25">
      <c r="B67" s="416"/>
      <c r="D67" s="84"/>
      <c r="E67" s="84"/>
      <c r="F67" s="78"/>
      <c r="G67" s="84"/>
      <c r="H67" s="78"/>
      <c r="I67" s="78"/>
      <c r="J67" s="78"/>
      <c r="K67" s="283"/>
      <c r="L67" s="283"/>
      <c r="M67" s="283"/>
      <c r="N67" s="283"/>
      <c r="O67" s="283"/>
      <c r="P67" s="283"/>
      <c r="Q67" s="283"/>
      <c r="R67" s="283"/>
      <c r="S67" s="283"/>
      <c r="T67" s="283"/>
      <c r="U67" s="283"/>
      <c r="V67" s="78"/>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2"/>
      <c r="AY67" s="282"/>
      <c r="AZ67" s="282"/>
      <c r="BA67" s="282"/>
      <c r="BB67" s="282"/>
      <c r="BC67" s="282"/>
      <c r="BD67" s="282"/>
      <c r="BE67" s="282"/>
      <c r="BF67" s="282"/>
      <c r="BG67" s="282"/>
      <c r="BH67" s="282"/>
      <c r="BI67" s="282"/>
      <c r="BJ67" s="282"/>
      <c r="BK67" s="282"/>
      <c r="BL67" s="282"/>
      <c r="BM67" s="282"/>
      <c r="BN67" s="282"/>
      <c r="BO67" s="282"/>
      <c r="BP67" s="282"/>
      <c r="BQ67" s="282"/>
      <c r="BR67" s="282"/>
      <c r="BS67" s="282"/>
      <c r="BT67" s="282"/>
      <c r="BU67" s="282"/>
      <c r="BV67" s="282"/>
      <c r="BW67" s="282"/>
      <c r="BX67" s="282"/>
      <c r="BY67" s="282"/>
      <c r="BZ67" s="282"/>
      <c r="CA67" s="282"/>
      <c r="CB67" s="282"/>
      <c r="CC67" s="282"/>
      <c r="CD67" s="282"/>
      <c r="CE67" s="282"/>
      <c r="CF67" s="282"/>
      <c r="CG67" s="282"/>
    </row>
    <row r="68" spans="2:85" ht="16.95" customHeight="1" x14ac:dyDescent="0.25">
      <c r="B68" s="416"/>
      <c r="D68" s="409" t="s">
        <v>342</v>
      </c>
      <c r="E68" s="410"/>
      <c r="F68" s="165" t="s">
        <v>181</v>
      </c>
      <c r="G68" s="284"/>
      <c r="H68" s="108"/>
      <c r="I68" s="78"/>
      <c r="J68" s="78"/>
      <c r="K68" s="274">
        <f>SUM(L68:U68)</f>
        <v>0</v>
      </c>
      <c r="L68" s="96"/>
      <c r="M68" s="96"/>
      <c r="N68" s="96"/>
      <c r="O68" s="96"/>
      <c r="P68" s="96"/>
      <c r="Q68" s="96"/>
      <c r="R68" s="96"/>
      <c r="S68" s="96"/>
      <c r="T68" s="96"/>
      <c r="U68" s="96"/>
      <c r="V68" s="78"/>
      <c r="X68" s="282"/>
      <c r="Y68" s="282"/>
      <c r="Z68" s="282"/>
      <c r="AA68" s="282"/>
      <c r="AB68" s="282"/>
      <c r="AC68" s="282"/>
      <c r="AD68" s="282"/>
      <c r="AE68" s="282"/>
      <c r="AF68" s="282"/>
      <c r="AG68" s="282"/>
      <c r="AH68" s="282"/>
      <c r="AI68" s="282"/>
      <c r="AJ68" s="282"/>
      <c r="AK68" s="282"/>
      <c r="AL68" s="282"/>
      <c r="AM68" s="282"/>
      <c r="AN68" s="282"/>
      <c r="AO68" s="282"/>
      <c r="AP68" s="282"/>
      <c r="AQ68" s="282"/>
      <c r="AR68" s="282"/>
      <c r="AS68" s="282"/>
      <c r="AT68" s="282"/>
      <c r="AU68" s="282"/>
      <c r="AV68" s="282"/>
      <c r="AW68" s="282"/>
      <c r="AX68" s="282"/>
      <c r="AY68" s="282"/>
      <c r="AZ68" s="282"/>
      <c r="BA68" s="282"/>
      <c r="BB68" s="282"/>
      <c r="BC68" s="282"/>
      <c r="BD68" s="282"/>
      <c r="BE68" s="282"/>
      <c r="BF68" s="282"/>
      <c r="BG68" s="282"/>
      <c r="BH68" s="282"/>
      <c r="BI68" s="282"/>
      <c r="BJ68" s="282"/>
      <c r="BK68" s="282"/>
      <c r="BL68" s="282"/>
      <c r="BM68" s="282"/>
      <c r="BN68" s="282"/>
      <c r="BO68" s="282"/>
      <c r="BP68" s="282"/>
      <c r="BQ68" s="282"/>
      <c r="BR68" s="282"/>
      <c r="BS68" s="282"/>
      <c r="BT68" s="282"/>
      <c r="BU68" s="282"/>
      <c r="BV68" s="282"/>
      <c r="BW68" s="282"/>
      <c r="BX68" s="282"/>
      <c r="BY68" s="282"/>
      <c r="BZ68" s="282"/>
      <c r="CA68" s="282"/>
      <c r="CB68" s="282"/>
      <c r="CC68" s="282"/>
      <c r="CD68" s="282"/>
      <c r="CE68" s="282"/>
      <c r="CF68" s="282"/>
      <c r="CG68" s="282"/>
    </row>
    <row r="69" spans="2:85" ht="16.95" customHeight="1" x14ac:dyDescent="0.25">
      <c r="B69" s="416"/>
      <c r="D69" s="411"/>
      <c r="E69" s="412"/>
      <c r="F69" s="166" t="s">
        <v>176</v>
      </c>
      <c r="G69" s="284"/>
      <c r="H69" s="108"/>
      <c r="I69" s="78"/>
      <c r="J69" s="78"/>
      <c r="K69" s="274">
        <f t="shared" ref="K69:K70" si="22">SUM(L69:U69)</f>
        <v>0</v>
      </c>
      <c r="L69" s="96"/>
      <c r="M69" s="96"/>
      <c r="N69" s="96"/>
      <c r="O69" s="96"/>
      <c r="P69" s="96"/>
      <c r="Q69" s="96"/>
      <c r="R69" s="96"/>
      <c r="S69" s="96"/>
      <c r="T69" s="96"/>
      <c r="U69" s="96"/>
      <c r="V69" s="78"/>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82"/>
      <c r="BH69" s="282"/>
      <c r="BI69" s="282"/>
      <c r="BJ69" s="282"/>
      <c r="BK69" s="282"/>
      <c r="BL69" s="282"/>
      <c r="BM69" s="282"/>
      <c r="BN69" s="282"/>
      <c r="BO69" s="282"/>
      <c r="BP69" s="282"/>
      <c r="BQ69" s="282"/>
      <c r="BR69" s="282"/>
      <c r="BS69" s="282"/>
      <c r="BT69" s="282"/>
      <c r="BU69" s="282"/>
      <c r="BV69" s="282"/>
      <c r="BW69" s="282"/>
      <c r="BX69" s="282"/>
      <c r="BY69" s="282"/>
      <c r="BZ69" s="282"/>
      <c r="CA69" s="282"/>
      <c r="CB69" s="282"/>
      <c r="CC69" s="282"/>
      <c r="CD69" s="282"/>
      <c r="CE69" s="282"/>
      <c r="CF69" s="282"/>
      <c r="CG69" s="282"/>
    </row>
    <row r="70" spans="2:85" ht="16.95" customHeight="1" x14ac:dyDescent="0.25">
      <c r="B70" s="416"/>
      <c r="D70" s="411"/>
      <c r="E70" s="412"/>
      <c r="F70" s="166" t="s">
        <v>178</v>
      </c>
      <c r="G70" s="284"/>
      <c r="H70" s="108"/>
      <c r="I70" s="78"/>
      <c r="J70" s="78"/>
      <c r="K70" s="274">
        <f t="shared" si="22"/>
        <v>0</v>
      </c>
      <c r="L70" s="96"/>
      <c r="M70" s="96"/>
      <c r="N70" s="96"/>
      <c r="O70" s="96"/>
      <c r="P70" s="96"/>
      <c r="Q70" s="96"/>
      <c r="R70" s="96"/>
      <c r="S70" s="96"/>
      <c r="T70" s="96"/>
      <c r="U70" s="96"/>
      <c r="V70" s="78"/>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c r="BB70" s="282"/>
      <c r="BC70" s="282"/>
      <c r="BD70" s="282"/>
      <c r="BE70" s="282"/>
      <c r="BF70" s="282"/>
      <c r="BG70" s="282"/>
      <c r="BH70" s="282"/>
      <c r="BI70" s="282"/>
      <c r="BJ70" s="282"/>
      <c r="BK70" s="282"/>
      <c r="BL70" s="282"/>
      <c r="BM70" s="282"/>
      <c r="BN70" s="282"/>
      <c r="BO70" s="282"/>
      <c r="BP70" s="282"/>
      <c r="BQ70" s="282"/>
      <c r="BR70" s="282"/>
      <c r="BS70" s="282"/>
      <c r="BT70" s="282"/>
      <c r="BU70" s="282"/>
      <c r="BV70" s="282"/>
      <c r="BW70" s="282"/>
      <c r="BX70" s="282"/>
      <c r="BY70" s="282"/>
      <c r="BZ70" s="282"/>
      <c r="CA70" s="282"/>
      <c r="CB70" s="282"/>
      <c r="CC70" s="282"/>
      <c r="CD70" s="282"/>
      <c r="CE70" s="282"/>
      <c r="CF70" s="282"/>
      <c r="CG70" s="282"/>
    </row>
    <row r="71" spans="2:85" ht="16.95" customHeight="1" x14ac:dyDescent="0.25">
      <c r="B71" s="416"/>
      <c r="D71" s="411"/>
      <c r="E71" s="412"/>
      <c r="F71" s="166" t="s">
        <v>140</v>
      </c>
      <c r="G71" s="284"/>
      <c r="H71" s="108"/>
      <c r="I71" s="78"/>
      <c r="K71" s="274">
        <f>SUM(L71:U71)</f>
        <v>1302</v>
      </c>
      <c r="L71" s="96"/>
      <c r="M71" s="96"/>
      <c r="N71" s="96"/>
      <c r="O71" s="96"/>
      <c r="P71" s="96">
        <f>P66</f>
        <v>1302</v>
      </c>
      <c r="Q71" s="96"/>
      <c r="R71" s="96"/>
      <c r="S71" s="96"/>
      <c r="T71" s="96"/>
      <c r="U71" s="96"/>
      <c r="V71" s="78"/>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c r="BB71" s="282"/>
      <c r="BC71" s="282"/>
      <c r="BD71" s="282"/>
      <c r="BE71" s="282"/>
      <c r="BF71" s="282"/>
      <c r="BG71" s="282"/>
      <c r="BH71" s="282"/>
      <c r="BI71" s="282"/>
      <c r="BJ71" s="282"/>
      <c r="BK71" s="282"/>
      <c r="BL71" s="282"/>
      <c r="BM71" s="282"/>
      <c r="BN71" s="282"/>
      <c r="BO71" s="282"/>
      <c r="BP71" s="282"/>
      <c r="BQ71" s="282"/>
      <c r="BR71" s="282"/>
      <c r="BS71" s="282"/>
      <c r="BT71" s="282"/>
      <c r="BU71" s="282"/>
      <c r="BV71" s="282"/>
      <c r="BW71" s="282"/>
      <c r="BX71" s="282"/>
      <c r="BY71" s="282"/>
      <c r="BZ71" s="282"/>
      <c r="CA71" s="282"/>
      <c r="CB71" s="282"/>
      <c r="CC71" s="282"/>
      <c r="CD71" s="282"/>
      <c r="CE71" s="282"/>
      <c r="CF71" s="282"/>
      <c r="CG71" s="282"/>
    </row>
    <row r="72" spans="2:85" ht="16.95" customHeight="1" x14ac:dyDescent="0.25">
      <c r="B72" s="416"/>
      <c r="D72" s="413"/>
      <c r="E72" s="414"/>
      <c r="F72" s="167" t="s">
        <v>180</v>
      </c>
      <c r="G72" s="284"/>
      <c r="H72" s="108"/>
      <c r="I72" s="78"/>
      <c r="K72" s="274">
        <f>SUM(L72:U72)</f>
        <v>0</v>
      </c>
      <c r="L72" s="96"/>
      <c r="M72" s="96"/>
      <c r="N72" s="96"/>
      <c r="O72" s="96"/>
      <c r="P72" s="96"/>
      <c r="Q72" s="96"/>
      <c r="R72" s="96"/>
      <c r="S72" s="96"/>
      <c r="T72" s="96"/>
      <c r="U72" s="96"/>
      <c r="V72" s="78"/>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282"/>
      <c r="BG72" s="282"/>
      <c r="BH72" s="282"/>
      <c r="BI72" s="282"/>
      <c r="BJ72" s="282"/>
      <c r="BK72" s="282"/>
      <c r="BL72" s="282"/>
      <c r="BM72" s="282"/>
      <c r="BN72" s="282"/>
      <c r="BO72" s="282"/>
      <c r="BP72" s="282"/>
      <c r="BQ72" s="282"/>
      <c r="BR72" s="282"/>
      <c r="BS72" s="282"/>
      <c r="BT72" s="282"/>
      <c r="BU72" s="282"/>
      <c r="BV72" s="282"/>
      <c r="BW72" s="282"/>
      <c r="BX72" s="282"/>
      <c r="BY72" s="282"/>
      <c r="BZ72" s="282"/>
      <c r="CA72" s="282"/>
      <c r="CB72" s="282"/>
      <c r="CC72" s="282"/>
      <c r="CD72" s="282"/>
      <c r="CE72" s="282"/>
      <c r="CF72" s="282"/>
      <c r="CG72" s="282"/>
    </row>
    <row r="73" spans="2:85" ht="3.6" customHeight="1" x14ac:dyDescent="0.25">
      <c r="B73" s="416"/>
      <c r="D73" s="84"/>
      <c r="E73" s="84"/>
      <c r="F73" s="78"/>
      <c r="G73" s="84"/>
      <c r="H73" s="78"/>
      <c r="I73" s="78"/>
      <c r="J73" s="78"/>
      <c r="K73" s="283"/>
      <c r="L73" s="283"/>
      <c r="M73" s="283"/>
      <c r="N73" s="283"/>
      <c r="O73" s="283"/>
      <c r="P73" s="283"/>
      <c r="Q73" s="283"/>
      <c r="R73" s="283"/>
      <c r="S73" s="283"/>
      <c r="T73" s="283"/>
      <c r="U73" s="283"/>
      <c r="V73" s="78"/>
      <c r="X73" s="282"/>
      <c r="Y73" s="282"/>
      <c r="Z73" s="282"/>
      <c r="AA73" s="282"/>
      <c r="AB73" s="282"/>
      <c r="AC73" s="282"/>
      <c r="AD73" s="282"/>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c r="BB73" s="282"/>
      <c r="BC73" s="282"/>
      <c r="BD73" s="282"/>
      <c r="BE73" s="282"/>
      <c r="BF73" s="282"/>
      <c r="BG73" s="282"/>
      <c r="BH73" s="282"/>
      <c r="BI73" s="282"/>
      <c r="BJ73" s="282"/>
      <c r="BK73" s="282"/>
      <c r="BL73" s="282"/>
      <c r="BM73" s="282"/>
      <c r="BN73" s="282"/>
      <c r="BO73" s="282"/>
      <c r="BP73" s="282"/>
      <c r="BQ73" s="282"/>
      <c r="BR73" s="282"/>
      <c r="BS73" s="282"/>
      <c r="BT73" s="282"/>
      <c r="BU73" s="282"/>
      <c r="BV73" s="282"/>
      <c r="BW73" s="282"/>
      <c r="BX73" s="282"/>
      <c r="BY73" s="282"/>
      <c r="BZ73" s="282"/>
      <c r="CA73" s="282"/>
      <c r="CB73" s="282"/>
      <c r="CC73" s="282"/>
      <c r="CD73" s="282"/>
      <c r="CE73" s="282"/>
      <c r="CF73" s="282"/>
      <c r="CG73" s="282"/>
    </row>
    <row r="74" spans="2:85" ht="16.95" customHeight="1" x14ac:dyDescent="0.25">
      <c r="B74" s="416"/>
      <c r="D74" s="450" t="str">
        <f>"Value in PSUT "&amp;$D$4</f>
        <v>Value in PSUT  (in PJ)</v>
      </c>
      <c r="E74" s="447" t="s">
        <v>326</v>
      </c>
      <c r="F74" s="165" t="s">
        <v>181</v>
      </c>
      <c r="G74" s="285" t="s">
        <v>312</v>
      </c>
      <c r="H74" s="92">
        <v>1E-3</v>
      </c>
      <c r="I74" s="78"/>
      <c r="J74" s="78"/>
      <c r="K74" s="274">
        <f t="shared" ref="K74:K78" si="23">SUM(L74:U74)</f>
        <v>0</v>
      </c>
      <c r="L74" s="275">
        <f t="shared" ref="L74:U74" si="24">IF(SUM(L$68:L$72)=0,0,L$66*L68/SUM(L$68:L$72)*$H74)</f>
        <v>0</v>
      </c>
      <c r="M74" s="275">
        <f t="shared" si="24"/>
        <v>0</v>
      </c>
      <c r="N74" s="275">
        <f t="shared" si="24"/>
        <v>0</v>
      </c>
      <c r="O74" s="275">
        <f t="shared" si="24"/>
        <v>0</v>
      </c>
      <c r="P74" s="275">
        <f t="shared" si="24"/>
        <v>0</v>
      </c>
      <c r="Q74" s="275">
        <f t="shared" si="24"/>
        <v>0</v>
      </c>
      <c r="R74" s="275">
        <f t="shared" si="24"/>
        <v>0</v>
      </c>
      <c r="S74" s="275">
        <f t="shared" si="24"/>
        <v>0</v>
      </c>
      <c r="T74" s="275">
        <f t="shared" si="24"/>
        <v>0</v>
      </c>
      <c r="U74" s="275">
        <f t="shared" si="24"/>
        <v>0</v>
      </c>
      <c r="V74" s="78"/>
      <c r="X74" s="282"/>
      <c r="Y74" s="282"/>
      <c r="Z74" s="282"/>
      <c r="AA74" s="282"/>
      <c r="AB74" s="282"/>
      <c r="AC74" s="282"/>
      <c r="AD74" s="282"/>
      <c r="AE74" s="282"/>
      <c r="AF74" s="282"/>
      <c r="AG74" s="282"/>
      <c r="AH74" s="282"/>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282"/>
      <c r="BG74" s="282"/>
      <c r="BH74" s="282"/>
      <c r="BI74" s="282"/>
      <c r="BJ74" s="282"/>
      <c r="BK74" s="282"/>
      <c r="BL74" s="282"/>
      <c r="BM74" s="282"/>
      <c r="BN74" s="282"/>
      <c r="BO74" s="282"/>
      <c r="BP74" s="282"/>
      <c r="BQ74" s="282"/>
      <c r="BR74" s="282"/>
      <c r="BS74" s="282"/>
      <c r="BT74" s="282"/>
      <c r="BU74" s="282"/>
      <c r="BV74" s="282"/>
      <c r="BW74" s="282"/>
      <c r="BX74" s="282"/>
      <c r="BY74" s="282"/>
      <c r="BZ74" s="282"/>
      <c r="CA74" s="282"/>
      <c r="CB74" s="282"/>
      <c r="CC74" s="282"/>
      <c r="CD74" s="282"/>
      <c r="CE74" s="282"/>
      <c r="CF74" s="282"/>
      <c r="CG74" s="282"/>
    </row>
    <row r="75" spans="2:85" ht="16.95" customHeight="1" x14ac:dyDescent="0.25">
      <c r="B75" s="416"/>
      <c r="D75" s="451"/>
      <c r="E75" s="449"/>
      <c r="F75" s="166" t="s">
        <v>176</v>
      </c>
      <c r="G75" s="285" t="s">
        <v>312</v>
      </c>
      <c r="H75" s="92">
        <v>1E-3</v>
      </c>
      <c r="I75" s="78"/>
      <c r="J75" s="78"/>
      <c r="K75" s="274">
        <f t="shared" si="23"/>
        <v>0</v>
      </c>
      <c r="L75" s="275">
        <f t="shared" ref="L75:U75" si="25">IF(SUM(L$68:L$72)=0,0,L$66*L69/SUM(L$68:L$72)*$H75)</f>
        <v>0</v>
      </c>
      <c r="M75" s="275">
        <f t="shared" si="25"/>
        <v>0</v>
      </c>
      <c r="N75" s="275">
        <f t="shared" si="25"/>
        <v>0</v>
      </c>
      <c r="O75" s="275">
        <f t="shared" si="25"/>
        <v>0</v>
      </c>
      <c r="P75" s="275">
        <f t="shared" si="25"/>
        <v>0</v>
      </c>
      <c r="Q75" s="275">
        <f t="shared" si="25"/>
        <v>0</v>
      </c>
      <c r="R75" s="275">
        <f t="shared" si="25"/>
        <v>0</v>
      </c>
      <c r="S75" s="275">
        <f t="shared" si="25"/>
        <v>0</v>
      </c>
      <c r="T75" s="275">
        <f t="shared" si="25"/>
        <v>0</v>
      </c>
      <c r="U75" s="275">
        <f t="shared" si="25"/>
        <v>0</v>
      </c>
      <c r="V75" s="78"/>
      <c r="X75" s="282"/>
      <c r="Y75" s="282"/>
      <c r="Z75" s="282"/>
      <c r="AA75" s="282"/>
      <c r="AB75" s="282"/>
      <c r="AC75" s="282"/>
      <c r="AD75" s="282"/>
      <c r="AE75" s="282"/>
      <c r="AF75" s="282"/>
      <c r="AG75" s="282"/>
      <c r="AH75" s="282"/>
      <c r="AI75" s="282"/>
      <c r="AJ75" s="282"/>
      <c r="AK75" s="282"/>
      <c r="AL75" s="282"/>
      <c r="AM75" s="282"/>
      <c r="AN75" s="282"/>
      <c r="AO75" s="282"/>
      <c r="AP75" s="282"/>
      <c r="AQ75" s="282"/>
      <c r="AR75" s="282"/>
      <c r="AS75" s="282"/>
      <c r="AT75" s="282"/>
      <c r="AU75" s="282"/>
      <c r="AV75" s="282"/>
      <c r="AW75" s="282"/>
      <c r="AX75" s="282"/>
      <c r="AY75" s="282"/>
      <c r="AZ75" s="282"/>
      <c r="BA75" s="282"/>
      <c r="BB75" s="282"/>
      <c r="BC75" s="282"/>
      <c r="BD75" s="282"/>
      <c r="BE75" s="282"/>
      <c r="BF75" s="282"/>
      <c r="BG75" s="282"/>
      <c r="BH75" s="282"/>
      <c r="BI75" s="282"/>
      <c r="BJ75" s="282"/>
      <c r="BK75" s="282"/>
      <c r="BL75" s="282"/>
      <c r="BM75" s="282"/>
      <c r="BN75" s="282"/>
      <c r="BO75" s="282"/>
      <c r="BP75" s="282"/>
      <c r="BQ75" s="282"/>
      <c r="BR75" s="282"/>
      <c r="BS75" s="282"/>
      <c r="BT75" s="282"/>
      <c r="BU75" s="282"/>
      <c r="BV75" s="282"/>
      <c r="BW75" s="282"/>
      <c r="BX75" s="282"/>
      <c r="BY75" s="282"/>
      <c r="BZ75" s="282"/>
      <c r="CA75" s="282"/>
      <c r="CB75" s="282"/>
      <c r="CC75" s="282"/>
      <c r="CD75" s="282"/>
      <c r="CE75" s="282"/>
      <c r="CF75" s="282"/>
      <c r="CG75" s="282"/>
    </row>
    <row r="76" spans="2:85" ht="16.95" customHeight="1" x14ac:dyDescent="0.25">
      <c r="B76" s="416"/>
      <c r="D76" s="451"/>
      <c r="E76" s="449"/>
      <c r="F76" s="166" t="s">
        <v>178</v>
      </c>
      <c r="G76" s="285" t="s">
        <v>312</v>
      </c>
      <c r="H76" s="92">
        <v>1E-3</v>
      </c>
      <c r="I76" s="78"/>
      <c r="J76" s="78"/>
      <c r="K76" s="274">
        <f t="shared" si="23"/>
        <v>0</v>
      </c>
      <c r="L76" s="275">
        <f t="shared" ref="L76:U76" si="26">IF(SUM(L$68:L$72)=0,0,L$66*L70/SUM(L$68:L$72)*$H76)</f>
        <v>0</v>
      </c>
      <c r="M76" s="275">
        <f t="shared" si="26"/>
        <v>0</v>
      </c>
      <c r="N76" s="275">
        <f t="shared" si="26"/>
        <v>0</v>
      </c>
      <c r="O76" s="275">
        <f t="shared" si="26"/>
        <v>0</v>
      </c>
      <c r="P76" s="275">
        <f t="shared" si="26"/>
        <v>0</v>
      </c>
      <c r="Q76" s="275">
        <f t="shared" si="26"/>
        <v>0</v>
      </c>
      <c r="R76" s="275">
        <f t="shared" si="26"/>
        <v>0</v>
      </c>
      <c r="S76" s="275">
        <f t="shared" si="26"/>
        <v>0</v>
      </c>
      <c r="T76" s="275">
        <f t="shared" si="26"/>
        <v>0</v>
      </c>
      <c r="U76" s="275">
        <f t="shared" si="26"/>
        <v>0</v>
      </c>
      <c r="V76" s="78"/>
      <c r="X76" s="282"/>
      <c r="Y76" s="282"/>
      <c r="Z76" s="282"/>
      <c r="AA76" s="282"/>
      <c r="AB76" s="282"/>
      <c r="AC76" s="282"/>
      <c r="AD76" s="282"/>
      <c r="AE76" s="282"/>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c r="BB76" s="282"/>
      <c r="BC76" s="282"/>
      <c r="BD76" s="282"/>
      <c r="BE76" s="282"/>
      <c r="BF76" s="282"/>
      <c r="BG76" s="282"/>
      <c r="BH76" s="282"/>
      <c r="BI76" s="282"/>
      <c r="BJ76" s="282"/>
      <c r="BK76" s="282"/>
      <c r="BL76" s="282"/>
      <c r="BM76" s="282"/>
      <c r="BN76" s="282"/>
      <c r="BO76" s="282"/>
      <c r="BP76" s="282"/>
      <c r="BQ76" s="282"/>
      <c r="BR76" s="282"/>
      <c r="BS76" s="282"/>
      <c r="BT76" s="282"/>
      <c r="BU76" s="282"/>
      <c r="BV76" s="282"/>
      <c r="BW76" s="282"/>
      <c r="BX76" s="282"/>
      <c r="BY76" s="282"/>
      <c r="BZ76" s="282"/>
      <c r="CA76" s="282"/>
      <c r="CB76" s="282"/>
      <c r="CC76" s="282"/>
      <c r="CD76" s="282"/>
      <c r="CE76" s="282"/>
      <c r="CF76" s="282"/>
      <c r="CG76" s="282"/>
    </row>
    <row r="77" spans="2:85" ht="16.95" customHeight="1" x14ac:dyDescent="0.25">
      <c r="B77" s="416"/>
      <c r="D77" s="451"/>
      <c r="E77" s="449"/>
      <c r="F77" s="166" t="s">
        <v>140</v>
      </c>
      <c r="G77" s="285" t="s">
        <v>312</v>
      </c>
      <c r="H77" s="92">
        <v>1E-3</v>
      </c>
      <c r="I77" s="78"/>
      <c r="J77" s="78"/>
      <c r="K77" s="274">
        <f t="shared" si="23"/>
        <v>1.302</v>
      </c>
      <c r="L77" s="275">
        <f t="shared" ref="L77:U77" si="27">IF(SUM(L$68:L$72)=0,L$66*$H77,L$66*L71/SUM(L$68:L$72)*$H77)</f>
        <v>0</v>
      </c>
      <c r="M77" s="275">
        <f t="shared" si="27"/>
        <v>0</v>
      </c>
      <c r="N77" s="275">
        <f t="shared" si="27"/>
        <v>0</v>
      </c>
      <c r="O77" s="275">
        <f t="shared" si="27"/>
        <v>0</v>
      </c>
      <c r="P77" s="275">
        <f t="shared" si="27"/>
        <v>1.302</v>
      </c>
      <c r="Q77" s="275">
        <f t="shared" si="27"/>
        <v>0</v>
      </c>
      <c r="R77" s="275">
        <f t="shared" si="27"/>
        <v>0</v>
      </c>
      <c r="S77" s="275">
        <f t="shared" si="27"/>
        <v>0</v>
      </c>
      <c r="T77" s="275">
        <f t="shared" si="27"/>
        <v>0</v>
      </c>
      <c r="U77" s="275">
        <f t="shared" si="27"/>
        <v>0</v>
      </c>
      <c r="V77" s="78"/>
      <c r="X77" s="282"/>
      <c r="Y77" s="282"/>
      <c r="Z77" s="282"/>
      <c r="AA77" s="282"/>
      <c r="AB77" s="282"/>
      <c r="AC77" s="282"/>
      <c r="AD77" s="282"/>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2"/>
      <c r="BE77" s="282"/>
      <c r="BF77" s="282"/>
      <c r="BG77" s="282"/>
      <c r="BH77" s="282"/>
      <c r="BI77" s="282"/>
      <c r="BJ77" s="282"/>
      <c r="BK77" s="282"/>
      <c r="BL77" s="282"/>
      <c r="BM77" s="282"/>
      <c r="BN77" s="282"/>
      <c r="BO77" s="282"/>
      <c r="BP77" s="282"/>
      <c r="BQ77" s="282"/>
      <c r="BR77" s="282"/>
      <c r="BS77" s="282"/>
      <c r="BT77" s="282"/>
      <c r="BU77" s="282"/>
      <c r="BV77" s="282"/>
      <c r="BW77" s="282"/>
      <c r="BX77" s="282"/>
      <c r="BY77" s="282"/>
      <c r="BZ77" s="282"/>
      <c r="CA77" s="282"/>
      <c r="CB77" s="282"/>
      <c r="CC77" s="282"/>
      <c r="CD77" s="282"/>
      <c r="CE77" s="282"/>
      <c r="CF77" s="282"/>
      <c r="CG77" s="282"/>
    </row>
    <row r="78" spans="2:85" ht="16.95" customHeight="1" x14ac:dyDescent="0.25">
      <c r="B78" s="416"/>
      <c r="D78" s="451"/>
      <c r="E78" s="448"/>
      <c r="F78" s="167" t="s">
        <v>180</v>
      </c>
      <c r="G78" s="285" t="s">
        <v>312</v>
      </c>
      <c r="H78" s="92">
        <v>1E-3</v>
      </c>
      <c r="I78" s="78"/>
      <c r="J78" s="78"/>
      <c r="K78" s="274">
        <f t="shared" si="23"/>
        <v>0</v>
      </c>
      <c r="L78" s="275">
        <f t="shared" ref="L78:U78" si="28">IF(SUM(L$68:L$72)=0,0,L$66*L72/SUM(L$68:L$72)*$H78)</f>
        <v>0</v>
      </c>
      <c r="M78" s="275">
        <f t="shared" si="28"/>
        <v>0</v>
      </c>
      <c r="N78" s="275">
        <f t="shared" si="28"/>
        <v>0</v>
      </c>
      <c r="O78" s="275">
        <f t="shared" si="28"/>
        <v>0</v>
      </c>
      <c r="P78" s="275">
        <f t="shared" si="28"/>
        <v>0</v>
      </c>
      <c r="Q78" s="275">
        <f t="shared" si="28"/>
        <v>0</v>
      </c>
      <c r="R78" s="275">
        <f t="shared" si="28"/>
        <v>0</v>
      </c>
      <c r="S78" s="275">
        <f t="shared" si="28"/>
        <v>0</v>
      </c>
      <c r="T78" s="275">
        <f t="shared" si="28"/>
        <v>0</v>
      </c>
      <c r="U78" s="275">
        <f t="shared" si="28"/>
        <v>0</v>
      </c>
      <c r="V78" s="78"/>
      <c r="X78" s="282"/>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2"/>
      <c r="AY78" s="282"/>
      <c r="AZ78" s="282"/>
      <c r="BA78" s="282"/>
      <c r="BB78" s="282"/>
      <c r="BC78" s="282"/>
      <c r="BD78" s="282"/>
      <c r="BE78" s="282"/>
      <c r="BF78" s="282"/>
      <c r="BG78" s="282"/>
      <c r="BH78" s="282"/>
      <c r="BI78" s="282"/>
      <c r="BJ78" s="282"/>
      <c r="BK78" s="282"/>
      <c r="BL78" s="282"/>
      <c r="BM78" s="282"/>
      <c r="BN78" s="282"/>
      <c r="BO78" s="282"/>
      <c r="BP78" s="282"/>
      <c r="BQ78" s="282"/>
      <c r="BR78" s="282"/>
      <c r="BS78" s="282"/>
      <c r="BT78" s="282"/>
      <c r="BU78" s="282"/>
      <c r="BV78" s="282"/>
      <c r="BW78" s="282"/>
      <c r="BX78" s="282"/>
      <c r="BY78" s="282"/>
      <c r="BZ78" s="282"/>
      <c r="CA78" s="282"/>
      <c r="CB78" s="282"/>
      <c r="CC78" s="282"/>
      <c r="CD78" s="282"/>
      <c r="CE78" s="282"/>
      <c r="CF78" s="282"/>
      <c r="CG78" s="282"/>
    </row>
    <row r="79" spans="2:85" ht="16.95" customHeight="1" x14ac:dyDescent="0.25">
      <c r="B79" s="416"/>
      <c r="D79" s="451"/>
      <c r="E79" s="409" t="s">
        <v>330</v>
      </c>
      <c r="F79" s="165" t="s">
        <v>181</v>
      </c>
      <c r="G79" s="285" t="s">
        <v>317</v>
      </c>
      <c r="H79" s="108"/>
      <c r="I79" s="78"/>
      <c r="J79" s="78"/>
      <c r="K79" s="274">
        <f>K74</f>
        <v>0</v>
      </c>
      <c r="L79" s="276"/>
      <c r="M79" s="276"/>
      <c r="N79" s="276"/>
      <c r="O79" s="276"/>
      <c r="P79" s="276"/>
      <c r="Q79" s="276"/>
      <c r="R79" s="276"/>
      <c r="S79" s="276"/>
      <c r="T79" s="276"/>
      <c r="U79" s="276"/>
      <c r="V79" s="78"/>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2"/>
      <c r="AY79" s="282"/>
      <c r="AZ79" s="282"/>
      <c r="BA79" s="282"/>
      <c r="BB79" s="282"/>
      <c r="BC79" s="282"/>
      <c r="BD79" s="282"/>
      <c r="BE79" s="282"/>
      <c r="BF79" s="282"/>
      <c r="BG79" s="282"/>
      <c r="BH79" s="282"/>
      <c r="BI79" s="282"/>
      <c r="BJ79" s="282"/>
      <c r="BK79" s="282"/>
      <c r="BL79" s="282"/>
      <c r="BM79" s="282"/>
      <c r="BN79" s="282"/>
      <c r="BO79" s="282"/>
      <c r="BP79" s="282"/>
      <c r="BQ79" s="282"/>
      <c r="BR79" s="282"/>
      <c r="BS79" s="282"/>
      <c r="BT79" s="282"/>
      <c r="BU79" s="282"/>
      <c r="BV79" s="282"/>
      <c r="BW79" s="282"/>
      <c r="BX79" s="282"/>
      <c r="BY79" s="282"/>
      <c r="BZ79" s="282"/>
      <c r="CA79" s="282"/>
      <c r="CB79" s="282"/>
      <c r="CC79" s="282"/>
      <c r="CD79" s="282"/>
      <c r="CE79" s="282"/>
      <c r="CF79" s="282"/>
      <c r="CG79" s="282"/>
    </row>
    <row r="80" spans="2:85" ht="16.95" customHeight="1" x14ac:dyDescent="0.25">
      <c r="B80" s="416"/>
      <c r="D80" s="451"/>
      <c r="E80" s="411"/>
      <c r="F80" s="166" t="s">
        <v>176</v>
      </c>
      <c r="G80" s="285" t="s">
        <v>317</v>
      </c>
      <c r="H80" s="108"/>
      <c r="I80" s="78"/>
      <c r="J80" s="78"/>
      <c r="K80" s="274">
        <f>K75</f>
        <v>0</v>
      </c>
      <c r="L80" s="276"/>
      <c r="M80" s="276"/>
      <c r="N80" s="276"/>
      <c r="O80" s="276"/>
      <c r="P80" s="276"/>
      <c r="Q80" s="276"/>
      <c r="R80" s="276"/>
      <c r="S80" s="276"/>
      <c r="T80" s="276"/>
      <c r="U80" s="276"/>
      <c r="V80" s="78"/>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82"/>
      <c r="BA80" s="282"/>
      <c r="BB80" s="282"/>
      <c r="BC80" s="282"/>
      <c r="BD80" s="282"/>
      <c r="BE80" s="282"/>
      <c r="BF80" s="282"/>
      <c r="BG80" s="282"/>
      <c r="BH80" s="282"/>
      <c r="BI80" s="282"/>
      <c r="BJ80" s="282"/>
      <c r="BK80" s="282"/>
      <c r="BL80" s="282"/>
      <c r="BM80" s="282"/>
      <c r="BN80" s="282"/>
      <c r="BO80" s="282"/>
      <c r="BP80" s="282"/>
      <c r="BQ80" s="282"/>
      <c r="BR80" s="282"/>
      <c r="BS80" s="282"/>
      <c r="BT80" s="282"/>
      <c r="BU80" s="282"/>
      <c r="BV80" s="282"/>
      <c r="BW80" s="282"/>
      <c r="BX80" s="282"/>
      <c r="BY80" s="282"/>
      <c r="BZ80" s="282"/>
      <c r="CA80" s="282"/>
      <c r="CB80" s="282"/>
      <c r="CC80" s="282"/>
      <c r="CD80" s="282"/>
      <c r="CE80" s="282"/>
      <c r="CF80" s="282"/>
      <c r="CG80" s="282"/>
    </row>
    <row r="81" spans="2:85" ht="16.95" customHeight="1" x14ac:dyDescent="0.25">
      <c r="B81" s="416"/>
      <c r="D81" s="451"/>
      <c r="E81" s="411"/>
      <c r="F81" s="166" t="s">
        <v>178</v>
      </c>
      <c r="G81" s="285" t="s">
        <v>317</v>
      </c>
      <c r="H81" s="108"/>
      <c r="I81" s="78"/>
      <c r="J81" s="78"/>
      <c r="K81" s="274">
        <f t="shared" ref="K81:K83" si="29">K76</f>
        <v>0</v>
      </c>
      <c r="L81" s="276"/>
      <c r="M81" s="276"/>
      <c r="N81" s="276"/>
      <c r="O81" s="276"/>
      <c r="P81" s="276"/>
      <c r="Q81" s="276"/>
      <c r="R81" s="276"/>
      <c r="S81" s="276"/>
      <c r="T81" s="276"/>
      <c r="U81" s="276"/>
      <c r="V81" s="78"/>
      <c r="X81" s="282"/>
      <c r="Y81" s="282"/>
      <c r="Z81" s="282"/>
      <c r="AA81" s="282"/>
      <c r="AB81" s="282"/>
      <c r="AC81" s="282"/>
      <c r="AD81" s="282"/>
      <c r="AE81" s="282"/>
      <c r="AF81" s="282"/>
      <c r="AG81" s="282"/>
      <c r="AH81" s="282"/>
      <c r="AI81" s="282"/>
      <c r="AJ81" s="282"/>
      <c r="AK81" s="282"/>
      <c r="AL81" s="282"/>
      <c r="AM81" s="282"/>
      <c r="AN81" s="282"/>
      <c r="AO81" s="282"/>
      <c r="AP81" s="282"/>
      <c r="AQ81" s="282"/>
      <c r="AR81" s="282"/>
      <c r="AS81" s="282"/>
      <c r="AT81" s="282"/>
      <c r="AU81" s="282"/>
      <c r="AV81" s="282"/>
      <c r="AW81" s="282"/>
      <c r="AX81" s="282"/>
      <c r="AY81" s="282"/>
      <c r="AZ81" s="282"/>
      <c r="BA81" s="282"/>
      <c r="BB81" s="282"/>
      <c r="BC81" s="282"/>
      <c r="BD81" s="282"/>
      <c r="BE81" s="282"/>
      <c r="BF81" s="282"/>
      <c r="BG81" s="282"/>
      <c r="BH81" s="282"/>
      <c r="BI81" s="282"/>
      <c r="BJ81" s="282"/>
      <c r="BK81" s="282"/>
      <c r="BL81" s="282"/>
      <c r="BM81" s="282"/>
      <c r="BN81" s="282"/>
      <c r="BO81" s="282"/>
      <c r="BP81" s="282"/>
      <c r="BQ81" s="282"/>
      <c r="BR81" s="282"/>
      <c r="BS81" s="282"/>
      <c r="BT81" s="282"/>
      <c r="BU81" s="282"/>
      <c r="BV81" s="282"/>
      <c r="BW81" s="282"/>
      <c r="BX81" s="282"/>
      <c r="BY81" s="282"/>
      <c r="BZ81" s="282"/>
      <c r="CA81" s="282"/>
      <c r="CB81" s="282"/>
      <c r="CC81" s="282"/>
      <c r="CD81" s="282"/>
      <c r="CE81" s="282"/>
      <c r="CF81" s="282"/>
      <c r="CG81" s="282"/>
    </row>
    <row r="82" spans="2:85" ht="16.95" customHeight="1" x14ac:dyDescent="0.25">
      <c r="B82" s="416"/>
      <c r="D82" s="451"/>
      <c r="E82" s="411"/>
      <c r="F82" s="166" t="s">
        <v>140</v>
      </c>
      <c r="G82" s="285" t="s">
        <v>317</v>
      </c>
      <c r="H82" s="108"/>
      <c r="I82" s="78"/>
      <c r="J82" s="78"/>
      <c r="K82" s="274">
        <f t="shared" si="29"/>
        <v>1.302</v>
      </c>
      <c r="L82" s="276"/>
      <c r="M82" s="276"/>
      <c r="N82" s="276"/>
      <c r="O82" s="276"/>
      <c r="P82" s="276"/>
      <c r="Q82" s="276"/>
      <c r="R82" s="276"/>
      <c r="S82" s="276"/>
      <c r="T82" s="276"/>
      <c r="U82" s="276"/>
      <c r="V82" s="78"/>
      <c r="X82" s="282"/>
      <c r="Y82" s="282"/>
      <c r="Z82" s="282"/>
      <c r="AA82" s="282"/>
      <c r="AB82" s="282"/>
      <c r="AC82" s="282"/>
      <c r="AD82" s="282"/>
      <c r="AE82" s="282"/>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2"/>
      <c r="BD82" s="282"/>
      <c r="BE82" s="282"/>
      <c r="BF82" s="282"/>
      <c r="BG82" s="282"/>
      <c r="BH82" s="282"/>
      <c r="BI82" s="282"/>
      <c r="BJ82" s="282"/>
      <c r="BK82" s="282"/>
      <c r="BL82" s="282"/>
      <c r="BM82" s="282"/>
      <c r="BN82" s="282"/>
      <c r="BO82" s="282"/>
      <c r="BP82" s="282"/>
      <c r="BQ82" s="282"/>
      <c r="BR82" s="282"/>
      <c r="BS82" s="282"/>
      <c r="BT82" s="282"/>
      <c r="BU82" s="282"/>
      <c r="BV82" s="282"/>
      <c r="BW82" s="282"/>
      <c r="BX82" s="282"/>
      <c r="BY82" s="282"/>
      <c r="BZ82" s="282"/>
      <c r="CA82" s="282"/>
      <c r="CB82" s="282"/>
      <c r="CC82" s="282"/>
      <c r="CD82" s="282"/>
      <c r="CE82" s="282"/>
      <c r="CF82" s="282"/>
      <c r="CG82" s="282"/>
    </row>
    <row r="83" spans="2:85" ht="16.95" customHeight="1" x14ac:dyDescent="0.25">
      <c r="B83" s="416"/>
      <c r="D83" s="451"/>
      <c r="E83" s="413"/>
      <c r="F83" s="167" t="s">
        <v>180</v>
      </c>
      <c r="G83" s="285" t="s">
        <v>317</v>
      </c>
      <c r="H83" s="108"/>
      <c r="I83" s="78"/>
      <c r="J83" s="78"/>
      <c r="K83" s="274">
        <f t="shared" si="29"/>
        <v>0</v>
      </c>
      <c r="L83" s="276"/>
      <c r="M83" s="276"/>
      <c r="N83" s="276"/>
      <c r="O83" s="276"/>
      <c r="P83" s="276"/>
      <c r="Q83" s="276"/>
      <c r="R83" s="276"/>
      <c r="S83" s="276"/>
      <c r="T83" s="276"/>
      <c r="U83" s="276"/>
      <c r="V83" s="78"/>
      <c r="X83" s="282"/>
      <c r="Y83" s="282"/>
      <c r="Z83" s="282"/>
      <c r="AA83" s="282"/>
      <c r="AB83" s="282"/>
      <c r="AC83" s="282"/>
      <c r="AD83" s="282"/>
      <c r="AE83" s="282"/>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c r="BD83" s="282"/>
      <c r="BE83" s="282"/>
      <c r="BF83" s="282"/>
      <c r="BG83" s="282"/>
      <c r="BH83" s="282"/>
      <c r="BI83" s="282"/>
      <c r="BJ83" s="282"/>
      <c r="BK83" s="282"/>
      <c r="BL83" s="282"/>
      <c r="BM83" s="282"/>
      <c r="BN83" s="282"/>
      <c r="BO83" s="282"/>
      <c r="BP83" s="282"/>
      <c r="BQ83" s="282"/>
      <c r="BR83" s="282"/>
      <c r="BS83" s="282"/>
      <c r="BT83" s="282"/>
      <c r="BU83" s="282"/>
      <c r="BV83" s="282"/>
      <c r="BW83" s="282"/>
      <c r="BX83" s="282"/>
      <c r="BY83" s="282"/>
      <c r="BZ83" s="282"/>
      <c r="CA83" s="282"/>
      <c r="CB83" s="282"/>
      <c r="CC83" s="282"/>
      <c r="CD83" s="282"/>
      <c r="CE83" s="282"/>
      <c r="CF83" s="282"/>
      <c r="CG83" s="282"/>
    </row>
    <row r="84" spans="2:85" ht="16.95" customHeight="1" x14ac:dyDescent="0.25">
      <c r="B84" s="416"/>
      <c r="D84" s="452"/>
      <c r="E84" s="277" t="s">
        <v>310</v>
      </c>
      <c r="F84" s="150" t="str">
        <f>Matrix!D84</f>
        <v>Acc</v>
      </c>
      <c r="G84" s="92" t="s">
        <v>314</v>
      </c>
      <c r="H84" s="108"/>
      <c r="I84" s="78"/>
      <c r="J84" s="78"/>
      <c r="K84" s="274">
        <f>SUM(K79:K83)</f>
        <v>1.302</v>
      </c>
      <c r="L84" s="276"/>
      <c r="M84" s="276"/>
      <c r="N84" s="276"/>
      <c r="O84" s="276"/>
      <c r="P84" s="276"/>
      <c r="Q84" s="276"/>
      <c r="R84" s="276"/>
      <c r="S84" s="276"/>
      <c r="T84" s="276"/>
      <c r="U84" s="276"/>
      <c r="V84" s="78"/>
      <c r="X84" s="282"/>
      <c r="Y84" s="282"/>
      <c r="Z84" s="282"/>
      <c r="AA84" s="282"/>
      <c r="AB84" s="282"/>
      <c r="AC84" s="282"/>
      <c r="AD84" s="282"/>
      <c r="AE84" s="282"/>
      <c r="AF84" s="282"/>
      <c r="AG84" s="282"/>
      <c r="AH84" s="282"/>
      <c r="AI84" s="282"/>
      <c r="AJ84" s="282"/>
      <c r="AK84" s="282"/>
      <c r="AL84" s="282"/>
      <c r="AM84" s="282"/>
      <c r="AN84" s="282"/>
      <c r="AO84" s="282"/>
      <c r="AP84" s="282"/>
      <c r="AQ84" s="282"/>
      <c r="AR84" s="282"/>
      <c r="AS84" s="282"/>
      <c r="AT84" s="282"/>
      <c r="AU84" s="282"/>
      <c r="AV84" s="282"/>
      <c r="AW84" s="282"/>
      <c r="AX84" s="282"/>
      <c r="AY84" s="282"/>
      <c r="AZ84" s="282"/>
      <c r="BA84" s="282"/>
      <c r="BB84" s="282"/>
      <c r="BC84" s="282"/>
      <c r="BD84" s="282"/>
      <c r="BE84" s="282"/>
      <c r="BF84" s="282"/>
      <c r="BG84" s="282"/>
      <c r="BH84" s="282"/>
      <c r="BI84" s="282"/>
      <c r="BJ84" s="282"/>
      <c r="BK84" s="282"/>
      <c r="BL84" s="282"/>
      <c r="BM84" s="282"/>
      <c r="BN84" s="282"/>
      <c r="BO84" s="282"/>
      <c r="BP84" s="282"/>
      <c r="BQ84" s="282"/>
      <c r="BR84" s="282"/>
      <c r="BS84" s="282"/>
      <c r="BT84" s="282"/>
      <c r="BU84" s="282"/>
      <c r="BV84" s="282"/>
      <c r="BW84" s="282"/>
      <c r="BX84" s="282"/>
      <c r="BY84" s="282"/>
      <c r="BZ84" s="282"/>
      <c r="CA84" s="282"/>
      <c r="CB84" s="282"/>
      <c r="CC84" s="282"/>
      <c r="CD84" s="282"/>
      <c r="CE84" s="282"/>
      <c r="CF84" s="282"/>
      <c r="CG84" s="282"/>
    </row>
    <row r="85" spans="2:85" x14ac:dyDescent="0.25">
      <c r="B85" s="90"/>
      <c r="D85" s="90"/>
      <c r="E85" s="90"/>
      <c r="F85" s="286"/>
      <c r="G85" s="287"/>
      <c r="H85" s="89"/>
      <c r="I85" s="78"/>
      <c r="J85" s="78"/>
      <c r="K85" s="288"/>
      <c r="L85" s="288"/>
      <c r="M85" s="288"/>
      <c r="N85" s="288"/>
      <c r="O85" s="288"/>
      <c r="P85" s="288"/>
      <c r="Q85" s="288"/>
      <c r="R85" s="288"/>
      <c r="S85" s="288"/>
      <c r="T85" s="288"/>
      <c r="U85" s="288"/>
      <c r="V85" s="78"/>
      <c r="X85" s="282"/>
      <c r="Y85" s="282"/>
      <c r="Z85" s="282"/>
      <c r="AA85" s="282"/>
      <c r="AB85" s="282"/>
      <c r="AC85" s="282"/>
      <c r="AD85" s="282"/>
      <c r="AE85" s="282"/>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c r="BB85" s="282"/>
      <c r="BC85" s="282"/>
      <c r="BD85" s="282"/>
      <c r="BE85" s="282"/>
      <c r="BF85" s="282"/>
      <c r="BG85" s="282"/>
      <c r="BH85" s="282"/>
      <c r="BI85" s="282"/>
      <c r="BJ85" s="282"/>
      <c r="BK85" s="282"/>
      <c r="BL85" s="282"/>
      <c r="BM85" s="282"/>
      <c r="BN85" s="282"/>
      <c r="BO85" s="282"/>
      <c r="BP85" s="282"/>
      <c r="BQ85" s="282"/>
      <c r="BR85" s="282"/>
      <c r="BS85" s="282"/>
      <c r="BT85" s="282"/>
      <c r="BU85" s="282"/>
      <c r="BV85" s="282"/>
      <c r="BW85" s="282"/>
      <c r="BX85" s="282"/>
      <c r="BY85" s="282"/>
      <c r="BZ85" s="282"/>
      <c r="CA85" s="282"/>
      <c r="CB85" s="282"/>
      <c r="CC85" s="282"/>
      <c r="CD85" s="282"/>
      <c r="CE85" s="282"/>
      <c r="CF85" s="282"/>
      <c r="CG85" s="282"/>
    </row>
    <row r="86" spans="2:85" x14ac:dyDescent="0.25">
      <c r="B86" s="90"/>
      <c r="D86" s="90"/>
      <c r="E86" s="90"/>
      <c r="F86" s="286"/>
      <c r="G86" s="287"/>
      <c r="H86" s="89"/>
      <c r="I86" s="78"/>
      <c r="J86" s="78"/>
      <c r="K86" s="288"/>
      <c r="L86" s="288"/>
      <c r="M86" s="288"/>
      <c r="N86" s="288"/>
      <c r="O86" s="288"/>
      <c r="P86" s="288"/>
      <c r="Q86" s="288"/>
      <c r="R86" s="288"/>
      <c r="S86" s="288"/>
      <c r="T86" s="288"/>
      <c r="U86" s="288"/>
      <c r="V86" s="288"/>
      <c r="X86" s="282"/>
      <c r="Y86" s="282"/>
      <c r="Z86" s="282"/>
      <c r="AA86" s="282"/>
      <c r="AB86" s="282"/>
      <c r="AC86" s="282"/>
      <c r="AD86" s="282"/>
      <c r="AE86" s="282"/>
      <c r="AF86" s="282"/>
      <c r="AG86" s="282"/>
      <c r="AH86" s="282"/>
      <c r="AI86" s="282"/>
      <c r="AJ86" s="282"/>
      <c r="AK86" s="282"/>
      <c r="AL86" s="282"/>
      <c r="AM86" s="282"/>
      <c r="AN86" s="282"/>
      <c r="AO86" s="282"/>
      <c r="AP86" s="282"/>
      <c r="AQ86" s="282"/>
      <c r="AR86" s="282"/>
      <c r="AS86" s="282"/>
      <c r="AT86" s="282"/>
      <c r="AU86" s="282"/>
      <c r="AV86" s="282"/>
      <c r="AW86" s="282"/>
      <c r="AX86" s="282"/>
      <c r="AY86" s="282"/>
      <c r="AZ86" s="282"/>
      <c r="BA86" s="282"/>
      <c r="BB86" s="282"/>
      <c r="BC86" s="282"/>
      <c r="BD86" s="282"/>
      <c r="BE86" s="282"/>
      <c r="BF86" s="282"/>
      <c r="BG86" s="282"/>
      <c r="BH86" s="282"/>
      <c r="BI86" s="282"/>
      <c r="BJ86" s="282"/>
      <c r="BK86" s="282"/>
      <c r="BL86" s="282"/>
      <c r="BM86" s="282"/>
      <c r="BN86" s="282"/>
      <c r="BO86" s="282"/>
      <c r="BP86" s="282"/>
      <c r="BQ86" s="282"/>
      <c r="BR86" s="282"/>
      <c r="BS86" s="282"/>
      <c r="BT86" s="282"/>
      <c r="BU86" s="282"/>
      <c r="BV86" s="282"/>
      <c r="BW86" s="282"/>
      <c r="BX86" s="282"/>
      <c r="BY86" s="282"/>
      <c r="BZ86" s="282"/>
      <c r="CA86" s="282"/>
      <c r="CB86" s="282"/>
      <c r="CC86" s="282"/>
      <c r="CD86" s="282"/>
      <c r="CE86" s="282"/>
      <c r="CF86" s="282"/>
      <c r="CG86" s="282"/>
    </row>
    <row r="87" spans="2:85" x14ac:dyDescent="0.25">
      <c r="B87" s="90"/>
      <c r="D87" s="90"/>
      <c r="E87" s="90"/>
      <c r="F87" s="286"/>
      <c r="G87" s="287"/>
      <c r="H87" s="89"/>
      <c r="I87" s="78"/>
      <c r="J87" s="78"/>
      <c r="K87" s="288"/>
      <c r="L87" s="288"/>
      <c r="M87" s="288"/>
      <c r="N87" s="288"/>
      <c r="O87" s="288"/>
      <c r="P87" s="288"/>
      <c r="Q87" s="288"/>
      <c r="R87" s="288"/>
      <c r="S87" s="288"/>
      <c r="T87" s="288"/>
      <c r="U87" s="288"/>
      <c r="V87" s="288"/>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2"/>
      <c r="AY87" s="282"/>
      <c r="AZ87" s="282"/>
      <c r="BA87" s="282"/>
      <c r="BB87" s="282"/>
      <c r="BC87" s="282"/>
      <c r="BD87" s="282"/>
      <c r="BE87" s="282"/>
      <c r="BF87" s="282"/>
      <c r="BG87" s="282"/>
      <c r="BH87" s="282"/>
      <c r="BI87" s="282"/>
      <c r="BJ87" s="282"/>
      <c r="BK87" s="282"/>
      <c r="BL87" s="282"/>
      <c r="BM87" s="282"/>
      <c r="BN87" s="282"/>
      <c r="BO87" s="282"/>
      <c r="BP87" s="282"/>
      <c r="BQ87" s="282"/>
      <c r="BR87" s="282"/>
      <c r="BS87" s="282"/>
      <c r="BT87" s="282"/>
      <c r="BU87" s="282"/>
      <c r="BV87" s="282"/>
      <c r="BW87" s="282"/>
      <c r="BX87" s="282"/>
      <c r="BY87" s="282"/>
      <c r="BZ87" s="282"/>
      <c r="CA87" s="282"/>
      <c r="CB87" s="282"/>
      <c r="CC87" s="282"/>
      <c r="CD87" s="282"/>
      <c r="CE87" s="282"/>
      <c r="CF87" s="282"/>
      <c r="CG87" s="282"/>
    </row>
    <row r="88" spans="2:85" x14ac:dyDescent="0.25">
      <c r="I88" s="78"/>
      <c r="J88" s="78"/>
    </row>
    <row r="89" spans="2:85" x14ac:dyDescent="0.25">
      <c r="I89" s="78"/>
      <c r="J89" s="78"/>
    </row>
    <row r="90" spans="2:85" x14ac:dyDescent="0.25">
      <c r="I90" s="78"/>
      <c r="J90" s="78"/>
    </row>
    <row r="91" spans="2:85" x14ac:dyDescent="0.25">
      <c r="I91" s="78"/>
      <c r="J91" s="78"/>
    </row>
    <row r="92" spans="2:85" x14ac:dyDescent="0.25">
      <c r="I92" s="78"/>
      <c r="J92" s="78"/>
    </row>
    <row r="93" spans="2:85" x14ac:dyDescent="0.25">
      <c r="I93" s="78"/>
      <c r="J93" s="78"/>
    </row>
    <row r="94" spans="2:85" x14ac:dyDescent="0.25">
      <c r="I94" s="78"/>
      <c r="J94" s="78"/>
    </row>
    <row r="95" spans="2:85" x14ac:dyDescent="0.25">
      <c r="I95" s="78"/>
      <c r="J95" s="78"/>
    </row>
    <row r="96" spans="2:85" x14ac:dyDescent="0.25">
      <c r="I96" s="78"/>
      <c r="J96" s="78"/>
    </row>
    <row r="97" spans="9:10" x14ac:dyDescent="0.25">
      <c r="I97" s="78"/>
      <c r="J97" s="78"/>
    </row>
    <row r="98" spans="9:10" x14ac:dyDescent="0.25">
      <c r="I98" s="78"/>
      <c r="J98" s="78"/>
    </row>
    <row r="99" spans="9:10" x14ac:dyDescent="0.25">
      <c r="I99" s="78"/>
      <c r="J99" s="78"/>
    </row>
    <row r="100" spans="9:10" x14ac:dyDescent="0.25">
      <c r="I100" s="78"/>
      <c r="J100" s="78"/>
    </row>
    <row r="101" spans="9:10" x14ac:dyDescent="0.25">
      <c r="I101" s="78"/>
      <c r="J101" s="78"/>
    </row>
    <row r="102" spans="9:10" x14ac:dyDescent="0.25">
      <c r="I102" s="78"/>
      <c r="J102" s="78"/>
    </row>
    <row r="103" spans="9:10" x14ac:dyDescent="0.25">
      <c r="I103" s="78"/>
      <c r="J103" s="78"/>
    </row>
    <row r="104" spans="9:10" x14ac:dyDescent="0.25">
      <c r="I104" s="78"/>
      <c r="J104" s="78"/>
    </row>
    <row r="105" spans="9:10" x14ac:dyDescent="0.25">
      <c r="I105" s="78"/>
      <c r="J105" s="78"/>
    </row>
    <row r="106" spans="9:10" x14ac:dyDescent="0.25">
      <c r="I106" s="78"/>
      <c r="J106" s="78"/>
    </row>
    <row r="107" spans="9:10" x14ac:dyDescent="0.25">
      <c r="I107" s="78"/>
      <c r="J107" s="78"/>
    </row>
    <row r="108" spans="9:10" x14ac:dyDescent="0.25">
      <c r="I108" s="78"/>
      <c r="J108" s="78"/>
    </row>
    <row r="109" spans="9:10" x14ac:dyDescent="0.25">
      <c r="I109" s="78"/>
      <c r="J109" s="78"/>
    </row>
  </sheetData>
  <sheetProtection sheet="1" objects="1" scenarios="1"/>
  <mergeCells count="28">
    <mergeCell ref="X8:CG8"/>
    <mergeCell ref="D50:D64"/>
    <mergeCell ref="D74:D84"/>
    <mergeCell ref="D19:E22"/>
    <mergeCell ref="B10:E10"/>
    <mergeCell ref="B66:B84"/>
    <mergeCell ref="D68:E72"/>
    <mergeCell ref="E24:E27"/>
    <mergeCell ref="E28:E31"/>
    <mergeCell ref="D42:E48"/>
    <mergeCell ref="E50:E56"/>
    <mergeCell ref="E57:E63"/>
    <mergeCell ref="E79:E83"/>
    <mergeCell ref="E74:E78"/>
    <mergeCell ref="D66:F66"/>
    <mergeCell ref="D36:D38"/>
    <mergeCell ref="B2:D2"/>
    <mergeCell ref="B40:B64"/>
    <mergeCell ref="L9:U9"/>
    <mergeCell ref="B34:B38"/>
    <mergeCell ref="D24:D32"/>
    <mergeCell ref="B15:B32"/>
    <mergeCell ref="D15:F15"/>
    <mergeCell ref="D17:F17"/>
    <mergeCell ref="D40:F40"/>
    <mergeCell ref="D34:F34"/>
    <mergeCell ref="B5:D5"/>
    <mergeCell ref="B6:D6"/>
  </mergeCells>
  <conditionalFormatting sqref="L68:U68">
    <cfRule type="cellIs" dxfId="68" priority="14" operator="lessThan">
      <formula>0</formula>
    </cfRule>
  </conditionalFormatting>
  <conditionalFormatting sqref="L69:U69">
    <cfRule type="cellIs" dxfId="67" priority="13" operator="lessThan">
      <formula>0</formula>
    </cfRule>
  </conditionalFormatting>
  <conditionalFormatting sqref="L70:U70">
    <cfRule type="cellIs" dxfId="66" priority="12" operator="lessThan">
      <formula>0</formula>
    </cfRule>
  </conditionalFormatting>
  <conditionalFormatting sqref="L71:U72">
    <cfRule type="cellIs" dxfId="65" priority="11" operator="lessThan">
      <formula>0</formula>
    </cfRule>
  </conditionalFormatting>
  <conditionalFormatting sqref="L19:U19">
    <cfRule type="cellIs" dxfId="64" priority="10" operator="lessThan">
      <formula>0</formula>
    </cfRule>
  </conditionalFormatting>
  <conditionalFormatting sqref="L47:U48">
    <cfRule type="cellIs" dxfId="63" priority="1" operator="lessThan">
      <formula>0</formula>
    </cfRule>
  </conditionalFormatting>
  <conditionalFormatting sqref="L20:U20">
    <cfRule type="cellIs" dxfId="62" priority="8" operator="lessThan">
      <formula>0</formula>
    </cfRule>
  </conditionalFormatting>
  <conditionalFormatting sqref="L21:U22">
    <cfRule type="cellIs" dxfId="61" priority="7" operator="lessThan">
      <formula>0</formula>
    </cfRule>
  </conditionalFormatting>
  <conditionalFormatting sqref="L42:U42">
    <cfRule type="cellIs" dxfId="60" priority="6" operator="lessThan">
      <formula>0</formula>
    </cfRule>
  </conditionalFormatting>
  <conditionalFormatting sqref="L43:U44">
    <cfRule type="cellIs" dxfId="59" priority="5" operator="lessThan">
      <formula>0</formula>
    </cfRule>
  </conditionalFormatting>
  <conditionalFormatting sqref="L45:U45">
    <cfRule type="cellIs" dxfId="58" priority="4" operator="lessThan">
      <formula>0</formula>
    </cfRule>
  </conditionalFormatting>
  <conditionalFormatting sqref="L46:U46">
    <cfRule type="cellIs" dxfId="57" priority="2" operator="lessThan">
      <formula>0</formula>
    </cfRule>
  </conditionalFormatting>
  <dataValidations count="1">
    <dataValidation type="decimal" operator="greaterThanOrEqual" allowBlank="1" showInputMessage="1" showErrorMessage="1" sqref="L19:U22 L42:U48 L68:U72" xr:uid="{00000000-0002-0000-1100-000000000000}">
      <formula1>0</formula1>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4" tint="0.39997558519241921"/>
  </sheetPr>
  <dimension ref="B2:R72"/>
  <sheetViews>
    <sheetView showGridLines="0" workbookViewId="0">
      <selection activeCell="D73" sqref="D73"/>
    </sheetView>
  </sheetViews>
  <sheetFormatPr defaultColWidth="8.88671875" defaultRowHeight="12" x14ac:dyDescent="0.25"/>
  <cols>
    <col min="1" max="1" width="3.33203125" style="3" customWidth="1"/>
    <col min="2" max="2" width="8.33203125" style="3" customWidth="1"/>
    <col min="3" max="3" width="8.88671875" style="3"/>
    <col min="4" max="4" width="24.88671875" style="3" customWidth="1"/>
    <col min="5" max="12" width="8.88671875" style="3"/>
    <col min="13" max="13" width="10.6640625" style="3" customWidth="1"/>
    <col min="14" max="16" width="8.88671875" style="3"/>
    <col min="17" max="17" width="3.6640625" style="3" customWidth="1"/>
    <col min="18" max="16384" width="8.88671875" style="3"/>
  </cols>
  <sheetData>
    <row r="2" spans="2:16" x14ac:dyDescent="0.25">
      <c r="E2" s="3" t="b">
        <f t="shared" ref="E2:L2" si="0">E72=E31</f>
        <v>1</v>
      </c>
      <c r="F2" s="3" t="b">
        <f t="shared" si="0"/>
        <v>1</v>
      </c>
      <c r="G2" s="3" t="b">
        <f t="shared" si="0"/>
        <v>1</v>
      </c>
      <c r="H2" s="3" t="b">
        <f t="shared" si="0"/>
        <v>1</v>
      </c>
      <c r="I2" s="3" t="b">
        <f t="shared" si="0"/>
        <v>1</v>
      </c>
      <c r="J2" s="3" t="b">
        <f t="shared" si="0"/>
        <v>1</v>
      </c>
      <c r="K2" s="3" t="b">
        <f t="shared" si="0"/>
        <v>1</v>
      </c>
      <c r="L2" s="3" t="b">
        <f t="shared" si="0"/>
        <v>1</v>
      </c>
    </row>
    <row r="4" spans="2:16" ht="12.6" thickBot="1" x14ac:dyDescent="0.3">
      <c r="E4" s="121" t="s">
        <v>181</v>
      </c>
      <c r="F4" s="121" t="s">
        <v>179</v>
      </c>
      <c r="G4" s="121" t="s">
        <v>176</v>
      </c>
      <c r="H4" s="121" t="s">
        <v>177</v>
      </c>
      <c r="I4" s="121" t="s">
        <v>178</v>
      </c>
      <c r="J4" s="121" t="s">
        <v>140</v>
      </c>
      <c r="L4" s="121" t="s">
        <v>180</v>
      </c>
      <c r="M4" s="121" t="s">
        <v>174</v>
      </c>
      <c r="N4" s="121" t="s">
        <v>171</v>
      </c>
      <c r="O4" s="121" t="s">
        <v>173</v>
      </c>
    </row>
    <row r="5" spans="2:16" x14ac:dyDescent="0.25">
      <c r="C5" s="379" t="s">
        <v>232</v>
      </c>
      <c r="D5" s="380"/>
      <c r="E5" s="381" t="s">
        <v>233</v>
      </c>
      <c r="F5" s="381"/>
      <c r="G5" s="381"/>
      <c r="H5" s="381"/>
      <c r="I5" s="381"/>
      <c r="J5" s="381"/>
      <c r="K5" s="381"/>
      <c r="L5" s="381"/>
      <c r="M5" s="382" t="s">
        <v>201</v>
      </c>
      <c r="N5" s="382" t="s">
        <v>234</v>
      </c>
      <c r="O5" s="382" t="s">
        <v>235</v>
      </c>
      <c r="P5" s="375" t="s">
        <v>204</v>
      </c>
    </row>
    <row r="6" spans="2:16" x14ac:dyDescent="0.25">
      <c r="C6" s="50"/>
      <c r="D6" s="51"/>
      <c r="E6" s="377" t="s">
        <v>205</v>
      </c>
      <c r="F6" s="377"/>
      <c r="G6" s="377"/>
      <c r="H6" s="377"/>
      <c r="I6" s="377"/>
      <c r="J6" s="377"/>
      <c r="K6" s="377"/>
      <c r="L6" s="378" t="s">
        <v>206</v>
      </c>
      <c r="M6" s="378"/>
      <c r="N6" s="378"/>
      <c r="O6" s="378"/>
      <c r="P6" s="376"/>
    </row>
    <row r="7" spans="2:16" ht="60" x14ac:dyDescent="0.25">
      <c r="C7" s="50"/>
      <c r="D7" s="51"/>
      <c r="E7" s="8" t="s">
        <v>207</v>
      </c>
      <c r="F7" s="8" t="s">
        <v>208</v>
      </c>
      <c r="G7" s="8" t="s">
        <v>209</v>
      </c>
      <c r="H7" s="8" t="s">
        <v>210</v>
      </c>
      <c r="I7" s="8" t="s">
        <v>211</v>
      </c>
      <c r="J7" s="8" t="s">
        <v>212</v>
      </c>
      <c r="K7" s="117" t="s">
        <v>213</v>
      </c>
      <c r="L7" s="378"/>
      <c r="M7" s="378"/>
      <c r="N7" s="378"/>
      <c r="O7" s="378"/>
      <c r="P7" s="376"/>
    </row>
    <row r="8" spans="2:16" x14ac:dyDescent="0.25">
      <c r="C8" s="50"/>
      <c r="D8" s="52" t="s">
        <v>214</v>
      </c>
      <c r="E8" s="53" t="s">
        <v>181</v>
      </c>
      <c r="F8" s="53" t="s">
        <v>179</v>
      </c>
      <c r="G8" s="53" t="s">
        <v>176</v>
      </c>
      <c r="H8" s="53" t="s">
        <v>177</v>
      </c>
      <c r="I8" s="53" t="s">
        <v>178</v>
      </c>
      <c r="J8" s="53" t="s">
        <v>140</v>
      </c>
      <c r="K8" s="53"/>
      <c r="L8" s="56" t="s">
        <v>180</v>
      </c>
      <c r="M8" s="56" t="s">
        <v>174</v>
      </c>
      <c r="N8" s="56" t="s">
        <v>171</v>
      </c>
      <c r="O8" s="56" t="s">
        <v>173</v>
      </c>
      <c r="P8" s="54"/>
    </row>
    <row r="9" spans="2:16" x14ac:dyDescent="0.25">
      <c r="C9" s="200">
        <v>1</v>
      </c>
      <c r="D9" s="383" t="s">
        <v>215</v>
      </c>
      <c r="E9" s="383"/>
      <c r="F9" s="383"/>
      <c r="G9" s="383"/>
      <c r="H9" s="383"/>
      <c r="I9" s="383"/>
      <c r="J9" s="383"/>
      <c r="K9" s="383"/>
      <c r="L9" s="383"/>
      <c r="M9" s="383"/>
      <c r="N9" s="383"/>
      <c r="O9" s="383"/>
      <c r="P9" s="384"/>
    </row>
    <row r="10" spans="2:16" x14ac:dyDescent="0.25">
      <c r="B10" s="118" t="s">
        <v>316</v>
      </c>
      <c r="C10" s="201" t="s">
        <v>191</v>
      </c>
      <c r="D10" s="202" t="s">
        <v>216</v>
      </c>
      <c r="E10" s="203"/>
      <c r="F10" s="203"/>
      <c r="G10" s="203"/>
      <c r="H10" s="203"/>
      <c r="I10" s="203"/>
      <c r="J10" s="203"/>
      <c r="K10" s="203"/>
      <c r="L10" s="203"/>
      <c r="M10" s="203"/>
      <c r="N10" s="203"/>
      <c r="O10" s="204">
        <f>SUMPRODUCT(('Non-energy'!$G$15:$G$84=$B10)*('Non-energy'!$F$15:$F$84=O$4)*($C10='Non-energy'!$K$12:$U$12)*'Non-energy'!$K$15:$U$84)</f>
        <v>0</v>
      </c>
      <c r="P10" s="205">
        <f>SUM(K10:O10)</f>
        <v>0</v>
      </c>
    </row>
    <row r="11" spans="2:16" x14ac:dyDescent="0.25">
      <c r="B11" s="118" t="s">
        <v>316</v>
      </c>
      <c r="C11" s="201" t="s">
        <v>193</v>
      </c>
      <c r="D11" s="202" t="s">
        <v>217</v>
      </c>
      <c r="E11" s="203"/>
      <c r="F11" s="203"/>
      <c r="G11" s="203"/>
      <c r="H11" s="203"/>
      <c r="I11" s="203"/>
      <c r="J11" s="203"/>
      <c r="K11" s="203"/>
      <c r="L11" s="203"/>
      <c r="M11" s="203"/>
      <c r="N11" s="203"/>
      <c r="O11" s="204">
        <f>SUMPRODUCT(('Non-energy'!$G$15:$G$84=$B11)*('Non-energy'!$F$15:$F$84=O$4)*($C11='Non-energy'!$K$12:$U$12)*'Non-energy'!$K$15:$U$84)</f>
        <v>0</v>
      </c>
      <c r="P11" s="205">
        <f t="shared" ref="P11:P12" si="1">SUM(K11:O11)</f>
        <v>0</v>
      </c>
    </row>
    <row r="12" spans="2:16" ht="12.6" thickBot="1" x14ac:dyDescent="0.3">
      <c r="B12" s="118" t="s">
        <v>316</v>
      </c>
      <c r="C12" s="201" t="s">
        <v>140</v>
      </c>
      <c r="D12" s="202" t="s">
        <v>218</v>
      </c>
      <c r="E12" s="203"/>
      <c r="F12" s="203"/>
      <c r="G12" s="203"/>
      <c r="H12" s="203"/>
      <c r="I12" s="203"/>
      <c r="J12" s="203"/>
      <c r="K12" s="203"/>
      <c r="L12" s="203"/>
      <c r="M12" s="203"/>
      <c r="N12" s="203"/>
      <c r="O12" s="204">
        <f>SUMPRODUCT(('Non-energy'!$G$15:$G$84=$B12)*('Non-energy'!$F$15:$F$84=O$4)*($C12='Non-energy'!$K$12:$U$12)*'Non-energy'!$K$15:$U$84)</f>
        <v>0</v>
      </c>
      <c r="P12" s="205">
        <f t="shared" si="1"/>
        <v>0</v>
      </c>
    </row>
    <row r="13" spans="2:16" x14ac:dyDescent="0.25">
      <c r="C13" s="206">
        <v>2</v>
      </c>
      <c r="D13" s="385" t="s">
        <v>219</v>
      </c>
      <c r="E13" s="385"/>
      <c r="F13" s="385"/>
      <c r="G13" s="385"/>
      <c r="H13" s="385"/>
      <c r="I13" s="385"/>
      <c r="J13" s="385"/>
      <c r="K13" s="385"/>
      <c r="L13" s="385"/>
      <c r="M13" s="385"/>
      <c r="N13" s="385"/>
      <c r="O13" s="385"/>
      <c r="P13" s="386"/>
    </row>
    <row r="14" spans="2:16" x14ac:dyDescent="0.25">
      <c r="C14" s="201"/>
      <c r="D14" s="387" t="s">
        <v>236</v>
      </c>
      <c r="E14" s="387"/>
      <c r="F14" s="387"/>
      <c r="G14" s="387"/>
      <c r="H14" s="387"/>
      <c r="I14" s="387"/>
      <c r="J14" s="387"/>
      <c r="K14" s="387"/>
      <c r="L14" s="387"/>
      <c r="M14" s="387"/>
      <c r="N14" s="387"/>
      <c r="O14" s="387"/>
      <c r="P14" s="388"/>
    </row>
    <row r="15" spans="2:16" x14ac:dyDescent="0.25">
      <c r="B15" s="118" t="s">
        <v>298</v>
      </c>
      <c r="C15" s="201" t="s">
        <v>184</v>
      </c>
      <c r="D15" s="202" t="s">
        <v>184</v>
      </c>
      <c r="E15" s="204">
        <f>SUMPRODUCT(('Non-energy'!$G$15:$G$84=$B15)*('Non-energy'!$F$15:$F$84=E$4)*($C15='Non-energy'!$K$12:$U$12)*'Non-energy'!$K$15:$U$84)</f>
        <v>0</v>
      </c>
      <c r="F15" s="204">
        <f>SUMPRODUCT(('Non-energy'!$G$15:$G$84=$B15)*('Non-energy'!$F$15:$F$84=F$4)*($C15='Non-energy'!$K$12:$U$12)*'Non-energy'!$K$15:$U$84)</f>
        <v>0</v>
      </c>
      <c r="G15" s="204">
        <f>SUMPRODUCT(('Non-energy'!$G$15:$G$84=$B15)*('Non-energy'!$F$15:$F$84=G$4)*($C15='Non-energy'!$K$12:$U$12)*'Non-energy'!$K$15:$U$84)</f>
        <v>0</v>
      </c>
      <c r="H15" s="204">
        <f>SUMPRODUCT(('Non-energy'!$G$15:$G$84=$B15)*('Non-energy'!$F$15:$F$84=H$4)*($C15='Non-energy'!$K$12:$U$12)*'Non-energy'!$K$15:$U$84)</f>
        <v>0</v>
      </c>
      <c r="I15" s="204">
        <f>SUMPRODUCT(('Non-energy'!$G$15:$G$84=$B15)*('Non-energy'!$F$15:$F$84=I$4)*($C15='Non-energy'!$K$12:$U$12)*'Non-energy'!$K$15:$U$84)</f>
        <v>0</v>
      </c>
      <c r="J15" s="204">
        <f>SUMPRODUCT(('Non-energy'!$G$15:$G$84=$B15)*('Non-energy'!$F$15:$F$84=J$4)*($C15='Non-energy'!$K$12:$U$12)*'Non-energy'!$K$15:$U$84)</f>
        <v>0</v>
      </c>
      <c r="K15" s="204">
        <f>SUM(E15:J15)</f>
        <v>0</v>
      </c>
      <c r="L15" s="203"/>
      <c r="M15" s="203"/>
      <c r="N15" s="204">
        <f>SUMPRODUCT(('Non-energy'!$G$15:$G$84=$B15)*('Non-energy'!$F$15:$F$84=N$4)*($C15='Non-energy'!$K$12:$U$12)*'Non-energy'!$K$15:$U$84)</f>
        <v>0</v>
      </c>
      <c r="O15" s="203"/>
      <c r="P15" s="205">
        <f t="shared" ref="P15:P24" si="2">SUM(K15:O15)</f>
        <v>0</v>
      </c>
    </row>
    <row r="16" spans="2:16" x14ac:dyDescent="0.25">
      <c r="B16" s="118" t="s">
        <v>298</v>
      </c>
      <c r="C16" s="201" t="s">
        <v>16</v>
      </c>
      <c r="D16" s="202" t="s">
        <v>221</v>
      </c>
      <c r="E16" s="204">
        <f>SUMPRODUCT(('Non-energy'!$G$15:$G$84=$B16)*('Non-energy'!$F$15:$F$84=E$4)*($C16='Non-energy'!$K$12:$U$12)*'Non-energy'!$K$15:$U$84)</f>
        <v>0</v>
      </c>
      <c r="F16" s="204">
        <f>SUMPRODUCT(('Non-energy'!$G$15:$G$84=$B16)*('Non-energy'!$F$15:$F$84=F$4)*($C16='Non-energy'!$K$12:$U$12)*'Non-energy'!$K$15:$U$84)</f>
        <v>0</v>
      </c>
      <c r="G16" s="204">
        <f>SUMPRODUCT(('Non-energy'!$G$15:$G$84=$B16)*('Non-energy'!$F$15:$F$84=G$4)*($C16='Non-energy'!$K$12:$U$12)*'Non-energy'!$K$15:$U$84)</f>
        <v>0</v>
      </c>
      <c r="H16" s="204">
        <f>SUMPRODUCT(('Non-energy'!$G$15:$G$84=$B16)*('Non-energy'!$F$15:$F$84=H$4)*($C16='Non-energy'!$K$12:$U$12)*'Non-energy'!$K$15:$U$84)</f>
        <v>0</v>
      </c>
      <c r="I16" s="204">
        <f>SUMPRODUCT(('Non-energy'!$G$15:$G$84=$B16)*('Non-energy'!$F$15:$F$84=I$4)*($C16='Non-energy'!$K$12:$U$12)*'Non-energy'!$K$15:$U$84)</f>
        <v>0</v>
      </c>
      <c r="J16" s="204">
        <f>SUMPRODUCT(('Non-energy'!$G$15:$G$84=$B16)*('Non-energy'!$F$15:$F$84=J$4)*($C16='Non-energy'!$K$12:$U$12)*'Non-energy'!$K$15:$U$84)</f>
        <v>0</v>
      </c>
      <c r="K16" s="204">
        <f t="shared" ref="K16:K24" si="3">SUM(E16:J16)</f>
        <v>0</v>
      </c>
      <c r="L16" s="203"/>
      <c r="M16" s="203"/>
      <c r="N16" s="204">
        <f>SUMPRODUCT(('Non-energy'!$G$15:$G$84=$B16)*('Non-energy'!$F$15:$F$84=N$4)*($C16='Non-energy'!$K$12:$U$12)*'Non-energy'!$K$15:$U$84)</f>
        <v>0</v>
      </c>
      <c r="O16" s="203"/>
      <c r="P16" s="205">
        <f t="shared" si="2"/>
        <v>0</v>
      </c>
    </row>
    <row r="17" spans="2:18" x14ac:dyDescent="0.25">
      <c r="B17" s="118" t="s">
        <v>298</v>
      </c>
      <c r="C17" s="201" t="s">
        <v>185</v>
      </c>
      <c r="D17" s="202" t="s">
        <v>222</v>
      </c>
      <c r="E17" s="204">
        <f>SUMPRODUCT(('Non-energy'!$G$15:$G$84=$B17)*('Non-energy'!$F$15:$F$84=E$4)*($C17='Non-energy'!$K$12:$U$12)*'Non-energy'!$K$15:$U$84)</f>
        <v>0</v>
      </c>
      <c r="F17" s="204">
        <f>SUMPRODUCT(('Non-energy'!$G$15:$G$84=$B17)*('Non-energy'!$F$15:$F$84=F$4)*($C17='Non-energy'!$K$12:$U$12)*'Non-energy'!$K$15:$U$84)</f>
        <v>0</v>
      </c>
      <c r="G17" s="204">
        <f>SUMPRODUCT(('Non-energy'!$G$15:$G$84=$B17)*('Non-energy'!$F$15:$F$84=G$4)*($C17='Non-energy'!$K$12:$U$12)*'Non-energy'!$K$15:$U$84)</f>
        <v>0</v>
      </c>
      <c r="H17" s="204">
        <f>SUMPRODUCT(('Non-energy'!$G$15:$G$84=$B17)*('Non-energy'!$F$15:$F$84=H$4)*($C17='Non-energy'!$K$12:$U$12)*'Non-energy'!$K$15:$U$84)</f>
        <v>0</v>
      </c>
      <c r="I17" s="204">
        <f>SUMPRODUCT(('Non-energy'!$G$15:$G$84=$B17)*('Non-energy'!$F$15:$F$84=I$4)*($C17='Non-energy'!$K$12:$U$12)*'Non-energy'!$K$15:$U$84)</f>
        <v>0</v>
      </c>
      <c r="J17" s="204">
        <f>SUMPRODUCT(('Non-energy'!$G$15:$G$84=$B17)*('Non-energy'!$F$15:$F$84=J$4)*($C17='Non-energy'!$K$12:$U$12)*'Non-energy'!$K$15:$U$84)</f>
        <v>0</v>
      </c>
      <c r="K17" s="204">
        <f t="shared" si="3"/>
        <v>0</v>
      </c>
      <c r="L17" s="203"/>
      <c r="M17" s="203"/>
      <c r="N17" s="204">
        <f>SUMPRODUCT(('Non-energy'!$G$15:$G$84=$B17)*('Non-energy'!$F$15:$F$84=N$4)*($C17='Non-energy'!$K$12:$U$12)*'Non-energy'!$K$15:$U$84)</f>
        <v>0</v>
      </c>
      <c r="O17" s="203"/>
      <c r="P17" s="205">
        <f t="shared" si="2"/>
        <v>0</v>
      </c>
    </row>
    <row r="18" spans="2:18" x14ac:dyDescent="0.25">
      <c r="B18" s="118" t="s">
        <v>298</v>
      </c>
      <c r="C18" s="201" t="s">
        <v>186</v>
      </c>
      <c r="D18" s="202" t="s">
        <v>19</v>
      </c>
      <c r="E18" s="204">
        <f>SUMPRODUCT(('Non-energy'!$G$15:$G$84=$B18)*('Non-energy'!$F$15:$F$84=E$4)*($C18='Non-energy'!$K$12:$U$12)*'Non-energy'!$K$15:$U$84)</f>
        <v>0</v>
      </c>
      <c r="F18" s="204">
        <f>SUMPRODUCT(('Non-energy'!$G$15:$G$84=$B18)*('Non-energy'!$F$15:$F$84=F$4)*($C18='Non-energy'!$K$12:$U$12)*'Non-energy'!$K$15:$U$84)</f>
        <v>0</v>
      </c>
      <c r="G18" s="204">
        <f>SUMPRODUCT(('Non-energy'!$G$15:$G$84=$B18)*('Non-energy'!$F$15:$F$84=G$4)*($C18='Non-energy'!$K$12:$U$12)*'Non-energy'!$K$15:$U$84)</f>
        <v>0</v>
      </c>
      <c r="H18" s="204">
        <f>SUMPRODUCT(('Non-energy'!$G$15:$G$84=$B18)*('Non-energy'!$F$15:$F$84=H$4)*($C18='Non-energy'!$K$12:$U$12)*'Non-energy'!$K$15:$U$84)</f>
        <v>0</v>
      </c>
      <c r="I18" s="204">
        <f>SUMPRODUCT(('Non-energy'!$G$15:$G$84=$B18)*('Non-energy'!$F$15:$F$84=I$4)*($C18='Non-energy'!$K$12:$U$12)*'Non-energy'!$K$15:$U$84)</f>
        <v>0</v>
      </c>
      <c r="J18" s="204">
        <f>SUMPRODUCT(('Non-energy'!$G$15:$G$84=$B18)*('Non-energy'!$F$15:$F$84=J$4)*($C18='Non-energy'!$K$12:$U$12)*'Non-energy'!$K$15:$U$84)</f>
        <v>0</v>
      </c>
      <c r="K18" s="204">
        <f t="shared" si="3"/>
        <v>0</v>
      </c>
      <c r="L18" s="203"/>
      <c r="M18" s="203"/>
      <c r="N18" s="204">
        <f>SUMPRODUCT(('Non-energy'!$G$15:$G$84=$B18)*('Non-energy'!$F$15:$F$84=N$4)*($C18='Non-energy'!$K$12:$U$12)*'Non-energy'!$K$15:$U$84)</f>
        <v>0</v>
      </c>
      <c r="O18" s="203"/>
      <c r="P18" s="205">
        <f t="shared" si="2"/>
        <v>0</v>
      </c>
    </row>
    <row r="19" spans="2:18" x14ac:dyDescent="0.25">
      <c r="B19" s="118" t="s">
        <v>298</v>
      </c>
      <c r="C19" s="201" t="s">
        <v>187</v>
      </c>
      <c r="D19" s="202" t="s">
        <v>187</v>
      </c>
      <c r="E19" s="204">
        <f>SUMPRODUCT(('Non-energy'!$G$15:$G$84=$B19)*('Non-energy'!$F$15:$F$84=E$4)*($C19='Non-energy'!$K$12:$U$12)*'Non-energy'!$K$15:$U$84)</f>
        <v>0</v>
      </c>
      <c r="F19" s="204">
        <f>SUMPRODUCT(('Non-energy'!$G$15:$G$84=$B19)*('Non-energy'!$F$15:$F$84=F$4)*($C19='Non-energy'!$K$12:$U$12)*'Non-energy'!$K$15:$U$84)</f>
        <v>0</v>
      </c>
      <c r="G19" s="204">
        <f>SUMPRODUCT(('Non-energy'!$G$15:$G$84=$B19)*('Non-energy'!$F$15:$F$84=G$4)*($C19='Non-energy'!$K$12:$U$12)*'Non-energy'!$K$15:$U$84)</f>
        <v>0</v>
      </c>
      <c r="H19" s="204">
        <f>SUMPRODUCT(('Non-energy'!$G$15:$G$84=$B19)*('Non-energy'!$F$15:$F$84=H$4)*($C19='Non-energy'!$K$12:$U$12)*'Non-energy'!$K$15:$U$84)</f>
        <v>0</v>
      </c>
      <c r="I19" s="204">
        <f>SUMPRODUCT(('Non-energy'!$G$15:$G$84=$B19)*('Non-energy'!$F$15:$F$84=I$4)*($C19='Non-energy'!$K$12:$U$12)*'Non-energy'!$K$15:$U$84)</f>
        <v>0</v>
      </c>
      <c r="J19" s="204">
        <f>SUMPRODUCT(('Non-energy'!$G$15:$G$84=$B19)*('Non-energy'!$F$15:$F$84=J$4)*($C19='Non-energy'!$K$12:$U$12)*'Non-energy'!$K$15:$U$84)</f>
        <v>0</v>
      </c>
      <c r="K19" s="204">
        <f t="shared" si="3"/>
        <v>0</v>
      </c>
      <c r="L19" s="203"/>
      <c r="M19" s="203"/>
      <c r="N19" s="204">
        <f>SUMPRODUCT(('Non-energy'!$G$15:$G$84=$B19)*('Non-energy'!$F$15:$F$84=N$4)*($C19='Non-energy'!$K$12:$U$12)*'Non-energy'!$K$15:$U$84)</f>
        <v>0</v>
      </c>
      <c r="O19" s="203"/>
      <c r="P19" s="205">
        <f t="shared" si="2"/>
        <v>0</v>
      </c>
    </row>
    <row r="20" spans="2:18" x14ac:dyDescent="0.25">
      <c r="B20" s="118" t="s">
        <v>298</v>
      </c>
      <c r="C20" s="201" t="s">
        <v>196</v>
      </c>
      <c r="D20" s="202" t="s">
        <v>223</v>
      </c>
      <c r="E20" s="204">
        <f>SUMPRODUCT(('Non-energy'!$G$15:$G$84=$B20)*('Non-energy'!$F$15:$F$84=E$4)*($C20='Non-energy'!$K$12:$U$12)*'Non-energy'!$K$15:$U$84)</f>
        <v>0</v>
      </c>
      <c r="F20" s="204">
        <f>SUMPRODUCT(('Non-energy'!$G$15:$G$84=$B20)*('Non-energy'!$F$15:$F$84=F$4)*($C20='Non-energy'!$K$12:$U$12)*'Non-energy'!$K$15:$U$84)</f>
        <v>0</v>
      </c>
      <c r="G20" s="204">
        <f>SUMPRODUCT(('Non-energy'!$G$15:$G$84=$B20)*('Non-energy'!$F$15:$F$84=G$4)*($C20='Non-energy'!$K$12:$U$12)*'Non-energy'!$K$15:$U$84)</f>
        <v>0</v>
      </c>
      <c r="H20" s="204">
        <f>SUMPRODUCT(('Non-energy'!$G$15:$G$84=$B20)*('Non-energy'!$F$15:$F$84=H$4)*($C20='Non-energy'!$K$12:$U$12)*'Non-energy'!$K$15:$U$84)</f>
        <v>0</v>
      </c>
      <c r="I20" s="204">
        <f>SUMPRODUCT(('Non-energy'!$G$15:$G$84=$B20)*('Non-energy'!$F$15:$F$84=I$4)*($C20='Non-energy'!$K$12:$U$12)*'Non-energy'!$K$15:$U$84)</f>
        <v>0</v>
      </c>
      <c r="J20" s="204">
        <f>SUMPRODUCT(('Non-energy'!$G$15:$G$84=$B20)*('Non-energy'!$F$15:$F$84=J$4)*($C20='Non-energy'!$K$12:$U$12)*'Non-energy'!$K$15:$U$84)</f>
        <v>0</v>
      </c>
      <c r="K20" s="204">
        <f t="shared" si="3"/>
        <v>0</v>
      </c>
      <c r="L20" s="203"/>
      <c r="M20" s="203"/>
      <c r="N20" s="204">
        <f>SUMPRODUCT(('Non-energy'!$G$15:$G$84=$B20)*('Non-energy'!$F$15:$F$84=N$4)*($C20='Non-energy'!$K$12:$U$12)*'Non-energy'!$K$15:$U$84)</f>
        <v>0</v>
      </c>
      <c r="O20" s="203"/>
      <c r="P20" s="205">
        <f t="shared" si="2"/>
        <v>0</v>
      </c>
    </row>
    <row r="21" spans="2:18" x14ac:dyDescent="0.25">
      <c r="B21" s="118" t="s">
        <v>298</v>
      </c>
      <c r="C21" s="201" t="s">
        <v>188</v>
      </c>
      <c r="D21" s="202" t="s">
        <v>188</v>
      </c>
      <c r="E21" s="204">
        <f>SUMPRODUCT(('Non-energy'!$G$15:$G$84=$B21)*('Non-energy'!$F$15:$F$84=E$4)*($C21='Non-energy'!$K$12:$U$12)*'Non-energy'!$K$15:$U$84)</f>
        <v>0</v>
      </c>
      <c r="F21" s="204">
        <f>SUMPRODUCT(('Non-energy'!$G$15:$G$84=$B21)*('Non-energy'!$F$15:$F$84=F$4)*($C21='Non-energy'!$K$12:$U$12)*'Non-energy'!$K$15:$U$84)</f>
        <v>0</v>
      </c>
      <c r="G21" s="204">
        <f>SUMPRODUCT(('Non-energy'!$G$15:$G$84=$B21)*('Non-energy'!$F$15:$F$84=G$4)*($C21='Non-energy'!$K$12:$U$12)*'Non-energy'!$K$15:$U$84)</f>
        <v>0</v>
      </c>
      <c r="H21" s="204">
        <f>SUMPRODUCT(('Non-energy'!$G$15:$G$84=$B21)*('Non-energy'!$F$15:$F$84=H$4)*($C21='Non-energy'!$K$12:$U$12)*'Non-energy'!$K$15:$U$84)</f>
        <v>0</v>
      </c>
      <c r="I21" s="204">
        <f>SUMPRODUCT(('Non-energy'!$G$15:$G$84=$B21)*('Non-energy'!$F$15:$F$84=I$4)*($C21='Non-energy'!$K$12:$U$12)*'Non-energy'!$K$15:$U$84)</f>
        <v>0</v>
      </c>
      <c r="J21" s="204">
        <f>SUMPRODUCT(('Non-energy'!$G$15:$G$84=$B21)*('Non-energy'!$F$15:$F$84=J$4)*($C21='Non-energy'!$K$12:$U$12)*'Non-energy'!$K$15:$U$84)</f>
        <v>0</v>
      </c>
      <c r="K21" s="204">
        <f t="shared" si="3"/>
        <v>0</v>
      </c>
      <c r="L21" s="203"/>
      <c r="M21" s="203"/>
      <c r="N21" s="204">
        <f>SUMPRODUCT(('Non-energy'!$G$15:$G$84=$B21)*('Non-energy'!$F$15:$F$84=N$4)*($C21='Non-energy'!$K$12:$U$12)*'Non-energy'!$K$15:$U$84)</f>
        <v>0</v>
      </c>
      <c r="O21" s="203"/>
      <c r="P21" s="205">
        <f t="shared" si="2"/>
        <v>0</v>
      </c>
    </row>
    <row r="22" spans="2:18" x14ac:dyDescent="0.25">
      <c r="B22" s="118" t="s">
        <v>298</v>
      </c>
      <c r="C22" s="201" t="s">
        <v>190</v>
      </c>
      <c r="D22" s="202" t="s">
        <v>63</v>
      </c>
      <c r="E22" s="204">
        <f>SUMPRODUCT(('Non-energy'!$G$15:$G$84=$B22)*('Non-energy'!$F$15:$F$84=E$4)*($C22='Non-energy'!$K$12:$U$12)*'Non-energy'!$K$15:$U$84)</f>
        <v>0</v>
      </c>
      <c r="F22" s="204">
        <f>SUMPRODUCT(('Non-energy'!$G$15:$G$84=$B22)*('Non-energy'!$F$15:$F$84=F$4)*($C22='Non-energy'!$K$12:$U$12)*'Non-energy'!$K$15:$U$84)</f>
        <v>0</v>
      </c>
      <c r="G22" s="204">
        <f>SUMPRODUCT(('Non-energy'!$G$15:$G$84=$B22)*('Non-energy'!$F$15:$F$84=G$4)*($C22='Non-energy'!$K$12:$U$12)*'Non-energy'!$K$15:$U$84)</f>
        <v>0</v>
      </c>
      <c r="H22" s="204">
        <f>SUMPRODUCT(('Non-energy'!$G$15:$G$84=$B22)*('Non-energy'!$F$15:$F$84=H$4)*($C22='Non-energy'!$K$12:$U$12)*'Non-energy'!$K$15:$U$84)</f>
        <v>0</v>
      </c>
      <c r="I22" s="204">
        <f>SUMPRODUCT(('Non-energy'!$G$15:$G$84=$B22)*('Non-energy'!$F$15:$F$84=I$4)*($C22='Non-energy'!$K$12:$U$12)*'Non-energy'!$K$15:$U$84)</f>
        <v>0</v>
      </c>
      <c r="J22" s="204">
        <f>SUMPRODUCT(('Non-energy'!$G$15:$G$84=$B22)*('Non-energy'!$F$15:$F$84=J$4)*($C22='Non-energy'!$K$12:$U$12)*'Non-energy'!$K$15:$U$84)</f>
        <v>0</v>
      </c>
      <c r="K22" s="204">
        <f t="shared" si="3"/>
        <v>0</v>
      </c>
      <c r="L22" s="203"/>
      <c r="M22" s="203"/>
      <c r="N22" s="204">
        <f>SUMPRODUCT(('Non-energy'!$G$15:$G$84=$B22)*('Non-energy'!$F$15:$F$84=N$4)*($C22='Non-energy'!$K$12:$U$12)*'Non-energy'!$K$15:$U$84)</f>
        <v>0</v>
      </c>
      <c r="O22" s="203"/>
      <c r="P22" s="205">
        <f t="shared" si="2"/>
        <v>0</v>
      </c>
    </row>
    <row r="23" spans="2:18" x14ac:dyDescent="0.25">
      <c r="B23" s="118" t="s">
        <v>298</v>
      </c>
      <c r="C23" s="201" t="s">
        <v>64</v>
      </c>
      <c r="D23" s="202" t="s">
        <v>64</v>
      </c>
      <c r="E23" s="204">
        <f>SUMPRODUCT(('Non-energy'!$G$15:$G$84=$B23)*('Non-energy'!$F$15:$F$84=E$4)*($C23='Non-energy'!$K$12:$U$12)*'Non-energy'!$K$15:$U$84)</f>
        <v>0</v>
      </c>
      <c r="F23" s="204">
        <f>SUMPRODUCT(('Non-energy'!$G$15:$G$84=$B23)*('Non-energy'!$F$15:$F$84=F$4)*($C23='Non-energy'!$K$12:$U$12)*'Non-energy'!$K$15:$U$84)</f>
        <v>0</v>
      </c>
      <c r="G23" s="204">
        <f>SUMPRODUCT(('Non-energy'!$G$15:$G$84=$B23)*('Non-energy'!$F$15:$F$84=G$4)*($C23='Non-energy'!$K$12:$U$12)*'Non-energy'!$K$15:$U$84)</f>
        <v>0</v>
      </c>
      <c r="H23" s="204">
        <f>SUMPRODUCT(('Non-energy'!$G$15:$G$84=$B23)*('Non-energy'!$F$15:$F$84=H$4)*($C23='Non-energy'!$K$12:$U$12)*'Non-energy'!$K$15:$U$84)</f>
        <v>0</v>
      </c>
      <c r="I23" s="204">
        <f>SUMPRODUCT(('Non-energy'!$G$15:$G$84=$B23)*('Non-energy'!$F$15:$F$84=I$4)*($C23='Non-energy'!$K$12:$U$12)*'Non-energy'!$K$15:$U$84)</f>
        <v>0</v>
      </c>
      <c r="J23" s="204">
        <f>SUMPRODUCT(('Non-energy'!$G$15:$G$84=$B23)*('Non-energy'!$F$15:$F$84=J$4)*($C23='Non-energy'!$K$12:$U$12)*'Non-energy'!$K$15:$U$84)</f>
        <v>0</v>
      </c>
      <c r="K23" s="204">
        <f t="shared" si="3"/>
        <v>0</v>
      </c>
      <c r="L23" s="203"/>
      <c r="M23" s="203"/>
      <c r="N23" s="204">
        <f>SUMPRODUCT(('Non-energy'!$G$15:$G$84=$B23)*('Non-energy'!$F$15:$F$84=N$4)*($C23='Non-energy'!$K$12:$U$12)*'Non-energy'!$K$15:$U$84)</f>
        <v>0</v>
      </c>
      <c r="O23" s="203"/>
      <c r="P23" s="205">
        <f t="shared" si="2"/>
        <v>0</v>
      </c>
    </row>
    <row r="24" spans="2:18" ht="12.6" thickBot="1" x14ac:dyDescent="0.3">
      <c r="B24" s="118" t="s">
        <v>298</v>
      </c>
      <c r="C24" s="201" t="s">
        <v>55</v>
      </c>
      <c r="D24" s="202" t="s">
        <v>224</v>
      </c>
      <c r="E24" s="204">
        <f>SUMPRODUCT(('Non-energy'!$G$15:$G$84=$B24)*('Non-energy'!$F$15:$F$84=E$4)*($C24='Non-energy'!$K$12:$U$12)*'Non-energy'!$K$15:$U$84)</f>
        <v>0</v>
      </c>
      <c r="F24" s="204">
        <f>SUMPRODUCT(('Non-energy'!$G$15:$G$84=$B24)*('Non-energy'!$F$15:$F$84=F$4)*($C24='Non-energy'!$K$12:$U$12)*'Non-energy'!$K$15:$U$84)</f>
        <v>0</v>
      </c>
      <c r="G24" s="204">
        <f>SUMPRODUCT(('Non-energy'!$G$15:$G$84=$B24)*('Non-energy'!$F$15:$F$84=G$4)*($C24='Non-energy'!$K$12:$U$12)*'Non-energy'!$K$15:$U$84)</f>
        <v>0</v>
      </c>
      <c r="H24" s="204">
        <f>SUMPRODUCT(('Non-energy'!$G$15:$G$84=$B24)*('Non-energy'!$F$15:$F$84=H$4)*($C24='Non-energy'!$K$12:$U$12)*'Non-energy'!$K$15:$U$84)</f>
        <v>0</v>
      </c>
      <c r="I24" s="204">
        <f>SUMPRODUCT(('Non-energy'!$G$15:$G$84=$B24)*('Non-energy'!$F$15:$F$84=I$4)*($C24='Non-energy'!$K$12:$U$12)*'Non-energy'!$K$15:$U$84)</f>
        <v>0</v>
      </c>
      <c r="J24" s="204">
        <f>SUMPRODUCT(('Non-energy'!$G$15:$G$84=$B24)*('Non-energy'!$F$15:$F$84=J$4)*($C24='Non-energy'!$K$12:$U$12)*'Non-energy'!$K$15:$U$84)</f>
        <v>0</v>
      </c>
      <c r="K24" s="204">
        <f t="shared" si="3"/>
        <v>0</v>
      </c>
      <c r="L24" s="203"/>
      <c r="M24" s="203"/>
      <c r="N24" s="204">
        <f>SUMPRODUCT(('Non-energy'!$G$15:$G$84=$B24)*('Non-energy'!$F$15:$F$84=N$4)*($C24='Non-energy'!$K$12:$U$12)*'Non-energy'!$K$15:$U$84)</f>
        <v>0</v>
      </c>
      <c r="O24" s="203"/>
      <c r="P24" s="205">
        <f t="shared" si="2"/>
        <v>0</v>
      </c>
    </row>
    <row r="25" spans="2:18" x14ac:dyDescent="0.25">
      <c r="C25" s="206">
        <v>3</v>
      </c>
      <c r="D25" s="385" t="s">
        <v>227</v>
      </c>
      <c r="E25" s="385"/>
      <c r="F25" s="385"/>
      <c r="G25" s="385"/>
      <c r="H25" s="385"/>
      <c r="I25" s="385"/>
      <c r="J25" s="385"/>
      <c r="K25" s="385"/>
      <c r="L25" s="385"/>
      <c r="M25" s="385"/>
      <c r="N25" s="385"/>
      <c r="O25" s="385"/>
      <c r="P25" s="386"/>
    </row>
    <row r="26" spans="2:18" x14ac:dyDescent="0.25">
      <c r="B26" s="118" t="s">
        <v>317</v>
      </c>
      <c r="C26" s="201" t="s">
        <v>306</v>
      </c>
      <c r="D26" s="202" t="s">
        <v>305</v>
      </c>
      <c r="E26" s="204">
        <f>SUMPRODUCT(('Non-energy'!$G$15:$G$84=$B26)*('Non-energy'!$F$15:$F$84=E$4)*($C26='Non-energy'!$K$12:$U$12)*'Non-energy'!$K$15:$U$84)</f>
        <v>0</v>
      </c>
      <c r="F26" s="204">
        <f>SUMPRODUCT(('Non-energy'!$G$15:$G$84=$B26)*('Non-energy'!$F$15:$F$84=F$4)*($C26='Non-energy'!$K$12:$U$12)*'Non-energy'!$K$15:$U$84)</f>
        <v>0</v>
      </c>
      <c r="G26" s="204">
        <f>SUMPRODUCT(('Non-energy'!$G$15:$G$84=$B26)*('Non-energy'!$F$15:$F$84=G$4)*($C26='Non-energy'!$K$12:$U$12)*'Non-energy'!$K$15:$U$84)</f>
        <v>0</v>
      </c>
      <c r="H26" s="204">
        <f>SUMPRODUCT(('Non-energy'!$G$15:$G$84=$B26)*('Non-energy'!$F$15:$F$84=H$4)*($C26='Non-energy'!$K$12:$U$12)*'Non-energy'!$K$15:$U$84)</f>
        <v>0</v>
      </c>
      <c r="I26" s="204">
        <f>SUMPRODUCT(('Non-energy'!$G$15:$G$84=$B26)*('Non-energy'!$F$15:$F$84=I$4)*($C26='Non-energy'!$K$12:$U$12)*'Non-energy'!$K$15:$U$84)</f>
        <v>0</v>
      </c>
      <c r="J26" s="204">
        <f>SUMPRODUCT(('Non-energy'!$G$15:$G$84=$B26)*('Non-energy'!$F$15:$F$84=J$4)*($C26='Non-energy'!$K$12:$U$12)*'Non-energy'!$K$15:$U$84)</f>
        <v>0</v>
      </c>
      <c r="K26" s="204">
        <f>SUM(E26:J26)</f>
        <v>0</v>
      </c>
      <c r="L26" s="204">
        <f>SUMPRODUCT(('Non-energy'!$G$15:$G$84=$B26)*('Non-energy'!$F$15:$F$84=L$4)*($C26='Non-energy'!$K$12:$U$12)*'Non-energy'!$K$15:$U$84)</f>
        <v>0</v>
      </c>
      <c r="M26" s="203"/>
      <c r="N26" s="203"/>
      <c r="O26" s="203"/>
      <c r="P26" s="205">
        <f>SUM(K26:O26)</f>
        <v>0</v>
      </c>
      <c r="R26" s="3" t="b">
        <f>P26=P67</f>
        <v>1</v>
      </c>
    </row>
    <row r="27" spans="2:18" x14ac:dyDescent="0.25">
      <c r="B27" s="118" t="s">
        <v>317</v>
      </c>
      <c r="C27" s="201" t="s">
        <v>307</v>
      </c>
      <c r="D27" s="202" t="s">
        <v>304</v>
      </c>
      <c r="E27" s="204">
        <f>SUMPRODUCT(('Non-energy'!$G$15:$G$84=$B27)*('Non-energy'!$F$15:$F$84=E$4)*($C27='Non-energy'!$K$12:$U$12)*'Non-energy'!$K$15:$U$84)</f>
        <v>0</v>
      </c>
      <c r="F27" s="204">
        <f>SUMPRODUCT(('Non-energy'!$G$15:$G$84=$B27)*('Non-energy'!$F$15:$F$84=F$4)*($C27='Non-energy'!$K$12:$U$12)*'Non-energy'!$K$15:$U$84)</f>
        <v>0</v>
      </c>
      <c r="G27" s="204">
        <f>SUMPRODUCT(('Non-energy'!$G$15:$G$84=$B27)*('Non-energy'!$F$15:$F$84=G$4)*($C27='Non-energy'!$K$12:$U$12)*'Non-energy'!$K$15:$U$84)</f>
        <v>0</v>
      </c>
      <c r="H27" s="204">
        <f>SUMPRODUCT(('Non-energy'!$G$15:$G$84=$B27)*('Non-energy'!$F$15:$F$84=H$4)*($C27='Non-energy'!$K$12:$U$12)*'Non-energy'!$K$15:$U$84)</f>
        <v>0</v>
      </c>
      <c r="I27" s="204">
        <f>SUMPRODUCT(('Non-energy'!$G$15:$G$84=$B27)*('Non-energy'!$F$15:$F$84=I$4)*($C27='Non-energy'!$K$12:$U$12)*'Non-energy'!$K$15:$U$84)</f>
        <v>0</v>
      </c>
      <c r="J27" s="204">
        <f>SUMPRODUCT(('Non-energy'!$G$15:$G$84=$B27)*('Non-energy'!$F$15:$F$84=J$4)*($C27='Non-energy'!$K$12:$U$12)*'Non-energy'!$K$15:$U$84)</f>
        <v>0</v>
      </c>
      <c r="K27" s="204">
        <f>SUM(E27:J27)</f>
        <v>0</v>
      </c>
      <c r="L27" s="204">
        <f>SUMPRODUCT(('Non-energy'!$G$15:$G$84=$B27)*('Non-energy'!$F$15:$F$84=L$4)*($C27='Non-energy'!$K$12:$U$12)*'Non-energy'!$K$15:$U$84)</f>
        <v>0</v>
      </c>
      <c r="M27" s="203"/>
      <c r="N27" s="203"/>
      <c r="O27" s="203"/>
      <c r="P27" s="205">
        <f>SUM(K27:O27)</f>
        <v>0</v>
      </c>
      <c r="R27" s="3" t="b">
        <f>P27=P68</f>
        <v>1</v>
      </c>
    </row>
    <row r="28" spans="2:18" x14ac:dyDescent="0.25">
      <c r="C28" s="200">
        <v>4</v>
      </c>
      <c r="D28" s="383" t="s">
        <v>228</v>
      </c>
      <c r="E28" s="383"/>
      <c r="F28" s="383"/>
      <c r="G28" s="383"/>
      <c r="H28" s="383"/>
      <c r="I28" s="383"/>
      <c r="J28" s="383"/>
      <c r="K28" s="383"/>
      <c r="L28" s="383"/>
      <c r="M28" s="383"/>
      <c r="N28" s="383"/>
      <c r="O28" s="383"/>
      <c r="P28" s="384"/>
    </row>
    <row r="29" spans="2:18" x14ac:dyDescent="0.25">
      <c r="B29" s="118" t="s">
        <v>317</v>
      </c>
      <c r="C29" s="201" t="s">
        <v>308</v>
      </c>
      <c r="D29" s="202" t="s">
        <v>229</v>
      </c>
      <c r="E29" s="204">
        <f>SUMPRODUCT(('Non-energy'!$G$15:$G$84=$B29)*('Non-energy'!$F$15:$F$84=E$4)*($C29='Non-energy'!$K$12:$U$12)*'Non-energy'!$K$15:$U$84)</f>
        <v>0</v>
      </c>
      <c r="F29" s="204">
        <f>SUMPRODUCT(('Non-energy'!$G$15:$G$84=$B29)*('Non-energy'!$F$15:$F$84=F$4)*($C29='Non-energy'!$K$12:$U$12)*'Non-energy'!$K$15:$U$84)</f>
        <v>0</v>
      </c>
      <c r="G29" s="204">
        <f>SUMPRODUCT(('Non-energy'!$G$15:$G$84=$B29)*('Non-energy'!$F$15:$F$84=G$4)*($C29='Non-energy'!$K$12:$U$12)*'Non-energy'!$K$15:$U$84)</f>
        <v>589.29300000000001</v>
      </c>
      <c r="H29" s="204">
        <f>SUMPRODUCT(('Non-energy'!$G$15:$G$84=$B29)*('Non-energy'!$F$15:$F$84=H$4)*($C29='Non-energy'!$K$12:$U$12)*'Non-energy'!$K$15:$U$84)</f>
        <v>0</v>
      </c>
      <c r="I29" s="204">
        <f>SUMPRODUCT(('Non-energy'!$G$15:$G$84=$B29)*('Non-energy'!$F$15:$F$84=I$4)*($C29='Non-energy'!$K$12:$U$12)*'Non-energy'!$K$15:$U$84)</f>
        <v>1.1759999999999999</v>
      </c>
      <c r="J29" s="204">
        <f>SUMPRODUCT(('Non-energy'!$G$15:$G$84=$B29)*('Non-energy'!$F$15:$F$84=J$4)*($C29='Non-energy'!$K$12:$U$12)*'Non-energy'!$K$15:$U$84)</f>
        <v>1.302</v>
      </c>
      <c r="K29" s="204">
        <f>SUM(E29:J29)</f>
        <v>591.77100000000007</v>
      </c>
      <c r="L29" s="204">
        <f>SUMPRODUCT(('Non-energy'!$G$15:$G$84=$B29)*('Non-energy'!$F$15:$F$84=L$4)*($C29='Non-energy'!$K$12:$U$12)*'Non-energy'!$K$15:$U$84)</f>
        <v>1.1759999999999999</v>
      </c>
      <c r="M29" s="203"/>
      <c r="N29" s="203"/>
      <c r="O29" s="203"/>
      <c r="P29" s="205">
        <f t="shared" ref="P29:P30" si="4">SUM(K29:O29)</f>
        <v>592.94700000000012</v>
      </c>
      <c r="R29" s="3" t="b">
        <f>P29=P70</f>
        <v>1</v>
      </c>
    </row>
    <row r="30" spans="2:18" ht="12.6" thickBot="1" x14ac:dyDescent="0.3">
      <c r="B30" s="118" t="s">
        <v>317</v>
      </c>
      <c r="C30" s="201" t="s">
        <v>237</v>
      </c>
      <c r="D30" s="202" t="s">
        <v>230</v>
      </c>
      <c r="E30" s="203"/>
      <c r="F30" s="203"/>
      <c r="G30" s="203"/>
      <c r="H30" s="203"/>
      <c r="I30" s="203"/>
      <c r="J30" s="203"/>
      <c r="K30" s="203"/>
      <c r="L30" s="203"/>
      <c r="M30" s="204">
        <f>SUMPRODUCT(('Non-energy'!$G$15:$G$84=$B30)*('Non-energy'!$F$15:$F$84=M$4)*($C30='Non-energy'!$K$12:$U$12)*'Non-energy'!$K$15:$U$84)</f>
        <v>0</v>
      </c>
      <c r="N30" s="203"/>
      <c r="O30" s="203"/>
      <c r="P30" s="205">
        <f t="shared" si="4"/>
        <v>0</v>
      </c>
      <c r="R30" s="3" t="b">
        <f>P30=P71</f>
        <v>1</v>
      </c>
    </row>
    <row r="31" spans="2:18" ht="12.6" thickBot="1" x14ac:dyDescent="0.3">
      <c r="C31" s="207">
        <v>5</v>
      </c>
      <c r="D31" s="208" t="s">
        <v>231</v>
      </c>
      <c r="E31" s="209">
        <f>SUM(E29:E30,E26:E27,E15:E24,E10:E12)</f>
        <v>0</v>
      </c>
      <c r="F31" s="209">
        <f t="shared" ref="F31:P31" si="5">SUM(F29:F30,F26:F27,F15:F24,F10:F12)</f>
        <v>0</v>
      </c>
      <c r="G31" s="209">
        <f t="shared" si="5"/>
        <v>589.29300000000001</v>
      </c>
      <c r="H31" s="209">
        <f t="shared" si="5"/>
        <v>0</v>
      </c>
      <c r="I31" s="209">
        <f t="shared" si="5"/>
        <v>1.1759999999999999</v>
      </c>
      <c r="J31" s="209">
        <f t="shared" si="5"/>
        <v>1.302</v>
      </c>
      <c r="K31" s="209">
        <f t="shared" si="5"/>
        <v>591.77100000000007</v>
      </c>
      <c r="L31" s="209">
        <f t="shared" si="5"/>
        <v>1.1759999999999999</v>
      </c>
      <c r="M31" s="209">
        <f t="shared" si="5"/>
        <v>0</v>
      </c>
      <c r="N31" s="209">
        <f t="shared" si="5"/>
        <v>0</v>
      </c>
      <c r="O31" s="209">
        <f t="shared" si="5"/>
        <v>0</v>
      </c>
      <c r="P31" s="210">
        <f t="shared" si="5"/>
        <v>592.94700000000012</v>
      </c>
    </row>
    <row r="32" spans="2:18" x14ac:dyDescent="0.25">
      <c r="C32" s="211"/>
      <c r="D32" s="211"/>
      <c r="E32" s="211"/>
      <c r="F32" s="211"/>
      <c r="G32" s="211"/>
      <c r="H32" s="211"/>
      <c r="I32" s="211"/>
      <c r="J32" s="211"/>
      <c r="K32" s="211"/>
      <c r="L32" s="211"/>
      <c r="M32" s="211"/>
      <c r="N32" s="211"/>
      <c r="O32" s="211"/>
      <c r="P32" s="211"/>
    </row>
    <row r="33" spans="2:16" ht="12.6" thickBot="1" x14ac:dyDescent="0.3">
      <c r="C33" s="211"/>
      <c r="D33" s="211"/>
      <c r="E33" s="211"/>
      <c r="F33" s="211"/>
      <c r="G33" s="211"/>
      <c r="H33" s="211"/>
      <c r="I33" s="211"/>
      <c r="J33" s="211"/>
      <c r="K33" s="211"/>
      <c r="L33" s="211"/>
      <c r="M33" s="211"/>
      <c r="N33" s="211"/>
      <c r="O33" s="211"/>
      <c r="P33" s="211"/>
    </row>
    <row r="34" spans="2:16" ht="36" x14ac:dyDescent="0.25">
      <c r="C34" s="393" t="s">
        <v>198</v>
      </c>
      <c r="D34" s="394"/>
      <c r="E34" s="395" t="s">
        <v>199</v>
      </c>
      <c r="F34" s="395"/>
      <c r="G34" s="395"/>
      <c r="H34" s="395"/>
      <c r="I34" s="395"/>
      <c r="J34" s="395"/>
      <c r="K34" s="395"/>
      <c r="L34" s="212" t="s">
        <v>200</v>
      </c>
      <c r="M34" s="396" t="s">
        <v>201</v>
      </c>
      <c r="N34" s="396" t="s">
        <v>202</v>
      </c>
      <c r="O34" s="396" t="s">
        <v>203</v>
      </c>
      <c r="P34" s="389" t="s">
        <v>204</v>
      </c>
    </row>
    <row r="35" spans="2:16" x14ac:dyDescent="0.25">
      <c r="C35" s="213"/>
      <c r="D35" s="214"/>
      <c r="E35" s="391" t="s">
        <v>205</v>
      </c>
      <c r="F35" s="391"/>
      <c r="G35" s="391"/>
      <c r="H35" s="391"/>
      <c r="I35" s="391"/>
      <c r="J35" s="391"/>
      <c r="K35" s="391"/>
      <c r="L35" s="392" t="s">
        <v>206</v>
      </c>
      <c r="M35" s="392"/>
      <c r="N35" s="392"/>
      <c r="O35" s="392"/>
      <c r="P35" s="390"/>
    </row>
    <row r="36" spans="2:16" ht="60" x14ac:dyDescent="0.25">
      <c r="C36" s="213"/>
      <c r="D36" s="214"/>
      <c r="E36" s="215" t="s">
        <v>207</v>
      </c>
      <c r="F36" s="215" t="s">
        <v>208</v>
      </c>
      <c r="G36" s="215" t="s">
        <v>209</v>
      </c>
      <c r="H36" s="215" t="s">
        <v>210</v>
      </c>
      <c r="I36" s="215" t="s">
        <v>211</v>
      </c>
      <c r="J36" s="215" t="s">
        <v>212</v>
      </c>
      <c r="K36" s="216" t="s">
        <v>213</v>
      </c>
      <c r="L36" s="392"/>
      <c r="M36" s="392"/>
      <c r="N36" s="392"/>
      <c r="O36" s="392"/>
      <c r="P36" s="390"/>
    </row>
    <row r="37" spans="2:16" x14ac:dyDescent="0.25">
      <c r="C37" s="213"/>
      <c r="D37" s="217" t="s">
        <v>214</v>
      </c>
      <c r="E37" s="218" t="s">
        <v>181</v>
      </c>
      <c r="F37" s="218" t="s">
        <v>179</v>
      </c>
      <c r="G37" s="218" t="s">
        <v>176</v>
      </c>
      <c r="H37" s="218" t="s">
        <v>177</v>
      </c>
      <c r="I37" s="218" t="s">
        <v>178</v>
      </c>
      <c r="J37" s="218" t="s">
        <v>140</v>
      </c>
      <c r="K37" s="218"/>
      <c r="L37" s="219" t="s">
        <v>180</v>
      </c>
      <c r="M37" s="219" t="s">
        <v>174</v>
      </c>
      <c r="N37" s="219" t="s">
        <v>171</v>
      </c>
      <c r="O37" s="219" t="s">
        <v>173</v>
      </c>
      <c r="P37" s="220"/>
    </row>
    <row r="38" spans="2:16" x14ac:dyDescent="0.25">
      <c r="C38" s="200">
        <v>1</v>
      </c>
      <c r="D38" s="383" t="s">
        <v>215</v>
      </c>
      <c r="E38" s="383"/>
      <c r="F38" s="383"/>
      <c r="G38" s="383"/>
      <c r="H38" s="383"/>
      <c r="I38" s="383"/>
      <c r="J38" s="383"/>
      <c r="K38" s="383"/>
      <c r="L38" s="383"/>
      <c r="M38" s="383"/>
      <c r="N38" s="383"/>
      <c r="O38" s="383"/>
      <c r="P38" s="384"/>
    </row>
    <row r="39" spans="2:16" x14ac:dyDescent="0.25">
      <c r="B39" s="4" t="s">
        <v>315</v>
      </c>
      <c r="C39" s="201" t="s">
        <v>191</v>
      </c>
      <c r="D39" s="202" t="s">
        <v>216</v>
      </c>
      <c r="E39" s="49">
        <f>SUMPRODUCT(('Non-energy'!$G$15:$G$84=$B39)*('Non-energy'!$F$15:$F$84=E$4)*($C39='Non-energy'!$K$12:$U$12)*'Non-energy'!$K$15:$U$84)</f>
        <v>0</v>
      </c>
      <c r="F39" s="49">
        <f>SUMPRODUCT(('Non-energy'!$G$15:$G$84=$B39)*('Non-energy'!$F$15:$F$84=F$4)*($C39='Non-energy'!$K$12:$U$12)*'Non-energy'!$K$15:$U$84)</f>
        <v>0</v>
      </c>
      <c r="G39" s="49">
        <f>SUMPRODUCT(('Non-energy'!$G$15:$G$84=$B39)*('Non-energy'!$F$15:$F$84=G$4)*($C39='Non-energy'!$K$12:$U$12)*'Non-energy'!$K$15:$U$84)</f>
        <v>0</v>
      </c>
      <c r="H39" s="49">
        <f>SUMPRODUCT(('Non-energy'!$G$15:$G$84=$B39)*('Non-energy'!$F$15:$F$84=H$4)*($C39='Non-energy'!$K$12:$U$12)*'Non-energy'!$K$15:$U$84)</f>
        <v>0</v>
      </c>
      <c r="I39" s="49">
        <f>SUMPRODUCT(('Non-energy'!$G$15:$G$84=$B39)*('Non-energy'!$F$15:$F$84=I$4)*($C39='Non-energy'!$K$12:$U$12)*'Non-energy'!$K$15:$U$84)</f>
        <v>0</v>
      </c>
      <c r="J39" s="49">
        <f>SUMPRODUCT(('Non-energy'!$G$15:$G$84=$B39)*('Non-energy'!$F$15:$F$84=J$4)*($C39='Non-energy'!$K$12:$U$12)*'Non-energy'!$K$15:$U$84)</f>
        <v>0</v>
      </c>
      <c r="K39" s="49">
        <f>SUM(E39:J39)</f>
        <v>0</v>
      </c>
      <c r="L39" s="203"/>
      <c r="M39" s="203"/>
      <c r="N39" s="203"/>
      <c r="O39" s="203"/>
      <c r="P39" s="221">
        <f>SUM(K39:O39)</f>
        <v>0</v>
      </c>
    </row>
    <row r="40" spans="2:16" x14ac:dyDescent="0.25">
      <c r="B40" s="4" t="s">
        <v>315</v>
      </c>
      <c r="C40" s="201" t="s">
        <v>193</v>
      </c>
      <c r="D40" s="202" t="s">
        <v>217</v>
      </c>
      <c r="E40" s="49">
        <f>SUMPRODUCT(('Non-energy'!$G$15:$G$84=$B40)*('Non-energy'!$F$15:$F$84=E$4)*($C40='Non-energy'!$K$12:$U$12)*'Non-energy'!$K$15:$U$84)</f>
        <v>0</v>
      </c>
      <c r="F40" s="49">
        <f>SUMPRODUCT(('Non-energy'!$G$15:$G$84=$B40)*('Non-energy'!$F$15:$F$84=F$4)*($C40='Non-energy'!$K$12:$U$12)*'Non-energy'!$K$15:$U$84)</f>
        <v>0</v>
      </c>
      <c r="G40" s="49">
        <f>SUMPRODUCT(('Non-energy'!$G$15:$G$84=$B40)*('Non-energy'!$F$15:$F$84=G$4)*($C40='Non-energy'!$K$12:$U$12)*'Non-energy'!$K$15:$U$84)</f>
        <v>0</v>
      </c>
      <c r="H40" s="49">
        <f>SUMPRODUCT(('Non-energy'!$G$15:$G$84=$B40)*('Non-energy'!$F$15:$F$84=H$4)*($C40='Non-energy'!$K$12:$U$12)*'Non-energy'!$K$15:$U$84)</f>
        <v>0</v>
      </c>
      <c r="I40" s="49">
        <f>SUMPRODUCT(('Non-energy'!$G$15:$G$84=$B40)*('Non-energy'!$F$15:$F$84=I$4)*($C40='Non-energy'!$K$12:$U$12)*'Non-energy'!$K$15:$U$84)</f>
        <v>0</v>
      </c>
      <c r="J40" s="49">
        <f>SUMPRODUCT(('Non-energy'!$G$15:$G$84=$B40)*('Non-energy'!$F$15:$F$84=J$4)*($C40='Non-energy'!$K$12:$U$12)*'Non-energy'!$K$15:$U$84)</f>
        <v>0</v>
      </c>
      <c r="K40" s="49">
        <f t="shared" ref="K40:K41" si="6">SUM(E40:J40)</f>
        <v>0</v>
      </c>
      <c r="L40" s="203"/>
      <c r="M40" s="203"/>
      <c r="N40" s="203"/>
      <c r="O40" s="203"/>
      <c r="P40" s="221">
        <f t="shared" ref="P40:P41" si="7">SUM(K40:O40)</f>
        <v>0</v>
      </c>
    </row>
    <row r="41" spans="2:16" ht="12.6" thickBot="1" x14ac:dyDescent="0.3">
      <c r="B41" s="4" t="s">
        <v>315</v>
      </c>
      <c r="C41" s="201" t="s">
        <v>140</v>
      </c>
      <c r="D41" s="202" t="s">
        <v>218</v>
      </c>
      <c r="E41" s="49">
        <f>SUMPRODUCT(('Non-energy'!$G$15:$G$84=$B41)*('Non-energy'!$F$15:$F$84=E$4)*($C41='Non-energy'!$K$12:$U$12)*'Non-energy'!$K$15:$U$84)</f>
        <v>0</v>
      </c>
      <c r="F41" s="49">
        <f>SUMPRODUCT(('Non-energy'!$G$15:$G$84=$B41)*('Non-energy'!$F$15:$F$84=F$4)*($C41='Non-energy'!$K$12:$U$12)*'Non-energy'!$K$15:$U$84)</f>
        <v>0</v>
      </c>
      <c r="G41" s="49">
        <f>SUMPRODUCT(('Non-energy'!$G$15:$G$84=$B41)*('Non-energy'!$F$15:$F$84=G$4)*($C41='Non-energy'!$K$12:$U$12)*'Non-energy'!$K$15:$U$84)</f>
        <v>0</v>
      </c>
      <c r="H41" s="49">
        <f>SUMPRODUCT(('Non-energy'!$G$15:$G$84=$B41)*('Non-energy'!$F$15:$F$84=H$4)*($C41='Non-energy'!$K$12:$U$12)*'Non-energy'!$K$15:$U$84)</f>
        <v>0</v>
      </c>
      <c r="I41" s="49">
        <f>SUMPRODUCT(('Non-energy'!$G$15:$G$84=$B41)*('Non-energy'!$F$15:$F$84=I$4)*($C41='Non-energy'!$K$12:$U$12)*'Non-energy'!$K$15:$U$84)</f>
        <v>0</v>
      </c>
      <c r="J41" s="49">
        <f>SUMPRODUCT(('Non-energy'!$G$15:$G$84=$B41)*('Non-energy'!$F$15:$F$84=J$4)*($C41='Non-energy'!$K$12:$U$12)*'Non-energy'!$K$15:$U$84)</f>
        <v>0</v>
      </c>
      <c r="K41" s="49">
        <f t="shared" si="6"/>
        <v>0</v>
      </c>
      <c r="L41" s="203"/>
      <c r="M41" s="203"/>
      <c r="N41" s="203"/>
      <c r="O41" s="203"/>
      <c r="P41" s="221">
        <f t="shared" si="7"/>
        <v>0</v>
      </c>
    </row>
    <row r="42" spans="2:16" x14ac:dyDescent="0.25">
      <c r="C42" s="206">
        <v>2</v>
      </c>
      <c r="D42" s="385" t="s">
        <v>219</v>
      </c>
      <c r="E42" s="385"/>
      <c r="F42" s="385"/>
      <c r="G42" s="385"/>
      <c r="H42" s="385"/>
      <c r="I42" s="385"/>
      <c r="J42" s="385"/>
      <c r="K42" s="385"/>
      <c r="L42" s="385"/>
      <c r="M42" s="385"/>
      <c r="N42" s="385"/>
      <c r="O42" s="385"/>
      <c r="P42" s="386"/>
    </row>
    <row r="43" spans="2:16" x14ac:dyDescent="0.25">
      <c r="C43" s="201"/>
      <c r="D43" s="387" t="s">
        <v>220</v>
      </c>
      <c r="E43" s="387"/>
      <c r="F43" s="387"/>
      <c r="G43" s="387"/>
      <c r="H43" s="387"/>
      <c r="I43" s="387"/>
      <c r="J43" s="387"/>
      <c r="K43" s="387"/>
      <c r="L43" s="387"/>
      <c r="M43" s="387"/>
      <c r="N43" s="387"/>
      <c r="O43" s="387"/>
      <c r="P43" s="388"/>
    </row>
    <row r="44" spans="2:16" x14ac:dyDescent="0.25">
      <c r="B44" s="4" t="s">
        <v>311</v>
      </c>
      <c r="C44" s="201" t="s">
        <v>184</v>
      </c>
      <c r="D44" s="202" t="s">
        <v>184</v>
      </c>
      <c r="E44" s="211">
        <f>SUMPRODUCT(('Non-energy'!$G$15:$G$84=$B44)*('Non-energy'!$F$15:$F$84=E$4)*($C44='Non-energy'!$K$12:$U$12)*'Non-energy'!$K$15:$U$84)</f>
        <v>0</v>
      </c>
      <c r="F44" s="211">
        <f>SUMPRODUCT(('Non-energy'!$G$15:$G$84=$B44)*('Non-energy'!$F$15:$F$84=F$4)*($C44='Non-energy'!$K$12:$U$12)*'Non-energy'!$K$15:$U$84)</f>
        <v>0</v>
      </c>
      <c r="G44" s="211">
        <f>SUMPRODUCT(('Non-energy'!$G$15:$G$84=$B44)*('Non-energy'!$F$15:$F$84=G$4)*($C44='Non-energy'!$K$12:$U$12)*'Non-energy'!$K$15:$U$84)</f>
        <v>0</v>
      </c>
      <c r="H44" s="211">
        <f>SUMPRODUCT(('Non-energy'!$G$15:$G$84=$B44)*('Non-energy'!$F$15:$F$84=H$4)*($C44='Non-energy'!$K$12:$U$12)*'Non-energy'!$K$15:$U$84)</f>
        <v>0</v>
      </c>
      <c r="I44" s="211">
        <f>SUMPRODUCT(('Non-energy'!$G$15:$G$84=$B44)*('Non-energy'!$F$15:$F$84=I$4)*($C44='Non-energy'!$K$12:$U$12)*'Non-energy'!$K$15:$U$84)</f>
        <v>0</v>
      </c>
      <c r="J44" s="211">
        <f>SUMPRODUCT(('Non-energy'!$G$15:$G$84=$B44)*('Non-energy'!$F$15:$F$84=J$4)*($C44='Non-energy'!$K$12:$U$12)*'Non-energy'!$K$15:$U$84)</f>
        <v>0</v>
      </c>
      <c r="K44" s="49">
        <f t="shared" ref="K44:K64" si="8">SUM(E44:J44)</f>
        <v>0</v>
      </c>
      <c r="L44" s="203"/>
      <c r="M44" s="203"/>
      <c r="N44" s="203"/>
      <c r="O44" s="203"/>
      <c r="P44" s="221">
        <f t="shared" ref="P44:P53" si="9">SUM(K44:O44)</f>
        <v>0</v>
      </c>
    </row>
    <row r="45" spans="2:16" x14ac:dyDescent="0.25">
      <c r="B45" s="4" t="s">
        <v>311</v>
      </c>
      <c r="C45" s="201" t="s">
        <v>16</v>
      </c>
      <c r="D45" s="202" t="s">
        <v>221</v>
      </c>
      <c r="E45" s="211">
        <f>SUMPRODUCT(('Non-energy'!$G$15:$G$84=$B45)*('Non-energy'!$F$15:$F$84=E$4)*($C45='Non-energy'!$K$12:$U$12)*'Non-energy'!$K$15:$U$84)</f>
        <v>0</v>
      </c>
      <c r="F45" s="211">
        <f>SUMPRODUCT(('Non-energy'!$G$15:$G$84=$B45)*('Non-energy'!$F$15:$F$84=F$4)*($C45='Non-energy'!$K$12:$U$12)*'Non-energy'!$K$15:$U$84)</f>
        <v>0</v>
      </c>
      <c r="G45" s="211">
        <f>SUMPRODUCT(('Non-energy'!$G$15:$G$84=$B45)*('Non-energy'!$F$15:$F$84=G$4)*($C45='Non-energy'!$K$12:$U$12)*'Non-energy'!$K$15:$U$84)</f>
        <v>0</v>
      </c>
      <c r="H45" s="211">
        <f>SUMPRODUCT(('Non-energy'!$G$15:$G$84=$B45)*('Non-energy'!$F$15:$F$84=H$4)*($C45='Non-energy'!$K$12:$U$12)*'Non-energy'!$K$15:$U$84)</f>
        <v>0</v>
      </c>
      <c r="I45" s="211">
        <f>SUMPRODUCT(('Non-energy'!$G$15:$G$84=$B45)*('Non-energy'!$F$15:$F$84=I$4)*($C45='Non-energy'!$K$12:$U$12)*'Non-energy'!$K$15:$U$84)</f>
        <v>0</v>
      </c>
      <c r="J45" s="211">
        <f>SUMPRODUCT(('Non-energy'!$G$15:$G$84=$B45)*('Non-energy'!$F$15:$F$84=J$4)*($C45='Non-energy'!$K$12:$U$12)*'Non-energy'!$K$15:$U$84)</f>
        <v>0</v>
      </c>
      <c r="K45" s="49">
        <f t="shared" si="8"/>
        <v>0</v>
      </c>
      <c r="L45" s="203"/>
      <c r="M45" s="203"/>
      <c r="N45" s="203"/>
      <c r="O45" s="203"/>
      <c r="P45" s="221">
        <f t="shared" si="9"/>
        <v>0</v>
      </c>
    </row>
    <row r="46" spans="2:16" x14ac:dyDescent="0.25">
      <c r="B46" s="4" t="s">
        <v>311</v>
      </c>
      <c r="C46" s="201" t="s">
        <v>185</v>
      </c>
      <c r="D46" s="202" t="s">
        <v>222</v>
      </c>
      <c r="E46" s="211">
        <f>SUMPRODUCT(('Non-energy'!$G$15:$G$84=$B46)*('Non-energy'!$F$15:$F$84=E$4)*($C46='Non-energy'!$K$12:$U$12)*'Non-energy'!$K$15:$U$84)</f>
        <v>0</v>
      </c>
      <c r="F46" s="211">
        <f>SUMPRODUCT(('Non-energy'!$G$15:$G$84=$B46)*('Non-energy'!$F$15:$F$84=F$4)*($C46='Non-energy'!$K$12:$U$12)*'Non-energy'!$K$15:$U$84)</f>
        <v>0</v>
      </c>
      <c r="G46" s="211">
        <f>SUMPRODUCT(('Non-energy'!$G$15:$G$84=$B46)*('Non-energy'!$F$15:$F$84=G$4)*($C46='Non-energy'!$K$12:$U$12)*'Non-energy'!$K$15:$U$84)</f>
        <v>0</v>
      </c>
      <c r="H46" s="211">
        <f>SUMPRODUCT(('Non-energy'!$G$15:$G$84=$B46)*('Non-energy'!$F$15:$F$84=H$4)*($C46='Non-energy'!$K$12:$U$12)*'Non-energy'!$K$15:$U$84)</f>
        <v>0</v>
      </c>
      <c r="I46" s="211">
        <f>SUMPRODUCT(('Non-energy'!$G$15:$G$84=$B46)*('Non-energy'!$F$15:$F$84=I$4)*($C46='Non-energy'!$K$12:$U$12)*'Non-energy'!$K$15:$U$84)</f>
        <v>0</v>
      </c>
      <c r="J46" s="211">
        <f>SUMPRODUCT(('Non-energy'!$G$15:$G$84=$B46)*('Non-energy'!$F$15:$F$84=J$4)*($C46='Non-energy'!$K$12:$U$12)*'Non-energy'!$K$15:$U$84)</f>
        <v>0</v>
      </c>
      <c r="K46" s="49">
        <f t="shared" si="8"/>
        <v>0</v>
      </c>
      <c r="L46" s="203"/>
      <c r="M46" s="203"/>
      <c r="N46" s="203"/>
      <c r="O46" s="203"/>
      <c r="P46" s="221">
        <f t="shared" si="9"/>
        <v>0</v>
      </c>
    </row>
    <row r="47" spans="2:16" x14ac:dyDescent="0.25">
      <c r="B47" s="4" t="s">
        <v>311</v>
      </c>
      <c r="C47" s="201" t="s">
        <v>186</v>
      </c>
      <c r="D47" s="202" t="s">
        <v>19</v>
      </c>
      <c r="E47" s="211">
        <f>SUMPRODUCT(('Non-energy'!$G$15:$G$84=$B47)*('Non-energy'!$F$15:$F$84=E$4)*($C47='Non-energy'!$K$12:$U$12)*'Non-energy'!$K$15:$U$84)</f>
        <v>0</v>
      </c>
      <c r="F47" s="211">
        <f>SUMPRODUCT(('Non-energy'!$G$15:$G$84=$B47)*('Non-energy'!$F$15:$F$84=F$4)*($C47='Non-energy'!$K$12:$U$12)*'Non-energy'!$K$15:$U$84)</f>
        <v>0</v>
      </c>
      <c r="G47" s="211">
        <f>SUMPRODUCT(('Non-energy'!$G$15:$G$84=$B47)*('Non-energy'!$F$15:$F$84=G$4)*($C47='Non-energy'!$K$12:$U$12)*'Non-energy'!$K$15:$U$84)</f>
        <v>0</v>
      </c>
      <c r="H47" s="211">
        <f>SUMPRODUCT(('Non-energy'!$G$15:$G$84=$B47)*('Non-energy'!$F$15:$F$84=H$4)*($C47='Non-energy'!$K$12:$U$12)*'Non-energy'!$K$15:$U$84)</f>
        <v>0</v>
      </c>
      <c r="I47" s="211">
        <f>SUMPRODUCT(('Non-energy'!$G$15:$G$84=$B47)*('Non-energy'!$F$15:$F$84=I$4)*($C47='Non-energy'!$K$12:$U$12)*'Non-energy'!$K$15:$U$84)</f>
        <v>0</v>
      </c>
      <c r="J47" s="211">
        <f>SUMPRODUCT(('Non-energy'!$G$15:$G$84=$B47)*('Non-energy'!$F$15:$F$84=J$4)*($C47='Non-energy'!$K$12:$U$12)*'Non-energy'!$K$15:$U$84)</f>
        <v>0</v>
      </c>
      <c r="K47" s="49">
        <f t="shared" si="8"/>
        <v>0</v>
      </c>
      <c r="L47" s="203"/>
      <c r="M47" s="203"/>
      <c r="N47" s="203"/>
      <c r="O47" s="203"/>
      <c r="P47" s="221">
        <f t="shared" si="9"/>
        <v>0</v>
      </c>
    </row>
    <row r="48" spans="2:16" x14ac:dyDescent="0.25">
      <c r="B48" s="4" t="s">
        <v>311</v>
      </c>
      <c r="C48" s="201" t="s">
        <v>187</v>
      </c>
      <c r="D48" s="202" t="s">
        <v>187</v>
      </c>
      <c r="E48" s="211">
        <f>SUMPRODUCT(('Non-energy'!$G$15:$G$84=$B48)*('Non-energy'!$F$15:$F$84=E$4)*($C48='Non-energy'!$K$12:$U$12)*'Non-energy'!$K$15:$U$84)</f>
        <v>0</v>
      </c>
      <c r="F48" s="211">
        <f>SUMPRODUCT(('Non-energy'!$G$15:$G$84=$B48)*('Non-energy'!$F$15:$F$84=F$4)*($C48='Non-energy'!$K$12:$U$12)*'Non-energy'!$K$15:$U$84)</f>
        <v>0</v>
      </c>
      <c r="G48" s="211">
        <f>SUMPRODUCT(('Non-energy'!$G$15:$G$84=$B48)*('Non-energy'!$F$15:$F$84=G$4)*($C48='Non-energy'!$K$12:$U$12)*'Non-energy'!$K$15:$U$84)</f>
        <v>0</v>
      </c>
      <c r="H48" s="211">
        <f>SUMPRODUCT(('Non-energy'!$G$15:$G$84=$B48)*('Non-energy'!$F$15:$F$84=H$4)*($C48='Non-energy'!$K$12:$U$12)*'Non-energy'!$K$15:$U$84)</f>
        <v>0</v>
      </c>
      <c r="I48" s="211">
        <f>SUMPRODUCT(('Non-energy'!$G$15:$G$84=$B48)*('Non-energy'!$F$15:$F$84=I$4)*($C48='Non-energy'!$K$12:$U$12)*'Non-energy'!$K$15:$U$84)</f>
        <v>0</v>
      </c>
      <c r="J48" s="211">
        <f>SUMPRODUCT(('Non-energy'!$G$15:$G$84=$B48)*('Non-energy'!$F$15:$F$84=J$4)*($C48='Non-energy'!$K$12:$U$12)*'Non-energy'!$K$15:$U$84)</f>
        <v>0</v>
      </c>
      <c r="K48" s="49">
        <f t="shared" si="8"/>
        <v>0</v>
      </c>
      <c r="L48" s="203"/>
      <c r="M48" s="203"/>
      <c r="N48" s="203"/>
      <c r="O48" s="203"/>
      <c r="P48" s="221">
        <f t="shared" si="9"/>
        <v>0</v>
      </c>
    </row>
    <row r="49" spans="2:16" x14ac:dyDescent="0.25">
      <c r="B49" s="4" t="s">
        <v>311</v>
      </c>
      <c r="C49" s="201" t="s">
        <v>196</v>
      </c>
      <c r="D49" s="202" t="s">
        <v>223</v>
      </c>
      <c r="E49" s="211">
        <f>SUMPRODUCT(('Non-energy'!$G$15:$G$84=$B49)*('Non-energy'!$F$15:$F$84=E$4)*($C49='Non-energy'!$K$12:$U$12)*'Non-energy'!$K$15:$U$84)</f>
        <v>0</v>
      </c>
      <c r="F49" s="211">
        <f>SUMPRODUCT(('Non-energy'!$G$15:$G$84=$B49)*('Non-energy'!$F$15:$F$84=F$4)*($C49='Non-energy'!$K$12:$U$12)*'Non-energy'!$K$15:$U$84)</f>
        <v>0</v>
      </c>
      <c r="G49" s="211">
        <f>SUMPRODUCT(('Non-energy'!$G$15:$G$84=$B49)*('Non-energy'!$F$15:$F$84=G$4)*($C49='Non-energy'!$K$12:$U$12)*'Non-energy'!$K$15:$U$84)</f>
        <v>0</v>
      </c>
      <c r="H49" s="211">
        <f>SUMPRODUCT(('Non-energy'!$G$15:$G$84=$B49)*('Non-energy'!$F$15:$F$84=H$4)*($C49='Non-energy'!$K$12:$U$12)*'Non-energy'!$K$15:$U$84)</f>
        <v>0</v>
      </c>
      <c r="I49" s="211">
        <f>SUMPRODUCT(('Non-energy'!$G$15:$G$84=$B49)*('Non-energy'!$F$15:$F$84=I$4)*($C49='Non-energy'!$K$12:$U$12)*'Non-energy'!$K$15:$U$84)</f>
        <v>0</v>
      </c>
      <c r="J49" s="211">
        <f>SUMPRODUCT(('Non-energy'!$G$15:$G$84=$B49)*('Non-energy'!$F$15:$F$84=J$4)*($C49='Non-energy'!$K$12:$U$12)*'Non-energy'!$K$15:$U$84)</f>
        <v>0</v>
      </c>
      <c r="K49" s="49">
        <f t="shared" si="8"/>
        <v>0</v>
      </c>
      <c r="L49" s="203"/>
      <c r="M49" s="203"/>
      <c r="N49" s="203"/>
      <c r="O49" s="203"/>
      <c r="P49" s="221">
        <f t="shared" si="9"/>
        <v>0</v>
      </c>
    </row>
    <row r="50" spans="2:16" x14ac:dyDescent="0.25">
      <c r="B50" s="4" t="s">
        <v>311</v>
      </c>
      <c r="C50" s="201" t="s">
        <v>188</v>
      </c>
      <c r="D50" s="202" t="s">
        <v>188</v>
      </c>
      <c r="E50" s="211">
        <f>SUMPRODUCT(('Non-energy'!$G$15:$G$84=$B50)*('Non-energy'!$F$15:$F$84=E$4)*($C50='Non-energy'!$K$12:$U$12)*'Non-energy'!$K$15:$U$84)</f>
        <v>0</v>
      </c>
      <c r="F50" s="211">
        <f>SUMPRODUCT(('Non-energy'!$G$15:$G$84=$B50)*('Non-energy'!$F$15:$F$84=F$4)*($C50='Non-energy'!$K$12:$U$12)*'Non-energy'!$K$15:$U$84)</f>
        <v>0</v>
      </c>
      <c r="G50" s="211">
        <f>SUMPRODUCT(('Non-energy'!$G$15:$G$84=$B50)*('Non-energy'!$F$15:$F$84=G$4)*($C50='Non-energy'!$K$12:$U$12)*'Non-energy'!$K$15:$U$84)</f>
        <v>0</v>
      </c>
      <c r="H50" s="211">
        <f>SUMPRODUCT(('Non-energy'!$G$15:$G$84=$B50)*('Non-energy'!$F$15:$F$84=H$4)*($C50='Non-energy'!$K$12:$U$12)*'Non-energy'!$K$15:$U$84)</f>
        <v>0</v>
      </c>
      <c r="I50" s="211">
        <f>SUMPRODUCT(('Non-energy'!$G$15:$G$84=$B50)*('Non-energy'!$F$15:$F$84=I$4)*($C50='Non-energy'!$K$12:$U$12)*'Non-energy'!$K$15:$U$84)</f>
        <v>0</v>
      </c>
      <c r="J50" s="211">
        <f>SUMPRODUCT(('Non-energy'!$G$15:$G$84=$B50)*('Non-energy'!$F$15:$F$84=J$4)*($C50='Non-energy'!$K$12:$U$12)*'Non-energy'!$K$15:$U$84)</f>
        <v>0</v>
      </c>
      <c r="K50" s="49">
        <f t="shared" si="8"/>
        <v>0</v>
      </c>
      <c r="L50" s="203"/>
      <c r="M50" s="203"/>
      <c r="N50" s="203"/>
      <c r="O50" s="203"/>
      <c r="P50" s="221">
        <f t="shared" si="9"/>
        <v>0</v>
      </c>
    </row>
    <row r="51" spans="2:16" x14ac:dyDescent="0.25">
      <c r="B51" s="4" t="s">
        <v>311</v>
      </c>
      <c r="C51" s="201" t="s">
        <v>190</v>
      </c>
      <c r="D51" s="202" t="s">
        <v>63</v>
      </c>
      <c r="E51" s="211">
        <f>SUMPRODUCT(('Non-energy'!$G$15:$G$84=$B51)*('Non-energy'!$F$15:$F$84=E$4)*($C51='Non-energy'!$K$12:$U$12)*'Non-energy'!$K$15:$U$84)</f>
        <v>0</v>
      </c>
      <c r="F51" s="211">
        <f>SUMPRODUCT(('Non-energy'!$G$15:$G$84=$B51)*('Non-energy'!$F$15:$F$84=F$4)*($C51='Non-energy'!$K$12:$U$12)*'Non-energy'!$K$15:$U$84)</f>
        <v>0</v>
      </c>
      <c r="G51" s="211">
        <f>SUMPRODUCT(('Non-energy'!$G$15:$G$84=$B51)*('Non-energy'!$F$15:$F$84=G$4)*($C51='Non-energy'!$K$12:$U$12)*'Non-energy'!$K$15:$U$84)</f>
        <v>0</v>
      </c>
      <c r="H51" s="211">
        <f>SUMPRODUCT(('Non-energy'!$G$15:$G$84=$B51)*('Non-energy'!$F$15:$F$84=H$4)*($C51='Non-energy'!$K$12:$U$12)*'Non-energy'!$K$15:$U$84)</f>
        <v>0</v>
      </c>
      <c r="I51" s="211">
        <f>SUMPRODUCT(('Non-energy'!$G$15:$G$84=$B51)*('Non-energy'!$F$15:$F$84=I$4)*($C51='Non-energy'!$K$12:$U$12)*'Non-energy'!$K$15:$U$84)</f>
        <v>0</v>
      </c>
      <c r="J51" s="211">
        <f>SUMPRODUCT(('Non-energy'!$G$15:$G$84=$B51)*('Non-energy'!$F$15:$F$84=J$4)*($C51='Non-energy'!$K$12:$U$12)*'Non-energy'!$K$15:$U$84)</f>
        <v>0</v>
      </c>
      <c r="K51" s="49">
        <f t="shared" si="8"/>
        <v>0</v>
      </c>
      <c r="L51" s="203"/>
      <c r="M51" s="203"/>
      <c r="N51" s="203"/>
      <c r="O51" s="203"/>
      <c r="P51" s="221">
        <f t="shared" si="9"/>
        <v>0</v>
      </c>
    </row>
    <row r="52" spans="2:16" x14ac:dyDescent="0.25">
      <c r="B52" s="4" t="s">
        <v>311</v>
      </c>
      <c r="C52" s="201" t="s">
        <v>64</v>
      </c>
      <c r="D52" s="202" t="s">
        <v>64</v>
      </c>
      <c r="E52" s="211">
        <f>SUMPRODUCT(('Non-energy'!$G$15:$G$84=$B52)*('Non-energy'!$F$15:$F$84=E$4)*($C52='Non-energy'!$K$12:$U$12)*'Non-energy'!$K$15:$U$84)</f>
        <v>0</v>
      </c>
      <c r="F52" s="211">
        <f>SUMPRODUCT(('Non-energy'!$G$15:$G$84=$B52)*('Non-energy'!$F$15:$F$84=F$4)*($C52='Non-energy'!$K$12:$U$12)*'Non-energy'!$K$15:$U$84)</f>
        <v>0</v>
      </c>
      <c r="G52" s="211">
        <f>SUMPRODUCT(('Non-energy'!$G$15:$G$84=$B52)*('Non-energy'!$F$15:$F$84=G$4)*($C52='Non-energy'!$K$12:$U$12)*'Non-energy'!$K$15:$U$84)</f>
        <v>0</v>
      </c>
      <c r="H52" s="211">
        <f>SUMPRODUCT(('Non-energy'!$G$15:$G$84=$B52)*('Non-energy'!$F$15:$F$84=H$4)*($C52='Non-energy'!$K$12:$U$12)*'Non-energy'!$K$15:$U$84)</f>
        <v>0</v>
      </c>
      <c r="I52" s="211">
        <f>SUMPRODUCT(('Non-energy'!$G$15:$G$84=$B52)*('Non-energy'!$F$15:$F$84=I$4)*($C52='Non-energy'!$K$12:$U$12)*'Non-energy'!$K$15:$U$84)</f>
        <v>0</v>
      </c>
      <c r="J52" s="211">
        <f>SUMPRODUCT(('Non-energy'!$G$15:$G$84=$B52)*('Non-energy'!$F$15:$F$84=J$4)*($C52='Non-energy'!$K$12:$U$12)*'Non-energy'!$K$15:$U$84)</f>
        <v>0</v>
      </c>
      <c r="K52" s="49">
        <f t="shared" si="8"/>
        <v>0</v>
      </c>
      <c r="L52" s="203"/>
      <c r="M52" s="203"/>
      <c r="N52" s="203"/>
      <c r="O52" s="203"/>
      <c r="P52" s="221">
        <f t="shared" si="9"/>
        <v>0</v>
      </c>
    </row>
    <row r="53" spans="2:16" x14ac:dyDescent="0.25">
      <c r="B53" s="4" t="s">
        <v>311</v>
      </c>
      <c r="C53" s="201" t="s">
        <v>55</v>
      </c>
      <c r="D53" s="202" t="s">
        <v>224</v>
      </c>
      <c r="E53" s="211">
        <f>SUMPRODUCT(('Non-energy'!$G$15:$G$84=$B53)*('Non-energy'!$F$15:$F$84=E$4)*($C53='Non-energy'!$K$12:$U$12)*'Non-energy'!$K$15:$U$84)</f>
        <v>0</v>
      </c>
      <c r="F53" s="211">
        <f>SUMPRODUCT(('Non-energy'!$G$15:$G$84=$B53)*('Non-energy'!$F$15:$F$84=F$4)*($C53='Non-energy'!$K$12:$U$12)*'Non-energy'!$K$15:$U$84)</f>
        <v>0</v>
      </c>
      <c r="G53" s="211">
        <f>SUMPRODUCT(('Non-energy'!$G$15:$G$84=$B53)*('Non-energy'!$F$15:$F$84=G$4)*($C53='Non-energy'!$K$12:$U$12)*'Non-energy'!$K$15:$U$84)</f>
        <v>0</v>
      </c>
      <c r="H53" s="211">
        <f>SUMPRODUCT(('Non-energy'!$G$15:$G$84=$B53)*('Non-energy'!$F$15:$F$84=H$4)*($C53='Non-energy'!$K$12:$U$12)*'Non-energy'!$K$15:$U$84)</f>
        <v>0</v>
      </c>
      <c r="I53" s="211">
        <f>SUMPRODUCT(('Non-energy'!$G$15:$G$84=$B53)*('Non-energy'!$F$15:$F$84=I$4)*($C53='Non-energy'!$K$12:$U$12)*'Non-energy'!$K$15:$U$84)</f>
        <v>0</v>
      </c>
      <c r="J53" s="211">
        <f>SUMPRODUCT(('Non-energy'!$G$15:$G$84=$B53)*('Non-energy'!$F$15:$F$84=J$4)*($C53='Non-energy'!$K$12:$U$12)*'Non-energy'!$K$15:$U$84)</f>
        <v>0</v>
      </c>
      <c r="K53" s="49">
        <f t="shared" si="8"/>
        <v>0</v>
      </c>
      <c r="L53" s="203"/>
      <c r="M53" s="203"/>
      <c r="N53" s="203"/>
      <c r="O53" s="203"/>
      <c r="P53" s="221">
        <f t="shared" si="9"/>
        <v>0</v>
      </c>
    </row>
    <row r="54" spans="2:16" x14ac:dyDescent="0.25">
      <c r="C54" s="201"/>
      <c r="D54" s="387" t="s">
        <v>225</v>
      </c>
      <c r="E54" s="387"/>
      <c r="F54" s="387"/>
      <c r="G54" s="387"/>
      <c r="H54" s="387"/>
      <c r="I54" s="387"/>
      <c r="J54" s="387"/>
      <c r="K54" s="387"/>
      <c r="L54" s="387"/>
      <c r="M54" s="387"/>
      <c r="N54" s="387"/>
      <c r="O54" s="387"/>
      <c r="P54" s="388"/>
    </row>
    <row r="55" spans="2:16" x14ac:dyDescent="0.25">
      <c r="B55" s="4" t="s">
        <v>312</v>
      </c>
      <c r="C55" s="222" t="s">
        <v>184</v>
      </c>
      <c r="D55" s="202" t="s">
        <v>184</v>
      </c>
      <c r="E55" s="211">
        <f>SUMPRODUCT(('Non-energy'!$G$15:$G$84=$B55)*('Non-energy'!$F$15:$F$84=E$4)*($C55='Non-energy'!$K$12:$U$12)*'Non-energy'!$K$15:$U$84)</f>
        <v>0</v>
      </c>
      <c r="F55" s="211">
        <f>SUMPRODUCT(('Non-energy'!$G$15:$G$84=$B55)*('Non-energy'!$F$15:$F$84=F$4)*($C55='Non-energy'!$K$12:$U$12)*'Non-energy'!$K$15:$U$84)</f>
        <v>0</v>
      </c>
      <c r="G55" s="211">
        <f>SUMPRODUCT(('Non-energy'!$G$15:$G$84=$B55)*('Non-energy'!$F$15:$F$84=G$4)*($C55='Non-energy'!$K$12:$U$12)*'Non-energy'!$K$15:$U$84)</f>
        <v>0</v>
      </c>
      <c r="H55" s="211">
        <f>SUMPRODUCT(('Non-energy'!$G$15:$G$84=$B55)*('Non-energy'!$F$15:$F$84=H$4)*($C55='Non-energy'!$K$12:$U$12)*'Non-energy'!$K$15:$U$84)</f>
        <v>0</v>
      </c>
      <c r="I55" s="211">
        <f>SUMPRODUCT(('Non-energy'!$G$15:$G$84=$B55)*('Non-energy'!$F$15:$F$84=I$4)*($C55='Non-energy'!$K$12:$U$12)*'Non-energy'!$K$15:$U$84)</f>
        <v>0</v>
      </c>
      <c r="J55" s="211">
        <f>SUMPRODUCT(('Non-energy'!$G$15:$G$84=$B55)*('Non-energy'!$F$15:$F$84=J$4)*($C55='Non-energy'!$K$12:$U$12)*'Non-energy'!$K$15:$U$84)</f>
        <v>0</v>
      </c>
      <c r="K55" s="49">
        <f t="shared" si="8"/>
        <v>0</v>
      </c>
      <c r="L55" s="49">
        <f>SUMPRODUCT(('Non-energy'!$G$15:$G$84=$B55)*('Non-energy'!$F$15:$F$84=L$4)*($C55='Non-energy'!$K$12:$U$12)*'Non-energy'!$K$15:$U$84)</f>
        <v>0</v>
      </c>
      <c r="M55" s="49">
        <f>SUMPRODUCT(('Non-energy'!$G$15:$G$84=$B55)*('Non-energy'!$F$15:$F$84=M$4)*($C55='Non-energy'!$K$12:$U$12)*'Non-energy'!$K$15:$U$84)</f>
        <v>0</v>
      </c>
      <c r="N55" s="49">
        <f>SUMPRODUCT(('Non-energy'!$G$15:$G$84=$B55)*('Non-energy'!$F$15:$F$84=N$4)*($C55='Non-energy'!$K$12:$U$12)*'Non-energy'!$K$15:$U$84)</f>
        <v>0</v>
      </c>
      <c r="O55" s="203"/>
      <c r="P55" s="221">
        <f t="shared" ref="P55:P64" si="10">SUM(K55:O55)</f>
        <v>0</v>
      </c>
    </row>
    <row r="56" spans="2:16" x14ac:dyDescent="0.25">
      <c r="B56" s="4" t="s">
        <v>312</v>
      </c>
      <c r="C56" s="222" t="s">
        <v>16</v>
      </c>
      <c r="D56" s="202" t="s">
        <v>221</v>
      </c>
      <c r="E56" s="211">
        <f>SUMPRODUCT(('Non-energy'!$G$15:$G$84=$B56)*('Non-energy'!$F$15:$F$84=E$4)*($C56='Non-energy'!$K$12:$U$12)*'Non-energy'!$K$15:$U$84)</f>
        <v>0</v>
      </c>
      <c r="F56" s="211">
        <f>SUMPRODUCT(('Non-energy'!$G$15:$G$84=$B56)*('Non-energy'!$F$15:$F$84=F$4)*($C56='Non-energy'!$K$12:$U$12)*'Non-energy'!$K$15:$U$84)</f>
        <v>0</v>
      </c>
      <c r="G56" s="211">
        <f>SUMPRODUCT(('Non-energy'!$G$15:$G$84=$B56)*('Non-energy'!$F$15:$F$84=G$4)*($C56='Non-energy'!$K$12:$U$12)*'Non-energy'!$K$15:$U$84)</f>
        <v>0</v>
      </c>
      <c r="H56" s="211">
        <f>SUMPRODUCT(('Non-energy'!$G$15:$G$84=$B56)*('Non-energy'!$F$15:$F$84=H$4)*($C56='Non-energy'!$K$12:$U$12)*'Non-energy'!$K$15:$U$84)</f>
        <v>0</v>
      </c>
      <c r="I56" s="211">
        <f>SUMPRODUCT(('Non-energy'!$G$15:$G$84=$B56)*('Non-energy'!$F$15:$F$84=I$4)*($C56='Non-energy'!$K$12:$U$12)*'Non-energy'!$K$15:$U$84)</f>
        <v>0</v>
      </c>
      <c r="J56" s="211">
        <f>SUMPRODUCT(('Non-energy'!$G$15:$G$84=$B56)*('Non-energy'!$F$15:$F$84=J$4)*($C56='Non-energy'!$K$12:$U$12)*'Non-energy'!$K$15:$U$84)</f>
        <v>0</v>
      </c>
      <c r="K56" s="49">
        <f t="shared" si="8"/>
        <v>0</v>
      </c>
      <c r="L56" s="49">
        <f>SUMPRODUCT(('Non-energy'!$G$15:$G$84=$B56)*('Non-energy'!$F$15:$F$84=L$4)*($C56='Non-energy'!$K$12:$U$12)*'Non-energy'!$K$15:$U$84)</f>
        <v>0</v>
      </c>
      <c r="M56" s="49">
        <f>SUMPRODUCT(('Non-energy'!$G$15:$G$84=$B56)*('Non-energy'!$F$15:$F$84=M$4)*($C56='Non-energy'!$K$12:$U$12)*'Non-energy'!$K$15:$U$84)</f>
        <v>0</v>
      </c>
      <c r="N56" s="49">
        <f>SUMPRODUCT(('Non-energy'!$G$15:$G$84=$B56)*('Non-energy'!$F$15:$F$84=N$4)*($C56='Non-energy'!$K$12:$U$12)*'Non-energy'!$K$15:$U$84)</f>
        <v>0</v>
      </c>
      <c r="O56" s="203"/>
      <c r="P56" s="221">
        <f t="shared" si="10"/>
        <v>0</v>
      </c>
    </row>
    <row r="57" spans="2:16" x14ac:dyDescent="0.25">
      <c r="B57" s="4" t="s">
        <v>312</v>
      </c>
      <c r="C57" s="222" t="s">
        <v>185</v>
      </c>
      <c r="D57" s="202" t="s">
        <v>222</v>
      </c>
      <c r="E57" s="211">
        <f>SUMPRODUCT(('Non-energy'!$G$15:$G$84=$B57)*('Non-energy'!$F$15:$F$84=E$4)*($C57='Non-energy'!$K$12:$U$12)*'Non-energy'!$K$15:$U$84)</f>
        <v>0</v>
      </c>
      <c r="F57" s="211">
        <f>SUMPRODUCT(('Non-energy'!$G$15:$G$84=$B57)*('Non-energy'!$F$15:$F$84=F$4)*($C57='Non-energy'!$K$12:$U$12)*'Non-energy'!$K$15:$U$84)</f>
        <v>0</v>
      </c>
      <c r="G57" s="211">
        <f>SUMPRODUCT(('Non-energy'!$G$15:$G$84=$B57)*('Non-energy'!$F$15:$F$84=G$4)*($C57='Non-energy'!$K$12:$U$12)*'Non-energy'!$K$15:$U$84)</f>
        <v>0</v>
      </c>
      <c r="H57" s="211">
        <f>SUMPRODUCT(('Non-energy'!$G$15:$G$84=$B57)*('Non-energy'!$F$15:$F$84=H$4)*($C57='Non-energy'!$K$12:$U$12)*'Non-energy'!$K$15:$U$84)</f>
        <v>0</v>
      </c>
      <c r="I57" s="211">
        <f>SUMPRODUCT(('Non-energy'!$G$15:$G$84=$B57)*('Non-energy'!$F$15:$F$84=I$4)*($C57='Non-energy'!$K$12:$U$12)*'Non-energy'!$K$15:$U$84)</f>
        <v>0</v>
      </c>
      <c r="J57" s="211">
        <f>SUMPRODUCT(('Non-energy'!$G$15:$G$84=$B57)*('Non-energy'!$F$15:$F$84=J$4)*($C57='Non-energy'!$K$12:$U$12)*'Non-energy'!$K$15:$U$84)</f>
        <v>0</v>
      </c>
      <c r="K57" s="49">
        <f t="shared" si="8"/>
        <v>0</v>
      </c>
      <c r="L57" s="49">
        <f>SUMPRODUCT(('Non-energy'!$G$15:$G$84=$B57)*('Non-energy'!$F$15:$F$84=L$4)*($C57='Non-energy'!$K$12:$U$12)*'Non-energy'!$K$15:$U$84)</f>
        <v>0</v>
      </c>
      <c r="M57" s="49">
        <f>SUMPRODUCT(('Non-energy'!$G$15:$G$84=$B57)*('Non-energy'!$F$15:$F$84=M$4)*($C57='Non-energy'!$K$12:$U$12)*'Non-energy'!$K$15:$U$84)</f>
        <v>0</v>
      </c>
      <c r="N57" s="49">
        <f>SUMPRODUCT(('Non-energy'!$G$15:$G$84=$B57)*('Non-energy'!$F$15:$F$84=N$4)*($C57='Non-energy'!$K$12:$U$12)*'Non-energy'!$K$15:$U$84)</f>
        <v>0</v>
      </c>
      <c r="O57" s="203"/>
      <c r="P57" s="221">
        <f t="shared" si="10"/>
        <v>0</v>
      </c>
    </row>
    <row r="58" spans="2:16" x14ac:dyDescent="0.25">
      <c r="B58" s="4" t="s">
        <v>312</v>
      </c>
      <c r="C58" s="222" t="s">
        <v>186</v>
      </c>
      <c r="D58" s="202" t="s">
        <v>19</v>
      </c>
      <c r="E58" s="211">
        <f>SUMPRODUCT(('Non-energy'!$G$15:$G$84=$B58)*('Non-energy'!$F$15:$F$84=E$4)*($C58='Non-energy'!$K$12:$U$12)*'Non-energy'!$K$15:$U$84)</f>
        <v>0</v>
      </c>
      <c r="F58" s="211">
        <f>SUMPRODUCT(('Non-energy'!$G$15:$G$84=$B58)*('Non-energy'!$F$15:$F$84=F$4)*($C58='Non-energy'!$K$12:$U$12)*'Non-energy'!$K$15:$U$84)</f>
        <v>0</v>
      </c>
      <c r="G58" s="211">
        <f>SUMPRODUCT(('Non-energy'!$G$15:$G$84=$B58)*('Non-energy'!$F$15:$F$84=G$4)*($C58='Non-energy'!$K$12:$U$12)*'Non-energy'!$K$15:$U$84)</f>
        <v>0</v>
      </c>
      <c r="H58" s="211">
        <f>SUMPRODUCT(('Non-energy'!$G$15:$G$84=$B58)*('Non-energy'!$F$15:$F$84=H$4)*($C58='Non-energy'!$K$12:$U$12)*'Non-energy'!$K$15:$U$84)</f>
        <v>0</v>
      </c>
      <c r="I58" s="211">
        <f>SUMPRODUCT(('Non-energy'!$G$15:$G$84=$B58)*('Non-energy'!$F$15:$F$84=I$4)*($C58='Non-energy'!$K$12:$U$12)*'Non-energy'!$K$15:$U$84)</f>
        <v>0</v>
      </c>
      <c r="J58" s="211">
        <f>SUMPRODUCT(('Non-energy'!$G$15:$G$84=$B58)*('Non-energy'!$F$15:$F$84=J$4)*($C58='Non-energy'!$K$12:$U$12)*'Non-energy'!$K$15:$U$84)</f>
        <v>0</v>
      </c>
      <c r="K58" s="49">
        <f t="shared" si="8"/>
        <v>0</v>
      </c>
      <c r="L58" s="49">
        <f>SUMPRODUCT(('Non-energy'!$G$15:$G$84=$B58)*('Non-energy'!$F$15:$F$84=L$4)*($C58='Non-energy'!$K$12:$U$12)*'Non-energy'!$K$15:$U$84)</f>
        <v>0</v>
      </c>
      <c r="M58" s="49">
        <f>SUMPRODUCT(('Non-energy'!$G$15:$G$84=$B58)*('Non-energy'!$F$15:$F$84=M$4)*($C58='Non-energy'!$K$12:$U$12)*'Non-energy'!$K$15:$U$84)</f>
        <v>0</v>
      </c>
      <c r="N58" s="49">
        <f>SUMPRODUCT(('Non-energy'!$G$15:$G$84=$B58)*('Non-energy'!$F$15:$F$84=N$4)*($C58='Non-energy'!$K$12:$U$12)*'Non-energy'!$K$15:$U$84)</f>
        <v>0</v>
      </c>
      <c r="O58" s="203"/>
      <c r="P58" s="221">
        <f t="shared" si="10"/>
        <v>0</v>
      </c>
    </row>
    <row r="59" spans="2:16" x14ac:dyDescent="0.25">
      <c r="B59" s="4" t="s">
        <v>312</v>
      </c>
      <c r="C59" s="222" t="s">
        <v>187</v>
      </c>
      <c r="D59" s="202" t="s">
        <v>187</v>
      </c>
      <c r="E59" s="211">
        <f>SUMPRODUCT(('Non-energy'!$G$15:$G$84=$B59)*('Non-energy'!$F$15:$F$84=E$4)*($C59='Non-energy'!$K$12:$U$12)*'Non-energy'!$K$15:$U$84)</f>
        <v>0</v>
      </c>
      <c r="F59" s="211">
        <f>SUMPRODUCT(('Non-energy'!$G$15:$G$84=$B59)*('Non-energy'!$F$15:$F$84=F$4)*($C59='Non-energy'!$K$12:$U$12)*'Non-energy'!$K$15:$U$84)</f>
        <v>0</v>
      </c>
      <c r="G59" s="211">
        <f>SUMPRODUCT(('Non-energy'!$G$15:$G$84=$B59)*('Non-energy'!$F$15:$F$84=G$4)*($C59='Non-energy'!$K$12:$U$12)*'Non-energy'!$K$15:$U$84)</f>
        <v>0</v>
      </c>
      <c r="H59" s="211">
        <f>SUMPRODUCT(('Non-energy'!$G$15:$G$84=$B59)*('Non-energy'!$F$15:$F$84=H$4)*($C59='Non-energy'!$K$12:$U$12)*'Non-energy'!$K$15:$U$84)</f>
        <v>0</v>
      </c>
      <c r="I59" s="211">
        <f>SUMPRODUCT(('Non-energy'!$G$15:$G$84=$B59)*('Non-energy'!$F$15:$F$84=I$4)*($C59='Non-energy'!$K$12:$U$12)*'Non-energy'!$K$15:$U$84)</f>
        <v>0</v>
      </c>
      <c r="J59" s="211">
        <f>SUMPRODUCT(('Non-energy'!$G$15:$G$84=$B59)*('Non-energy'!$F$15:$F$84=J$4)*($C59='Non-energy'!$K$12:$U$12)*'Non-energy'!$K$15:$U$84)</f>
        <v>0</v>
      </c>
      <c r="K59" s="49">
        <f t="shared" si="8"/>
        <v>0</v>
      </c>
      <c r="L59" s="49">
        <f>SUMPRODUCT(('Non-energy'!$G$15:$G$84=$B59)*('Non-energy'!$F$15:$F$84=L$4)*($C59='Non-energy'!$K$12:$U$12)*'Non-energy'!$K$15:$U$84)</f>
        <v>0</v>
      </c>
      <c r="M59" s="49">
        <f>SUMPRODUCT(('Non-energy'!$G$15:$G$84=$B59)*('Non-energy'!$F$15:$F$84=M$4)*($C59='Non-energy'!$K$12:$U$12)*'Non-energy'!$K$15:$U$84)</f>
        <v>0</v>
      </c>
      <c r="N59" s="49">
        <f>SUMPRODUCT(('Non-energy'!$G$15:$G$84=$B59)*('Non-energy'!$F$15:$F$84=N$4)*($C59='Non-energy'!$K$12:$U$12)*'Non-energy'!$K$15:$U$84)</f>
        <v>0</v>
      </c>
      <c r="O59" s="203"/>
      <c r="P59" s="221">
        <f t="shared" si="10"/>
        <v>0</v>
      </c>
    </row>
    <row r="60" spans="2:16" x14ac:dyDescent="0.25">
      <c r="B60" s="4" t="s">
        <v>312</v>
      </c>
      <c r="C60" s="222" t="s">
        <v>196</v>
      </c>
      <c r="D60" s="202" t="s">
        <v>223</v>
      </c>
      <c r="E60" s="211">
        <f>SUMPRODUCT(('Non-energy'!$G$15:$G$84=$B60)*('Non-energy'!$F$15:$F$84=E$4)*($C60='Non-energy'!$K$12:$U$12)*'Non-energy'!$K$15:$U$84)</f>
        <v>0</v>
      </c>
      <c r="F60" s="211">
        <f>SUMPRODUCT(('Non-energy'!$G$15:$G$84=$B60)*('Non-energy'!$F$15:$F$84=F$4)*($C60='Non-energy'!$K$12:$U$12)*'Non-energy'!$K$15:$U$84)</f>
        <v>0</v>
      </c>
      <c r="G60" s="211">
        <f>SUMPRODUCT(('Non-energy'!$G$15:$G$84=$B60)*('Non-energy'!$F$15:$F$84=G$4)*($C60='Non-energy'!$K$12:$U$12)*'Non-energy'!$K$15:$U$84)</f>
        <v>0</v>
      </c>
      <c r="H60" s="211">
        <f>SUMPRODUCT(('Non-energy'!$G$15:$G$84=$B60)*('Non-energy'!$F$15:$F$84=H$4)*($C60='Non-energy'!$K$12:$U$12)*'Non-energy'!$K$15:$U$84)</f>
        <v>0</v>
      </c>
      <c r="I60" s="211">
        <f>SUMPRODUCT(('Non-energy'!$G$15:$G$84=$B60)*('Non-energy'!$F$15:$F$84=I$4)*($C60='Non-energy'!$K$12:$U$12)*'Non-energy'!$K$15:$U$84)</f>
        <v>0</v>
      </c>
      <c r="J60" s="211">
        <f>SUMPRODUCT(('Non-energy'!$G$15:$G$84=$B60)*('Non-energy'!$F$15:$F$84=J$4)*($C60='Non-energy'!$K$12:$U$12)*'Non-energy'!$K$15:$U$84)</f>
        <v>0</v>
      </c>
      <c r="K60" s="49">
        <f t="shared" si="8"/>
        <v>0</v>
      </c>
      <c r="L60" s="49">
        <f>SUMPRODUCT(('Non-energy'!$G$15:$G$84=$B60)*('Non-energy'!$F$15:$F$84=L$4)*($C60='Non-energy'!$K$12:$U$12)*'Non-energy'!$K$15:$U$84)</f>
        <v>0</v>
      </c>
      <c r="M60" s="49">
        <f>SUMPRODUCT(('Non-energy'!$G$15:$G$84=$B60)*('Non-energy'!$F$15:$F$84=M$4)*($C60='Non-energy'!$K$12:$U$12)*'Non-energy'!$K$15:$U$84)</f>
        <v>0</v>
      </c>
      <c r="N60" s="49">
        <f>SUMPRODUCT(('Non-energy'!$G$15:$G$84=$B60)*('Non-energy'!$F$15:$F$84=N$4)*($C60='Non-energy'!$K$12:$U$12)*'Non-energy'!$K$15:$U$84)</f>
        <v>0</v>
      </c>
      <c r="O60" s="203"/>
      <c r="P60" s="221">
        <f t="shared" si="10"/>
        <v>0</v>
      </c>
    </row>
    <row r="61" spans="2:16" x14ac:dyDescent="0.25">
      <c r="B61" s="4" t="s">
        <v>312</v>
      </c>
      <c r="C61" s="222" t="s">
        <v>188</v>
      </c>
      <c r="D61" s="202" t="s">
        <v>188</v>
      </c>
      <c r="E61" s="211">
        <f>SUMPRODUCT(('Non-energy'!$G$15:$G$84=$B61)*('Non-energy'!$F$15:$F$84=E$4)*($C61='Non-energy'!$K$12:$U$12)*'Non-energy'!$K$15:$U$84)</f>
        <v>0</v>
      </c>
      <c r="F61" s="211">
        <f>SUMPRODUCT(('Non-energy'!$G$15:$G$84=$B61)*('Non-energy'!$F$15:$F$84=F$4)*($C61='Non-energy'!$K$12:$U$12)*'Non-energy'!$K$15:$U$84)</f>
        <v>0</v>
      </c>
      <c r="G61" s="211">
        <f>SUMPRODUCT(('Non-energy'!$G$15:$G$84=$B61)*('Non-energy'!$F$15:$F$84=G$4)*($C61='Non-energy'!$K$12:$U$12)*'Non-energy'!$K$15:$U$84)</f>
        <v>0</v>
      </c>
      <c r="H61" s="211">
        <f>SUMPRODUCT(('Non-energy'!$G$15:$G$84=$B61)*('Non-energy'!$F$15:$F$84=H$4)*($C61='Non-energy'!$K$12:$U$12)*'Non-energy'!$K$15:$U$84)</f>
        <v>0</v>
      </c>
      <c r="I61" s="211">
        <f>SUMPRODUCT(('Non-energy'!$G$15:$G$84=$B61)*('Non-energy'!$F$15:$F$84=I$4)*($C61='Non-energy'!$K$12:$U$12)*'Non-energy'!$K$15:$U$84)</f>
        <v>0</v>
      </c>
      <c r="J61" s="211">
        <f>SUMPRODUCT(('Non-energy'!$G$15:$G$84=$B61)*('Non-energy'!$F$15:$F$84=J$4)*($C61='Non-energy'!$K$12:$U$12)*'Non-energy'!$K$15:$U$84)</f>
        <v>0</v>
      </c>
      <c r="K61" s="49">
        <f t="shared" si="8"/>
        <v>0</v>
      </c>
      <c r="L61" s="49">
        <f>SUMPRODUCT(('Non-energy'!$G$15:$G$84=$B61)*('Non-energy'!$F$15:$F$84=L$4)*($C61='Non-energy'!$K$12:$U$12)*'Non-energy'!$K$15:$U$84)</f>
        <v>0</v>
      </c>
      <c r="M61" s="49">
        <f>SUMPRODUCT(('Non-energy'!$G$15:$G$84=$B61)*('Non-energy'!$F$15:$F$84=M$4)*($C61='Non-energy'!$K$12:$U$12)*'Non-energy'!$K$15:$U$84)</f>
        <v>0</v>
      </c>
      <c r="N61" s="49">
        <f>SUMPRODUCT(('Non-energy'!$G$15:$G$84=$B61)*('Non-energy'!$F$15:$F$84=N$4)*($C61='Non-energy'!$K$12:$U$12)*'Non-energy'!$K$15:$U$84)</f>
        <v>0</v>
      </c>
      <c r="O61" s="203"/>
      <c r="P61" s="221">
        <f t="shared" si="10"/>
        <v>0</v>
      </c>
    </row>
    <row r="62" spans="2:16" x14ac:dyDescent="0.25">
      <c r="B62" s="4" t="s">
        <v>312</v>
      </c>
      <c r="C62" s="222" t="s">
        <v>190</v>
      </c>
      <c r="D62" s="202" t="s">
        <v>63</v>
      </c>
      <c r="E62" s="211">
        <f>SUMPRODUCT(('Non-energy'!$G$15:$G$84=$B62)*('Non-energy'!$F$15:$F$84=E$4)*($C62='Non-energy'!$K$12:$U$12)*'Non-energy'!$K$15:$U$84)</f>
        <v>0</v>
      </c>
      <c r="F62" s="211">
        <f>SUMPRODUCT(('Non-energy'!$G$15:$G$84=$B62)*('Non-energy'!$F$15:$F$84=F$4)*($C62='Non-energy'!$K$12:$U$12)*'Non-energy'!$K$15:$U$84)</f>
        <v>0</v>
      </c>
      <c r="G62" s="211">
        <f>SUMPRODUCT(('Non-energy'!$G$15:$G$84=$B62)*('Non-energy'!$F$15:$F$84=G$4)*($C62='Non-energy'!$K$12:$U$12)*'Non-energy'!$K$15:$U$84)</f>
        <v>0</v>
      </c>
      <c r="H62" s="211">
        <f>SUMPRODUCT(('Non-energy'!$G$15:$G$84=$B62)*('Non-energy'!$F$15:$F$84=H$4)*($C62='Non-energy'!$K$12:$U$12)*'Non-energy'!$K$15:$U$84)</f>
        <v>0</v>
      </c>
      <c r="I62" s="211">
        <f>SUMPRODUCT(('Non-energy'!$G$15:$G$84=$B62)*('Non-energy'!$F$15:$F$84=I$4)*($C62='Non-energy'!$K$12:$U$12)*'Non-energy'!$K$15:$U$84)</f>
        <v>0</v>
      </c>
      <c r="J62" s="211">
        <f>SUMPRODUCT(('Non-energy'!$G$15:$G$84=$B62)*('Non-energy'!$F$15:$F$84=J$4)*($C62='Non-energy'!$K$12:$U$12)*'Non-energy'!$K$15:$U$84)</f>
        <v>0</v>
      </c>
      <c r="K62" s="49">
        <f t="shared" si="8"/>
        <v>0</v>
      </c>
      <c r="L62" s="49">
        <f>SUMPRODUCT(('Non-energy'!$G$15:$G$84=$B62)*('Non-energy'!$F$15:$F$84=L$4)*($C62='Non-energy'!$K$12:$U$12)*'Non-energy'!$K$15:$U$84)</f>
        <v>0</v>
      </c>
      <c r="M62" s="49">
        <f>SUMPRODUCT(('Non-energy'!$G$15:$G$84=$B62)*('Non-energy'!$F$15:$F$84=M$4)*($C62='Non-energy'!$K$12:$U$12)*'Non-energy'!$K$15:$U$84)</f>
        <v>0</v>
      </c>
      <c r="N62" s="49">
        <f>SUMPRODUCT(('Non-energy'!$G$15:$G$84=$B62)*('Non-energy'!$F$15:$F$84=N$4)*($C62='Non-energy'!$K$12:$U$12)*'Non-energy'!$K$15:$U$84)</f>
        <v>0</v>
      </c>
      <c r="O62" s="203"/>
      <c r="P62" s="221">
        <f t="shared" si="10"/>
        <v>0</v>
      </c>
    </row>
    <row r="63" spans="2:16" x14ac:dyDescent="0.25">
      <c r="B63" s="4" t="s">
        <v>312</v>
      </c>
      <c r="C63" s="222" t="s">
        <v>64</v>
      </c>
      <c r="D63" s="202" t="s">
        <v>64</v>
      </c>
      <c r="E63" s="211">
        <f>SUMPRODUCT(('Non-energy'!$G$15:$G$84=$B63)*('Non-energy'!$F$15:$F$84=E$4)*($C63='Non-energy'!$K$12:$U$12)*'Non-energy'!$K$15:$U$84)</f>
        <v>0</v>
      </c>
      <c r="F63" s="211">
        <f>SUMPRODUCT(('Non-energy'!$G$15:$G$84=$B63)*('Non-energy'!$F$15:$F$84=F$4)*($C63='Non-energy'!$K$12:$U$12)*'Non-energy'!$K$15:$U$84)</f>
        <v>0</v>
      </c>
      <c r="G63" s="211">
        <f>SUMPRODUCT(('Non-energy'!$G$15:$G$84=$B63)*('Non-energy'!$F$15:$F$84=G$4)*($C63='Non-energy'!$K$12:$U$12)*'Non-energy'!$K$15:$U$84)</f>
        <v>0</v>
      </c>
      <c r="H63" s="211">
        <f>SUMPRODUCT(('Non-energy'!$G$15:$G$84=$B63)*('Non-energy'!$F$15:$F$84=H$4)*($C63='Non-energy'!$K$12:$U$12)*'Non-energy'!$K$15:$U$84)</f>
        <v>0</v>
      </c>
      <c r="I63" s="211">
        <f>SUMPRODUCT(('Non-energy'!$G$15:$G$84=$B63)*('Non-energy'!$F$15:$F$84=I$4)*($C63='Non-energy'!$K$12:$U$12)*'Non-energy'!$K$15:$U$84)</f>
        <v>0</v>
      </c>
      <c r="J63" s="211">
        <f>SUMPRODUCT(('Non-energy'!$G$15:$G$84=$B63)*('Non-energy'!$F$15:$F$84=J$4)*($C63='Non-energy'!$K$12:$U$12)*'Non-energy'!$K$15:$U$84)</f>
        <v>0</v>
      </c>
      <c r="K63" s="49">
        <f t="shared" si="8"/>
        <v>0</v>
      </c>
      <c r="L63" s="49">
        <f>SUMPRODUCT(('Non-energy'!$G$15:$G$84=$B63)*('Non-energy'!$F$15:$F$84=L$4)*($C63='Non-energy'!$K$12:$U$12)*'Non-energy'!$K$15:$U$84)</f>
        <v>0</v>
      </c>
      <c r="M63" s="49">
        <f>SUMPRODUCT(('Non-energy'!$G$15:$G$84=$B63)*('Non-energy'!$F$15:$F$84=M$4)*($C63='Non-energy'!$K$12:$U$12)*'Non-energy'!$K$15:$U$84)</f>
        <v>0</v>
      </c>
      <c r="N63" s="49">
        <f>SUMPRODUCT(('Non-energy'!$G$15:$G$84=$B63)*('Non-energy'!$F$15:$F$84=N$4)*($C63='Non-energy'!$K$12:$U$12)*'Non-energy'!$K$15:$U$84)</f>
        <v>0</v>
      </c>
      <c r="O63" s="203"/>
      <c r="P63" s="221">
        <f t="shared" si="10"/>
        <v>0</v>
      </c>
    </row>
    <row r="64" spans="2:16" x14ac:dyDescent="0.25">
      <c r="B64" s="4" t="s">
        <v>312</v>
      </c>
      <c r="C64" s="223" t="s">
        <v>55</v>
      </c>
      <c r="D64" s="202" t="s">
        <v>224</v>
      </c>
      <c r="E64" s="211">
        <f>SUMPRODUCT(('Non-energy'!$G$15:$G$84=$B64)*('Non-energy'!$F$15:$F$84=E$4)*($C64='Non-energy'!$K$12:$U$12)*'Non-energy'!$K$15:$U$84)</f>
        <v>0</v>
      </c>
      <c r="F64" s="211">
        <f>SUMPRODUCT(('Non-energy'!$G$15:$G$84=$B64)*('Non-energy'!$F$15:$F$84=F$4)*($C64='Non-energy'!$K$12:$U$12)*'Non-energy'!$K$15:$U$84)</f>
        <v>0</v>
      </c>
      <c r="G64" s="211">
        <f>SUMPRODUCT(('Non-energy'!$G$15:$G$84=$B64)*('Non-energy'!$F$15:$F$84=G$4)*($C64='Non-energy'!$K$12:$U$12)*'Non-energy'!$K$15:$U$84)</f>
        <v>0</v>
      </c>
      <c r="H64" s="211">
        <f>SUMPRODUCT(('Non-energy'!$G$15:$G$84=$B64)*('Non-energy'!$F$15:$F$84=H$4)*($C64='Non-energy'!$K$12:$U$12)*'Non-energy'!$K$15:$U$84)</f>
        <v>0</v>
      </c>
      <c r="I64" s="211">
        <f>SUMPRODUCT(('Non-energy'!$G$15:$G$84=$B64)*('Non-energy'!$F$15:$F$84=I$4)*($C64='Non-energy'!$K$12:$U$12)*'Non-energy'!$K$15:$U$84)</f>
        <v>0</v>
      </c>
      <c r="J64" s="211">
        <f>SUMPRODUCT(('Non-energy'!$G$15:$G$84=$B64)*('Non-energy'!$F$15:$F$84=J$4)*($C64='Non-energy'!$K$12:$U$12)*'Non-energy'!$K$15:$U$84)</f>
        <v>0</v>
      </c>
      <c r="K64" s="49">
        <f t="shared" si="8"/>
        <v>0</v>
      </c>
      <c r="L64" s="49">
        <f>SUMPRODUCT(('Non-energy'!$G$15:$G$84=$B64)*('Non-energy'!$F$15:$F$84=L$4)*($C64='Non-energy'!$K$12:$U$12)*'Non-energy'!$K$15:$U$84)</f>
        <v>0</v>
      </c>
      <c r="M64" s="49">
        <f>SUMPRODUCT(('Non-energy'!$G$15:$G$84=$B64)*('Non-energy'!$F$15:$F$84=M$4)*($C64='Non-energy'!$K$12:$U$12)*'Non-energy'!$K$15:$U$84)</f>
        <v>0</v>
      </c>
      <c r="N64" s="49">
        <f>SUMPRODUCT(('Non-energy'!$G$15:$G$84=$B64)*('Non-energy'!$F$15:$F$84=N$4)*($C64='Non-energy'!$K$12:$U$12)*'Non-energy'!$K$15:$U$84)</f>
        <v>0</v>
      </c>
      <c r="O64" s="203"/>
      <c r="P64" s="221">
        <f t="shared" si="10"/>
        <v>0</v>
      </c>
    </row>
    <row r="65" spans="2:16" ht="12.6" thickBot="1" x14ac:dyDescent="0.3">
      <c r="B65" s="4" t="s">
        <v>312</v>
      </c>
      <c r="C65" s="223" t="s">
        <v>325</v>
      </c>
      <c r="D65" s="224" t="s">
        <v>226</v>
      </c>
      <c r="E65" s="49">
        <f>SUMPRODUCT(('Non-energy'!$G$15:$G$84=$B65)*('Non-energy'!$F$15:$F$84=E$4)*($C65='Non-energy'!$K$12:$U$12)*'Non-energy'!$K$15:$U$84)</f>
        <v>0</v>
      </c>
      <c r="F65" s="49">
        <f>SUMPRODUCT(('Non-energy'!$G$15:$G$84=$B65)*('Non-energy'!$F$15:$F$84=F$4)*($C65='Non-energy'!$K$12:$U$12)*'Non-energy'!$K$15:$U$84)</f>
        <v>0</v>
      </c>
      <c r="G65" s="49">
        <f>SUMPRODUCT(('Non-energy'!$G$15:$G$84=$B65)*('Non-energy'!$F$15:$F$84=G$4)*($C65='Non-energy'!$K$12:$U$12)*'Non-energy'!$K$15:$U$84)</f>
        <v>589.29300000000001</v>
      </c>
      <c r="H65" s="49">
        <f>SUMPRODUCT(('Non-energy'!$G$15:$G$84=$B65)*('Non-energy'!$F$15:$F$84=H$4)*($C65='Non-energy'!$K$12:$U$12)*'Non-energy'!$K$15:$U$84)</f>
        <v>0</v>
      </c>
      <c r="I65" s="49">
        <f>SUMPRODUCT(('Non-energy'!$G$15:$G$84=$B65)*('Non-energy'!$F$15:$F$84=I$4)*($C65='Non-energy'!$K$12:$U$12)*'Non-energy'!$K$15:$U$84)</f>
        <v>1.1759999999999999</v>
      </c>
      <c r="J65" s="49">
        <f>SUMPRODUCT(('Non-energy'!$G$15:$G$84=$B65)*('Non-energy'!$F$15:$F$84=J$4)*($C65='Non-energy'!$K$12:$U$12)*'Non-energy'!$K$15:$U$84)</f>
        <v>1.302</v>
      </c>
      <c r="K65" s="49">
        <f t="shared" ref="K65" si="11">SUM(E65:J65)</f>
        <v>591.77100000000007</v>
      </c>
      <c r="L65" s="49">
        <f>SUMPRODUCT(('Non-energy'!$G$15:$G$84=$B65)*('Non-energy'!$F$15:$F$84=L$4)*($C65='Non-energy'!$K$12:$U$12)*'Non-energy'!$K$15:$U$84)</f>
        <v>1.1759999999999999</v>
      </c>
      <c r="M65" s="49">
        <f>SUMPRODUCT(('Non-energy'!$G$15:$G$84=$B65)*('Non-energy'!$F$15:$F$84=M$4)*($C65='Non-energy'!$K$12:$U$12)*'Non-energy'!$K$15:$U$84)</f>
        <v>0</v>
      </c>
      <c r="N65" s="49">
        <f>SUMPRODUCT(('Non-energy'!$G$15:$G$84=$B65)*('Non-energy'!$F$15:$F$84=N$4)*($C65='Non-energy'!$K$12:$U$12)*'Non-energy'!$K$15:$U$84)</f>
        <v>0</v>
      </c>
      <c r="O65" s="49">
        <f>SUMPRODUCT(('Non-energy'!$G$15:$G$84=$B65)*('Non-energy'!$F$15:$F$84=O$4)*($C65='Non-energy'!$K$12:$U$12)*'Non-energy'!$K$15:$U$84)</f>
        <v>0</v>
      </c>
      <c r="P65" s="221">
        <f>SUM(K65:O65)</f>
        <v>592.94700000000012</v>
      </c>
    </row>
    <row r="66" spans="2:16" x14ac:dyDescent="0.25">
      <c r="C66" s="206">
        <v>3</v>
      </c>
      <c r="D66" s="385" t="s">
        <v>227</v>
      </c>
      <c r="E66" s="385"/>
      <c r="F66" s="385"/>
      <c r="G66" s="385"/>
      <c r="H66" s="385"/>
      <c r="I66" s="385"/>
      <c r="J66" s="385"/>
      <c r="K66" s="385"/>
      <c r="L66" s="385"/>
      <c r="M66" s="385"/>
      <c r="N66" s="385"/>
      <c r="O66" s="385"/>
      <c r="P66" s="386"/>
    </row>
    <row r="67" spans="2:16" x14ac:dyDescent="0.25">
      <c r="B67" s="4" t="s">
        <v>314</v>
      </c>
      <c r="C67" s="201" t="s">
        <v>306</v>
      </c>
      <c r="D67" s="202" t="s">
        <v>305</v>
      </c>
      <c r="E67" s="203"/>
      <c r="F67" s="203"/>
      <c r="G67" s="203"/>
      <c r="H67" s="203"/>
      <c r="I67" s="203"/>
      <c r="J67" s="203"/>
      <c r="K67" s="203"/>
      <c r="L67" s="203"/>
      <c r="M67" s="203"/>
      <c r="N67" s="203"/>
      <c r="O67" s="49">
        <f>SUMPRODUCT(('Non-energy'!$G$15:$G$84=$B67)*('Non-energy'!$F$15:$F$84=O$4)*($C67='Non-energy'!$K$12:$U$12)*'Non-energy'!$K$15:$U$84)</f>
        <v>0</v>
      </c>
      <c r="P67" s="221">
        <f>SUM(K67:O67)</f>
        <v>0</v>
      </c>
    </row>
    <row r="68" spans="2:16" x14ac:dyDescent="0.25">
      <c r="B68" s="4" t="s">
        <v>314</v>
      </c>
      <c r="C68" s="201" t="s">
        <v>307</v>
      </c>
      <c r="D68" s="202" t="s">
        <v>304</v>
      </c>
      <c r="E68" s="203"/>
      <c r="F68" s="203"/>
      <c r="G68" s="203"/>
      <c r="H68" s="203"/>
      <c r="I68" s="203"/>
      <c r="J68" s="203"/>
      <c r="K68" s="203"/>
      <c r="L68" s="203"/>
      <c r="M68" s="203"/>
      <c r="N68" s="203"/>
      <c r="O68" s="49">
        <f>SUMPRODUCT(('Non-energy'!$G$15:$G$84=$B68)*('Non-energy'!$F$15:$F$84=O$4)*($C68='Non-energy'!$K$12:$U$12)*'Non-energy'!$K$15:$U$84)</f>
        <v>0</v>
      </c>
      <c r="P68" s="221">
        <f>SUM(K68:O68)</f>
        <v>0</v>
      </c>
    </row>
    <row r="69" spans="2:16" x14ac:dyDescent="0.25">
      <c r="C69" s="200">
        <v>4</v>
      </c>
      <c r="D69" s="383" t="s">
        <v>228</v>
      </c>
      <c r="E69" s="383"/>
      <c r="F69" s="383"/>
      <c r="G69" s="383"/>
      <c r="H69" s="383"/>
      <c r="I69" s="383"/>
      <c r="J69" s="383"/>
      <c r="K69" s="383"/>
      <c r="L69" s="383"/>
      <c r="M69" s="383"/>
      <c r="N69" s="383"/>
      <c r="O69" s="383"/>
      <c r="P69" s="384"/>
    </row>
    <row r="70" spans="2:16" x14ac:dyDescent="0.25">
      <c r="B70" s="4" t="s">
        <v>314</v>
      </c>
      <c r="C70" s="201" t="s">
        <v>308</v>
      </c>
      <c r="D70" s="202" t="s">
        <v>229</v>
      </c>
      <c r="E70" s="203"/>
      <c r="F70" s="203"/>
      <c r="G70" s="203"/>
      <c r="H70" s="203"/>
      <c r="I70" s="203"/>
      <c r="J70" s="203"/>
      <c r="K70" s="203"/>
      <c r="L70" s="203"/>
      <c r="M70" s="49">
        <f>SUMPRODUCT(('Non-energy'!$G$15:$G$84=$B70)*('Non-energy'!$F$15:$F$84=M$4)*($C70='Non-energy'!$K$12:$U$12)*'Non-energy'!$K$15:$U$84)</f>
        <v>592.947</v>
      </c>
      <c r="N70" s="203"/>
      <c r="O70" s="203"/>
      <c r="P70" s="221">
        <f t="shared" ref="P70:P71" si="12">SUM(K70:O70)</f>
        <v>592.947</v>
      </c>
    </row>
    <row r="71" spans="2:16" ht="12.6" thickBot="1" x14ac:dyDescent="0.3">
      <c r="B71" s="4" t="s">
        <v>314</v>
      </c>
      <c r="C71" s="201" t="s">
        <v>237</v>
      </c>
      <c r="D71" s="202" t="s">
        <v>230</v>
      </c>
      <c r="E71" s="49">
        <f>SUMPRODUCT(('Non-energy'!$G$15:$G$84=$B71)*('Non-energy'!$F$15:$F$84=E$4)*($C71='Non-energy'!$K$12:$U$12)*'Non-energy'!$K$15:$U$84)</f>
        <v>0</v>
      </c>
      <c r="F71" s="49">
        <f>SUMPRODUCT(('Non-energy'!$G$15:$G$84=$B71)*('Non-energy'!$F$15:$F$84=F$4)*($C71='Non-energy'!$K$12:$U$12)*'Non-energy'!$K$15:$U$84)</f>
        <v>0</v>
      </c>
      <c r="G71" s="49">
        <f>SUMPRODUCT(('Non-energy'!$G$15:$G$84=$B71)*('Non-energy'!$F$15:$F$84=G$4)*($C71='Non-energy'!$K$12:$U$12)*'Non-energy'!$K$15:$U$84)</f>
        <v>0</v>
      </c>
      <c r="H71" s="49">
        <f>SUMPRODUCT(('Non-energy'!$G$15:$G$84=$B71)*('Non-energy'!$F$15:$F$84=H$4)*($C71='Non-energy'!$K$12:$U$12)*'Non-energy'!$K$15:$U$84)</f>
        <v>0</v>
      </c>
      <c r="I71" s="49">
        <f>SUMPRODUCT(('Non-energy'!$G$15:$G$84=$B71)*('Non-energy'!$F$15:$F$84=I$4)*($C71='Non-energy'!$K$12:$U$12)*'Non-energy'!$K$15:$U$84)</f>
        <v>0</v>
      </c>
      <c r="J71" s="49">
        <f>SUMPRODUCT(('Non-energy'!$G$15:$G$84=$B71)*('Non-energy'!$F$15:$F$84=J$4)*($C71='Non-energy'!$K$12:$U$12)*'Non-energy'!$K$15:$U$84)</f>
        <v>0</v>
      </c>
      <c r="K71" s="49">
        <f>SUM(E71:J71)</f>
        <v>0</v>
      </c>
      <c r="L71" s="203"/>
      <c r="M71" s="203"/>
      <c r="N71" s="203"/>
      <c r="O71" s="203"/>
      <c r="P71" s="221">
        <f t="shared" si="12"/>
        <v>0</v>
      </c>
    </row>
    <row r="72" spans="2:16" ht="12.6" thickBot="1" x14ac:dyDescent="0.3">
      <c r="C72" s="207">
        <v>5</v>
      </c>
      <c r="D72" s="208" t="s">
        <v>381</v>
      </c>
      <c r="E72" s="209">
        <f>SUM(E70:E71,E67:E68,E44:E53,E55:E65,E39:E41)</f>
        <v>0</v>
      </c>
      <c r="F72" s="209">
        <f t="shared" ref="F72:P72" si="13">SUM(F70:F71,F67:F68,F44:F53,F55:F65,F39:F41)</f>
        <v>0</v>
      </c>
      <c r="G72" s="209">
        <f t="shared" si="13"/>
        <v>589.29300000000001</v>
      </c>
      <c r="H72" s="209">
        <f t="shared" si="13"/>
        <v>0</v>
      </c>
      <c r="I72" s="209">
        <f t="shared" si="13"/>
        <v>1.1759999999999999</v>
      </c>
      <c r="J72" s="209">
        <f t="shared" si="13"/>
        <v>1.302</v>
      </c>
      <c r="K72" s="209">
        <f t="shared" si="13"/>
        <v>591.77100000000007</v>
      </c>
      <c r="L72" s="209">
        <f t="shared" si="13"/>
        <v>1.1759999999999999</v>
      </c>
      <c r="M72" s="209">
        <f t="shared" si="13"/>
        <v>592.947</v>
      </c>
      <c r="N72" s="209">
        <f t="shared" si="13"/>
        <v>0</v>
      </c>
      <c r="O72" s="209">
        <f t="shared" si="13"/>
        <v>0</v>
      </c>
      <c r="P72" s="210">
        <f t="shared" si="13"/>
        <v>1185.8940000000002</v>
      </c>
    </row>
  </sheetData>
  <mergeCells count="27">
    <mergeCell ref="P5:P7"/>
    <mergeCell ref="E6:K6"/>
    <mergeCell ref="L6:L7"/>
    <mergeCell ref="C5:D5"/>
    <mergeCell ref="E5:L5"/>
    <mergeCell ref="M5:M7"/>
    <mergeCell ref="N5:N7"/>
    <mergeCell ref="O5:O7"/>
    <mergeCell ref="D9:P9"/>
    <mergeCell ref="D13:P13"/>
    <mergeCell ref="D14:P14"/>
    <mergeCell ref="D25:P25"/>
    <mergeCell ref="D28:P28"/>
    <mergeCell ref="D54:P54"/>
    <mergeCell ref="D66:P66"/>
    <mergeCell ref="D69:P69"/>
    <mergeCell ref="P34:P36"/>
    <mergeCell ref="E35:K35"/>
    <mergeCell ref="L35:L36"/>
    <mergeCell ref="D38:P38"/>
    <mergeCell ref="D42:P42"/>
    <mergeCell ref="D43:P43"/>
    <mergeCell ref="C34:D34"/>
    <mergeCell ref="E34:K34"/>
    <mergeCell ref="M34:M36"/>
    <mergeCell ref="N34:N36"/>
    <mergeCell ref="O34:O3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4" tint="-0.499984740745262"/>
  </sheetPr>
  <dimension ref="A1:DF97"/>
  <sheetViews>
    <sheetView showGridLines="0" workbookViewId="0">
      <pane xSplit="1" ySplit="2" topLeftCell="C66" activePane="bottomRight" state="frozen"/>
      <selection pane="topRight" activeCell="B1" sqref="B1"/>
      <selection pane="bottomLeft" activeCell="A3" sqref="A3"/>
      <selection pane="bottomRight" activeCell="I98" sqref="I98"/>
    </sheetView>
  </sheetViews>
  <sheetFormatPr defaultRowHeight="14.4" x14ac:dyDescent="0.3"/>
  <cols>
    <col min="1" max="1" width="50.88671875" customWidth="1"/>
    <col min="2" max="2" width="18.6640625" customWidth="1"/>
    <col min="3" max="3" width="9.5546875" bestFit="1" customWidth="1"/>
    <col min="4" max="4" width="10.5546875" bestFit="1" customWidth="1"/>
    <col min="5" max="6" width="9.5546875" bestFit="1" customWidth="1"/>
    <col min="7" max="7" width="9" bestFit="1" customWidth="1"/>
    <col min="8" max="8" width="9.5546875" bestFit="1" customWidth="1"/>
    <col min="9" max="18" width="9" bestFit="1" customWidth="1"/>
    <col min="19" max="19" width="10.5546875" bestFit="1" customWidth="1"/>
    <col min="21" max="21" width="10.5546875" bestFit="1" customWidth="1"/>
    <col min="22" max="23" width="9.5546875" bestFit="1" customWidth="1"/>
    <col min="24" max="24" width="9" bestFit="1" customWidth="1"/>
    <col min="25" max="26" width="9.5546875" bestFit="1" customWidth="1"/>
    <col min="27" max="28" width="9" bestFit="1" customWidth="1"/>
    <col min="29" max="29" width="9.88671875" bestFit="1" customWidth="1"/>
    <col min="30" max="31" width="9" bestFit="1" customWidth="1"/>
    <col min="32" max="32" width="9.5546875" bestFit="1" customWidth="1"/>
    <col min="33" max="33" width="9" bestFit="1" customWidth="1"/>
    <col min="34" max="34" width="9.88671875" bestFit="1" customWidth="1"/>
    <col min="35" max="36" width="9.5546875" bestFit="1" customWidth="1"/>
    <col min="37" max="40" width="9" bestFit="1" customWidth="1"/>
    <col min="41" max="41" width="9.5546875" bestFit="1" customWidth="1"/>
    <col min="42" max="44" width="9" bestFit="1" customWidth="1"/>
    <col min="45" max="45" width="9.5546875" customWidth="1"/>
    <col min="46" max="46" width="9.5546875" bestFit="1" customWidth="1"/>
    <col min="47" max="54" width="9" bestFit="1" customWidth="1"/>
    <col min="55" max="55" width="10.5546875" bestFit="1" customWidth="1"/>
    <col min="56" max="56" width="9.5546875" bestFit="1" customWidth="1"/>
    <col min="57" max="60" width="9" bestFit="1" customWidth="1"/>
    <col min="61" max="61" width="9.5546875" bestFit="1" customWidth="1"/>
    <col min="62" max="62" width="9" bestFit="1" customWidth="1"/>
    <col min="63" max="63" width="9.88671875" bestFit="1" customWidth="1"/>
    <col min="64" max="66" width="12" customWidth="1"/>
    <col min="67" max="67" width="8.88671875" style="1"/>
    <col min="68" max="68" width="54.33203125" style="1" bestFit="1" customWidth="1"/>
    <col min="69" max="69" width="8.88671875" style="1" bestFit="1" customWidth="1"/>
    <col min="70" max="70" width="9.88671875" style="1" bestFit="1" customWidth="1"/>
    <col min="71" max="71" width="11.109375" style="1" customWidth="1"/>
    <col min="72" max="110" width="8.88671875" style="1"/>
  </cols>
  <sheetData>
    <row r="1" spans="1:110" x14ac:dyDescent="0.3">
      <c r="A1" s="12" t="s">
        <v>0</v>
      </c>
      <c r="B1" s="12" t="s">
        <v>392</v>
      </c>
      <c r="C1" s="12" t="s">
        <v>1</v>
      </c>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row>
    <row r="2" spans="1:110" x14ac:dyDescent="0.3">
      <c r="A2" s="12"/>
      <c r="B2" s="11" t="s">
        <v>2</v>
      </c>
      <c r="C2" s="11" t="s">
        <v>3</v>
      </c>
      <c r="D2" s="11" t="s">
        <v>4</v>
      </c>
      <c r="E2" s="11" t="s">
        <v>5</v>
      </c>
      <c r="F2" s="11" t="s">
        <v>6</v>
      </c>
      <c r="G2" s="11" t="s">
        <v>7</v>
      </c>
      <c r="H2" s="11" t="s">
        <v>8</v>
      </c>
      <c r="I2" s="11" t="s">
        <v>9</v>
      </c>
      <c r="J2" s="11" t="s">
        <v>10</v>
      </c>
      <c r="K2" s="11" t="s">
        <v>11</v>
      </c>
      <c r="L2" s="11" t="s">
        <v>12</v>
      </c>
      <c r="M2" s="11" t="s">
        <v>13</v>
      </c>
      <c r="N2" s="11" t="s">
        <v>14</v>
      </c>
      <c r="O2" s="11" t="s">
        <v>15</v>
      </c>
      <c r="P2" s="11" t="s">
        <v>16</v>
      </c>
      <c r="Q2" s="11" t="s">
        <v>17</v>
      </c>
      <c r="R2" s="11" t="s">
        <v>18</v>
      </c>
      <c r="S2" s="11" t="s">
        <v>19</v>
      </c>
      <c r="T2" s="13" t="s">
        <v>20</v>
      </c>
      <c r="U2" s="11" t="s">
        <v>21</v>
      </c>
      <c r="V2" s="11" t="s">
        <v>22</v>
      </c>
      <c r="W2" s="11" t="s">
        <v>23</v>
      </c>
      <c r="X2" s="11" t="s">
        <v>24</v>
      </c>
      <c r="Y2" s="11" t="s">
        <v>25</v>
      </c>
      <c r="Z2" s="11" t="s">
        <v>26</v>
      </c>
      <c r="AA2" s="11" t="s">
        <v>27</v>
      </c>
      <c r="AB2" s="11" t="s">
        <v>28</v>
      </c>
      <c r="AC2" s="11" t="s">
        <v>29</v>
      </c>
      <c r="AD2" s="11" t="s">
        <v>30</v>
      </c>
      <c r="AE2" s="11" t="s">
        <v>31</v>
      </c>
      <c r="AF2" s="11" t="s">
        <v>32</v>
      </c>
      <c r="AG2" s="11" t="s">
        <v>33</v>
      </c>
      <c r="AH2" s="11" t="s">
        <v>34</v>
      </c>
      <c r="AI2" s="11" t="s">
        <v>35</v>
      </c>
      <c r="AJ2" s="11" t="s">
        <v>36</v>
      </c>
      <c r="AK2" s="11" t="s">
        <v>37</v>
      </c>
      <c r="AL2" s="11" t="s">
        <v>38</v>
      </c>
      <c r="AM2" s="11" t="s">
        <v>39</v>
      </c>
      <c r="AN2" s="11" t="s">
        <v>40</v>
      </c>
      <c r="AO2" s="11" t="s">
        <v>41</v>
      </c>
      <c r="AP2" s="11" t="s">
        <v>42</v>
      </c>
      <c r="AQ2" s="11" t="s">
        <v>43</v>
      </c>
      <c r="AR2" s="11" t="s">
        <v>44</v>
      </c>
      <c r="AS2" s="11" t="s">
        <v>45</v>
      </c>
      <c r="AT2" s="11" t="s">
        <v>46</v>
      </c>
      <c r="AU2" s="11" t="s">
        <v>47</v>
      </c>
      <c r="AV2" s="11" t="s">
        <v>48</v>
      </c>
      <c r="AW2" s="11" t="s">
        <v>49</v>
      </c>
      <c r="AX2" s="11" t="s">
        <v>50</v>
      </c>
      <c r="AY2" s="11" t="s">
        <v>51</v>
      </c>
      <c r="AZ2" s="11" t="s">
        <v>52</v>
      </c>
      <c r="BA2" s="11" t="s">
        <v>53</v>
      </c>
      <c r="BB2" s="11" t="s">
        <v>54</v>
      </c>
      <c r="BC2" s="11" t="s">
        <v>55</v>
      </c>
      <c r="BD2" s="11" t="s">
        <v>56</v>
      </c>
      <c r="BE2" s="11" t="s">
        <v>57</v>
      </c>
      <c r="BF2" s="11" t="s">
        <v>58</v>
      </c>
      <c r="BG2" s="11" t="s">
        <v>59</v>
      </c>
      <c r="BH2" s="11" t="s">
        <v>60</v>
      </c>
      <c r="BI2" s="11" t="s">
        <v>61</v>
      </c>
      <c r="BJ2" s="11" t="s">
        <v>62</v>
      </c>
      <c r="BK2" s="11" t="s">
        <v>63</v>
      </c>
      <c r="BL2" s="11" t="s">
        <v>64</v>
      </c>
      <c r="BM2" s="13" t="s">
        <v>65</v>
      </c>
      <c r="BN2" s="13" t="s">
        <v>66</v>
      </c>
    </row>
    <row r="3" spans="1:110" x14ac:dyDescent="0.3">
      <c r="A3" s="11" t="s">
        <v>67</v>
      </c>
      <c r="B3">
        <v>0</v>
      </c>
      <c r="C3">
        <v>0</v>
      </c>
      <c r="D3">
        <v>0</v>
      </c>
      <c r="E3">
        <v>0</v>
      </c>
      <c r="F3">
        <v>0</v>
      </c>
      <c r="G3">
        <v>0</v>
      </c>
      <c r="H3">
        <v>0</v>
      </c>
      <c r="I3">
        <v>0</v>
      </c>
      <c r="J3">
        <v>0</v>
      </c>
      <c r="K3">
        <v>0</v>
      </c>
      <c r="L3">
        <v>0</v>
      </c>
      <c r="M3">
        <v>0</v>
      </c>
      <c r="N3">
        <v>0</v>
      </c>
      <c r="O3">
        <v>0</v>
      </c>
      <c r="P3">
        <v>0</v>
      </c>
      <c r="Q3">
        <v>0</v>
      </c>
      <c r="R3">
        <v>0</v>
      </c>
      <c r="S3">
        <v>2098847</v>
      </c>
      <c r="T3" t="s">
        <v>68</v>
      </c>
      <c r="U3">
        <v>65118</v>
      </c>
      <c r="V3">
        <v>16236</v>
      </c>
      <c r="W3">
        <v>0</v>
      </c>
      <c r="X3">
        <v>6072</v>
      </c>
      <c r="Y3">
        <v>0</v>
      </c>
      <c r="Z3">
        <v>0</v>
      </c>
      <c r="AA3">
        <v>0</v>
      </c>
      <c r="AB3">
        <v>0</v>
      </c>
      <c r="AC3">
        <v>0</v>
      </c>
      <c r="AD3">
        <v>0</v>
      </c>
      <c r="AE3">
        <v>0</v>
      </c>
      <c r="AF3">
        <v>0</v>
      </c>
      <c r="AG3">
        <v>0</v>
      </c>
      <c r="AH3">
        <v>0</v>
      </c>
      <c r="AI3">
        <v>0</v>
      </c>
      <c r="AJ3">
        <v>0</v>
      </c>
      <c r="AK3">
        <v>0</v>
      </c>
      <c r="AL3">
        <v>0</v>
      </c>
      <c r="AM3">
        <v>0</v>
      </c>
      <c r="AN3">
        <v>0</v>
      </c>
      <c r="AO3">
        <v>0</v>
      </c>
      <c r="AP3">
        <v>0</v>
      </c>
      <c r="AQ3">
        <v>0</v>
      </c>
      <c r="AR3">
        <v>33245</v>
      </c>
      <c r="AS3">
        <v>28320</v>
      </c>
      <c r="AT3">
        <v>54004</v>
      </c>
      <c r="AU3">
        <v>13092</v>
      </c>
      <c r="AV3" t="s">
        <v>393</v>
      </c>
      <c r="AW3">
        <v>63640</v>
      </c>
      <c r="AX3">
        <v>0</v>
      </c>
      <c r="AY3">
        <v>0</v>
      </c>
      <c r="AZ3">
        <v>0</v>
      </c>
      <c r="BA3">
        <v>0</v>
      </c>
      <c r="BB3">
        <v>0</v>
      </c>
      <c r="BC3">
        <v>44637</v>
      </c>
      <c r="BD3">
        <v>403</v>
      </c>
      <c r="BE3">
        <v>1502</v>
      </c>
      <c r="BF3">
        <v>2827</v>
      </c>
      <c r="BG3">
        <v>1128</v>
      </c>
      <c r="BH3">
        <v>0</v>
      </c>
      <c r="BI3">
        <v>20873</v>
      </c>
      <c r="BJ3">
        <v>522</v>
      </c>
      <c r="BK3">
        <v>0</v>
      </c>
      <c r="BL3">
        <v>0</v>
      </c>
      <c r="BM3">
        <v>2450463</v>
      </c>
      <c r="BN3">
        <v>190712</v>
      </c>
    </row>
    <row r="4" spans="1:110" x14ac:dyDescent="0.3">
      <c r="A4" s="11" t="s">
        <v>69</v>
      </c>
      <c r="B4">
        <v>3311</v>
      </c>
      <c r="C4">
        <v>127443</v>
      </c>
      <c r="D4">
        <v>1053739</v>
      </c>
      <c r="E4">
        <v>0</v>
      </c>
      <c r="F4">
        <v>820</v>
      </c>
      <c r="G4">
        <v>0</v>
      </c>
      <c r="H4">
        <v>13338</v>
      </c>
      <c r="I4">
        <v>0</v>
      </c>
      <c r="J4">
        <v>1341</v>
      </c>
      <c r="K4">
        <v>500</v>
      </c>
      <c r="L4">
        <v>0</v>
      </c>
      <c r="M4">
        <v>0</v>
      </c>
      <c r="N4">
        <v>0</v>
      </c>
      <c r="O4">
        <v>0</v>
      </c>
      <c r="P4">
        <v>0</v>
      </c>
      <c r="Q4">
        <v>0</v>
      </c>
      <c r="R4">
        <v>0</v>
      </c>
      <c r="S4">
        <v>873608</v>
      </c>
      <c r="T4" t="s">
        <v>68</v>
      </c>
      <c r="U4">
        <v>2027396</v>
      </c>
      <c r="V4">
        <v>302192</v>
      </c>
      <c r="W4">
        <v>0</v>
      </c>
      <c r="X4">
        <v>29260</v>
      </c>
      <c r="Y4">
        <v>0</v>
      </c>
      <c r="Z4">
        <v>0</v>
      </c>
      <c r="AA4">
        <v>0</v>
      </c>
      <c r="AB4">
        <v>221858</v>
      </c>
      <c r="AC4">
        <v>417780</v>
      </c>
      <c r="AD4">
        <v>0</v>
      </c>
      <c r="AE4">
        <v>0</v>
      </c>
      <c r="AF4">
        <v>112402</v>
      </c>
      <c r="AG4">
        <v>8127</v>
      </c>
      <c r="AH4">
        <v>656168</v>
      </c>
      <c r="AI4">
        <v>1403240</v>
      </c>
      <c r="AJ4">
        <v>665412</v>
      </c>
      <c r="AK4">
        <v>38542</v>
      </c>
      <c r="AL4">
        <v>54558</v>
      </c>
      <c r="AM4">
        <v>7215</v>
      </c>
      <c r="AN4">
        <v>4800</v>
      </c>
      <c r="AO4">
        <v>32960</v>
      </c>
      <c r="AP4">
        <v>31240</v>
      </c>
      <c r="AQ4">
        <v>0</v>
      </c>
      <c r="AR4">
        <v>8431</v>
      </c>
      <c r="AS4">
        <v>7183</v>
      </c>
      <c r="AT4">
        <v>5758</v>
      </c>
      <c r="AU4">
        <v>0</v>
      </c>
      <c r="AV4">
        <v>4995</v>
      </c>
      <c r="AW4">
        <v>0</v>
      </c>
      <c r="AX4">
        <v>0</v>
      </c>
      <c r="AY4">
        <v>0</v>
      </c>
      <c r="AZ4">
        <v>1410</v>
      </c>
      <c r="BA4">
        <v>0</v>
      </c>
      <c r="BB4">
        <v>0</v>
      </c>
      <c r="BC4">
        <v>0</v>
      </c>
      <c r="BD4">
        <v>0</v>
      </c>
      <c r="BE4">
        <v>0</v>
      </c>
      <c r="BF4">
        <v>0</v>
      </c>
      <c r="BG4">
        <v>0</v>
      </c>
      <c r="BH4">
        <v>0</v>
      </c>
      <c r="BI4">
        <v>0</v>
      </c>
      <c r="BJ4">
        <v>0</v>
      </c>
      <c r="BK4">
        <v>118299</v>
      </c>
      <c r="BL4">
        <v>0</v>
      </c>
      <c r="BM4">
        <v>8233325</v>
      </c>
      <c r="BN4">
        <v>20594</v>
      </c>
      <c r="BO4" s="72"/>
    </row>
    <row r="5" spans="1:110" x14ac:dyDescent="0.3">
      <c r="A5" s="11" t="s">
        <v>70</v>
      </c>
      <c r="B5">
        <v>-1817</v>
      </c>
      <c r="C5">
        <v>0</v>
      </c>
      <c r="D5">
        <v>-769743</v>
      </c>
      <c r="E5">
        <v>0</v>
      </c>
      <c r="F5">
        <v>0</v>
      </c>
      <c r="G5">
        <v>0</v>
      </c>
      <c r="H5">
        <v>-15247</v>
      </c>
      <c r="I5">
        <v>0</v>
      </c>
      <c r="J5">
        <v>-3059</v>
      </c>
      <c r="K5">
        <v>0</v>
      </c>
      <c r="L5">
        <v>0</v>
      </c>
      <c r="M5">
        <v>0</v>
      </c>
      <c r="N5">
        <v>0</v>
      </c>
      <c r="O5">
        <v>0</v>
      </c>
      <c r="P5">
        <v>0</v>
      </c>
      <c r="Q5">
        <v>0</v>
      </c>
      <c r="R5">
        <v>0</v>
      </c>
      <c r="S5">
        <v>-1762212</v>
      </c>
      <c r="T5" t="s">
        <v>68</v>
      </c>
      <c r="U5">
        <v>-26218</v>
      </c>
      <c r="V5">
        <v>-3520</v>
      </c>
      <c r="W5">
        <v>0</v>
      </c>
      <c r="X5">
        <v>-17160</v>
      </c>
      <c r="Y5">
        <v>0</v>
      </c>
      <c r="Z5">
        <v>0</v>
      </c>
      <c r="AA5">
        <v>0</v>
      </c>
      <c r="AB5">
        <v>-74934</v>
      </c>
      <c r="AC5">
        <v>-830676</v>
      </c>
      <c r="AD5">
        <v>-2640</v>
      </c>
      <c r="AE5">
        <v>0</v>
      </c>
      <c r="AF5">
        <v>-259849</v>
      </c>
      <c r="AG5">
        <v>-15953</v>
      </c>
      <c r="AH5">
        <v>-1182363</v>
      </c>
      <c r="AI5">
        <v>-1178800</v>
      </c>
      <c r="AJ5">
        <v>-485232</v>
      </c>
      <c r="AK5">
        <v>-18268</v>
      </c>
      <c r="AL5">
        <v>-66486</v>
      </c>
      <c r="AM5">
        <v>-19032</v>
      </c>
      <c r="AN5">
        <v>-6480</v>
      </c>
      <c r="AO5">
        <v>-35200</v>
      </c>
      <c r="AP5">
        <v>-44520</v>
      </c>
      <c r="AQ5">
        <v>0</v>
      </c>
      <c r="AR5">
        <v>-1419</v>
      </c>
      <c r="AS5">
        <v>-1208</v>
      </c>
      <c r="AT5">
        <v>-11739</v>
      </c>
      <c r="AU5">
        <v>0</v>
      </c>
      <c r="AV5" t="s">
        <v>393</v>
      </c>
      <c r="AW5">
        <v>-55944</v>
      </c>
      <c r="AX5">
        <v>0</v>
      </c>
      <c r="AY5">
        <v>0</v>
      </c>
      <c r="AZ5">
        <v>-1140</v>
      </c>
      <c r="BA5">
        <v>0</v>
      </c>
      <c r="BB5">
        <v>0</v>
      </c>
      <c r="BC5">
        <v>0</v>
      </c>
      <c r="BD5">
        <v>0</v>
      </c>
      <c r="BE5">
        <v>0</v>
      </c>
      <c r="BF5">
        <v>0</v>
      </c>
      <c r="BG5">
        <v>0</v>
      </c>
      <c r="BH5">
        <v>0</v>
      </c>
      <c r="BI5">
        <v>0</v>
      </c>
      <c r="BJ5">
        <v>0</v>
      </c>
      <c r="BK5">
        <v>-65273</v>
      </c>
      <c r="BL5">
        <v>0</v>
      </c>
      <c r="BM5">
        <v>-6956131</v>
      </c>
      <c r="BN5">
        <v>-70241</v>
      </c>
    </row>
    <row r="6" spans="1:110" x14ac:dyDescent="0.3">
      <c r="A6" s="11" t="s">
        <v>71</v>
      </c>
      <c r="B6">
        <v>0</v>
      </c>
      <c r="C6">
        <v>0</v>
      </c>
      <c r="D6">
        <v>0</v>
      </c>
      <c r="E6">
        <v>0</v>
      </c>
      <c r="F6">
        <v>0</v>
      </c>
      <c r="G6">
        <v>0</v>
      </c>
      <c r="H6">
        <v>0</v>
      </c>
      <c r="I6">
        <v>0</v>
      </c>
      <c r="J6">
        <v>0</v>
      </c>
      <c r="K6">
        <v>0</v>
      </c>
      <c r="L6">
        <v>0</v>
      </c>
      <c r="M6">
        <v>0</v>
      </c>
      <c r="N6">
        <v>0</v>
      </c>
      <c r="O6">
        <v>0</v>
      </c>
      <c r="P6">
        <v>0</v>
      </c>
      <c r="Q6">
        <v>0</v>
      </c>
      <c r="R6">
        <v>0</v>
      </c>
      <c r="S6">
        <v>0</v>
      </c>
      <c r="T6" t="s">
        <v>68</v>
      </c>
      <c r="U6">
        <v>0</v>
      </c>
      <c r="V6">
        <v>0</v>
      </c>
      <c r="W6">
        <v>0</v>
      </c>
      <c r="X6">
        <v>0</v>
      </c>
      <c r="Y6">
        <v>0</v>
      </c>
      <c r="Z6">
        <v>0</v>
      </c>
      <c r="AA6">
        <v>0</v>
      </c>
      <c r="AB6">
        <v>0</v>
      </c>
      <c r="AC6">
        <v>0</v>
      </c>
      <c r="AD6">
        <v>0</v>
      </c>
      <c r="AE6">
        <v>0</v>
      </c>
      <c r="AF6">
        <v>0</v>
      </c>
      <c r="AG6">
        <v>0</v>
      </c>
      <c r="AH6">
        <v>-57169</v>
      </c>
      <c r="AI6">
        <v>-471080</v>
      </c>
      <c r="AJ6">
        <v>0</v>
      </c>
      <c r="AK6">
        <v>0</v>
      </c>
      <c r="AL6">
        <v>-840</v>
      </c>
      <c r="AM6">
        <v>0</v>
      </c>
      <c r="AN6">
        <v>0</v>
      </c>
      <c r="AO6">
        <v>0</v>
      </c>
      <c r="AP6">
        <v>0</v>
      </c>
      <c r="AQ6">
        <v>0</v>
      </c>
      <c r="AR6">
        <v>0</v>
      </c>
      <c r="AS6">
        <v>0</v>
      </c>
      <c r="AT6">
        <v>0</v>
      </c>
      <c r="AU6">
        <v>0</v>
      </c>
      <c r="AV6">
        <v>0</v>
      </c>
      <c r="AW6">
        <v>0</v>
      </c>
      <c r="AX6">
        <v>0</v>
      </c>
      <c r="AY6">
        <v>0</v>
      </c>
      <c r="AZ6">
        <v>0</v>
      </c>
      <c r="BA6">
        <v>0</v>
      </c>
      <c r="BB6">
        <v>0</v>
      </c>
      <c r="BC6">
        <v>0</v>
      </c>
      <c r="BD6">
        <v>0</v>
      </c>
      <c r="BE6">
        <v>0</v>
      </c>
      <c r="BF6">
        <v>0</v>
      </c>
      <c r="BG6">
        <v>0</v>
      </c>
      <c r="BH6">
        <v>0</v>
      </c>
      <c r="BI6">
        <v>0</v>
      </c>
      <c r="BJ6">
        <v>0</v>
      </c>
      <c r="BK6">
        <v>0</v>
      </c>
      <c r="BL6">
        <v>0</v>
      </c>
      <c r="BM6">
        <v>-529089</v>
      </c>
      <c r="BN6">
        <v>0</v>
      </c>
    </row>
    <row r="7" spans="1:110" x14ac:dyDescent="0.3">
      <c r="A7" s="11" t="s">
        <v>72</v>
      </c>
      <c r="B7">
        <v>0</v>
      </c>
      <c r="C7">
        <v>0</v>
      </c>
      <c r="D7">
        <v>0</v>
      </c>
      <c r="E7">
        <v>0</v>
      </c>
      <c r="F7">
        <v>0</v>
      </c>
      <c r="G7">
        <v>0</v>
      </c>
      <c r="H7">
        <v>0</v>
      </c>
      <c r="I7">
        <v>0</v>
      </c>
      <c r="J7">
        <v>0</v>
      </c>
      <c r="K7">
        <v>0</v>
      </c>
      <c r="L7">
        <v>0</v>
      </c>
      <c r="M7">
        <v>0</v>
      </c>
      <c r="N7">
        <v>0</v>
      </c>
      <c r="O7">
        <v>0</v>
      </c>
      <c r="P7">
        <v>0</v>
      </c>
      <c r="Q7">
        <v>0</v>
      </c>
      <c r="R7">
        <v>0</v>
      </c>
      <c r="S7">
        <v>0</v>
      </c>
      <c r="T7" t="s">
        <v>68</v>
      </c>
      <c r="U7">
        <v>0</v>
      </c>
      <c r="V7">
        <v>0</v>
      </c>
      <c r="W7">
        <v>0</v>
      </c>
      <c r="X7">
        <v>0</v>
      </c>
      <c r="Y7">
        <v>0</v>
      </c>
      <c r="Z7">
        <v>0</v>
      </c>
      <c r="AA7">
        <v>0</v>
      </c>
      <c r="AB7">
        <v>0</v>
      </c>
      <c r="AC7">
        <v>0</v>
      </c>
      <c r="AD7">
        <v>0</v>
      </c>
      <c r="AE7">
        <v>0</v>
      </c>
      <c r="AF7">
        <v>-149683</v>
      </c>
      <c r="AG7">
        <v>0</v>
      </c>
      <c r="AH7">
        <v>0</v>
      </c>
      <c r="AI7">
        <v>0</v>
      </c>
      <c r="AJ7">
        <v>0</v>
      </c>
      <c r="AK7">
        <v>0</v>
      </c>
      <c r="AL7">
        <v>0</v>
      </c>
      <c r="AM7">
        <v>0</v>
      </c>
      <c r="AN7">
        <v>0</v>
      </c>
      <c r="AO7">
        <v>0</v>
      </c>
      <c r="AP7">
        <v>0</v>
      </c>
      <c r="AQ7">
        <v>0</v>
      </c>
      <c r="AR7">
        <v>0</v>
      </c>
      <c r="AS7">
        <v>0</v>
      </c>
      <c r="AT7">
        <v>0</v>
      </c>
      <c r="AU7">
        <v>0</v>
      </c>
      <c r="AV7">
        <v>0</v>
      </c>
      <c r="AW7">
        <v>0</v>
      </c>
      <c r="AX7">
        <v>0</v>
      </c>
      <c r="AY7">
        <v>0</v>
      </c>
      <c r="AZ7">
        <v>0</v>
      </c>
      <c r="BA7">
        <v>0</v>
      </c>
      <c r="BB7">
        <v>0</v>
      </c>
      <c r="BC7">
        <v>0</v>
      </c>
      <c r="BD7">
        <v>0</v>
      </c>
      <c r="BE7">
        <v>0</v>
      </c>
      <c r="BF7">
        <v>0</v>
      </c>
      <c r="BG7">
        <v>0</v>
      </c>
      <c r="BH7">
        <v>0</v>
      </c>
      <c r="BI7">
        <v>0</v>
      </c>
      <c r="BJ7">
        <v>0</v>
      </c>
      <c r="BK7">
        <v>0</v>
      </c>
      <c r="BL7">
        <v>0</v>
      </c>
      <c r="BM7">
        <v>-149683</v>
      </c>
      <c r="BN7">
        <v>0</v>
      </c>
    </row>
    <row r="8" spans="1:110" x14ac:dyDescent="0.3">
      <c r="A8" s="11" t="s">
        <v>73</v>
      </c>
      <c r="B8">
        <v>-469</v>
      </c>
      <c r="C8">
        <v>-3842</v>
      </c>
      <c r="D8">
        <v>-30722</v>
      </c>
      <c r="E8">
        <v>0</v>
      </c>
      <c r="F8">
        <v>-200</v>
      </c>
      <c r="G8">
        <v>0</v>
      </c>
      <c r="H8">
        <v>1710</v>
      </c>
      <c r="I8">
        <v>0</v>
      </c>
      <c r="J8">
        <v>0</v>
      </c>
      <c r="K8">
        <v>0</v>
      </c>
      <c r="L8">
        <v>0</v>
      </c>
      <c r="M8">
        <v>0</v>
      </c>
      <c r="N8">
        <v>0</v>
      </c>
      <c r="O8">
        <v>0</v>
      </c>
      <c r="P8">
        <v>0</v>
      </c>
      <c r="Q8">
        <v>0</v>
      </c>
      <c r="R8">
        <v>0</v>
      </c>
      <c r="S8">
        <v>-3292</v>
      </c>
      <c r="T8" t="s">
        <v>68</v>
      </c>
      <c r="U8">
        <v>59268</v>
      </c>
      <c r="V8">
        <v>-3872</v>
      </c>
      <c r="W8">
        <v>0</v>
      </c>
      <c r="X8">
        <v>1100</v>
      </c>
      <c r="Y8">
        <v>0</v>
      </c>
      <c r="Z8">
        <v>0</v>
      </c>
      <c r="AA8">
        <v>0</v>
      </c>
      <c r="AB8">
        <v>-1748</v>
      </c>
      <c r="AC8">
        <v>-5104</v>
      </c>
      <c r="AD8">
        <v>88</v>
      </c>
      <c r="AE8">
        <v>0</v>
      </c>
      <c r="AF8">
        <v>1548</v>
      </c>
      <c r="AG8">
        <v>602</v>
      </c>
      <c r="AH8">
        <v>6177</v>
      </c>
      <c r="AI8">
        <v>-4720</v>
      </c>
      <c r="AJ8">
        <v>-11308</v>
      </c>
      <c r="AK8">
        <v>872</v>
      </c>
      <c r="AL8">
        <v>-3738</v>
      </c>
      <c r="AM8">
        <v>-234</v>
      </c>
      <c r="AN8">
        <v>-160</v>
      </c>
      <c r="AO8">
        <v>64</v>
      </c>
      <c r="AP8">
        <v>-360</v>
      </c>
      <c r="AQ8">
        <v>0</v>
      </c>
      <c r="AR8">
        <v>0</v>
      </c>
      <c r="AS8">
        <v>0</v>
      </c>
      <c r="AT8">
        <v>0</v>
      </c>
      <c r="AU8">
        <v>0</v>
      </c>
      <c r="AV8">
        <v>378</v>
      </c>
      <c r="AW8">
        <v>2627</v>
      </c>
      <c r="AX8">
        <v>0</v>
      </c>
      <c r="AY8">
        <v>0</v>
      </c>
      <c r="AZ8">
        <v>0</v>
      </c>
      <c r="BA8">
        <v>0</v>
      </c>
      <c r="BB8">
        <v>0</v>
      </c>
      <c r="BC8">
        <v>0</v>
      </c>
      <c r="BD8">
        <v>0</v>
      </c>
      <c r="BE8">
        <v>0</v>
      </c>
      <c r="BF8">
        <v>0</v>
      </c>
      <c r="BG8">
        <v>0</v>
      </c>
      <c r="BH8">
        <v>0</v>
      </c>
      <c r="BI8">
        <v>0</v>
      </c>
      <c r="BJ8">
        <v>0</v>
      </c>
      <c r="BK8">
        <v>0</v>
      </c>
      <c r="BL8">
        <v>0</v>
      </c>
      <c r="BM8">
        <v>4665</v>
      </c>
      <c r="BN8">
        <v>3005</v>
      </c>
    </row>
    <row r="9" spans="1:110" s="2" customFormat="1" x14ac:dyDescent="0.3">
      <c r="A9" s="10" t="s">
        <v>74</v>
      </c>
      <c r="B9">
        <v>1026</v>
      </c>
      <c r="C9">
        <v>123601</v>
      </c>
      <c r="D9">
        <v>253274</v>
      </c>
      <c r="E9">
        <v>0</v>
      </c>
      <c r="F9">
        <v>620</v>
      </c>
      <c r="G9">
        <v>0</v>
      </c>
      <c r="H9">
        <v>-200</v>
      </c>
      <c r="I9">
        <v>0</v>
      </c>
      <c r="J9">
        <v>-1718</v>
      </c>
      <c r="K9">
        <v>500</v>
      </c>
      <c r="L9">
        <v>0</v>
      </c>
      <c r="M9">
        <v>0</v>
      </c>
      <c r="N9">
        <v>0</v>
      </c>
      <c r="O9">
        <v>0</v>
      </c>
      <c r="P9">
        <v>0</v>
      </c>
      <c r="Q9">
        <v>0</v>
      </c>
      <c r="R9">
        <v>0</v>
      </c>
      <c r="S9">
        <v>1206950</v>
      </c>
      <c r="T9" t="s">
        <v>68</v>
      </c>
      <c r="U9">
        <v>2125563</v>
      </c>
      <c r="V9">
        <v>311036</v>
      </c>
      <c r="W9">
        <v>0</v>
      </c>
      <c r="X9">
        <v>19272</v>
      </c>
      <c r="Y9">
        <v>0</v>
      </c>
      <c r="Z9">
        <v>0</v>
      </c>
      <c r="AA9">
        <v>0</v>
      </c>
      <c r="AB9">
        <v>145176</v>
      </c>
      <c r="AC9">
        <v>-418000</v>
      </c>
      <c r="AD9">
        <v>-2552</v>
      </c>
      <c r="AE9">
        <v>0</v>
      </c>
      <c r="AF9">
        <v>-295582</v>
      </c>
      <c r="AG9">
        <v>-7224</v>
      </c>
      <c r="AH9">
        <v>-577187</v>
      </c>
      <c r="AI9">
        <v>-251360</v>
      </c>
      <c r="AJ9">
        <v>168872</v>
      </c>
      <c r="AK9">
        <v>21146</v>
      </c>
      <c r="AL9">
        <v>-16506</v>
      </c>
      <c r="AM9">
        <v>-12051</v>
      </c>
      <c r="AN9">
        <v>-1840</v>
      </c>
      <c r="AO9">
        <v>-2176</v>
      </c>
      <c r="AP9">
        <v>-13640</v>
      </c>
      <c r="AQ9">
        <v>0</v>
      </c>
      <c r="AR9">
        <v>40257</v>
      </c>
      <c r="AS9">
        <v>34294</v>
      </c>
      <c r="AT9">
        <v>48023</v>
      </c>
      <c r="AU9">
        <v>13092</v>
      </c>
      <c r="AV9">
        <v>5373</v>
      </c>
      <c r="AW9">
        <v>10323</v>
      </c>
      <c r="AX9">
        <v>0</v>
      </c>
      <c r="AY9">
        <v>0</v>
      </c>
      <c r="AZ9">
        <v>270</v>
      </c>
      <c r="BA9">
        <v>0</v>
      </c>
      <c r="BB9">
        <v>0</v>
      </c>
      <c r="BC9">
        <v>44637</v>
      </c>
      <c r="BD9">
        <v>403</v>
      </c>
      <c r="BE9">
        <v>1502</v>
      </c>
      <c r="BF9">
        <v>2827</v>
      </c>
      <c r="BG9">
        <v>1128</v>
      </c>
      <c r="BH9">
        <v>0</v>
      </c>
      <c r="BI9">
        <v>20873</v>
      </c>
      <c r="BJ9">
        <v>522</v>
      </c>
      <c r="BK9">
        <v>53027</v>
      </c>
      <c r="BL9">
        <v>0</v>
      </c>
      <c r="BM9">
        <v>3053550</v>
      </c>
      <c r="BN9">
        <v>144070</v>
      </c>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row>
    <row r="10" spans="1:110" x14ac:dyDescent="0.3">
      <c r="A10" s="11" t="s">
        <v>75</v>
      </c>
      <c r="B10">
        <v>0</v>
      </c>
      <c r="C10">
        <v>0</v>
      </c>
      <c r="D10">
        <v>0</v>
      </c>
      <c r="E10">
        <v>0</v>
      </c>
      <c r="F10">
        <v>0</v>
      </c>
      <c r="G10">
        <v>0</v>
      </c>
      <c r="H10">
        <v>0</v>
      </c>
      <c r="I10">
        <v>0</v>
      </c>
      <c r="J10">
        <v>0</v>
      </c>
      <c r="K10">
        <v>0</v>
      </c>
      <c r="L10">
        <v>0</v>
      </c>
      <c r="M10">
        <v>0</v>
      </c>
      <c r="N10">
        <v>0</v>
      </c>
      <c r="O10">
        <v>0</v>
      </c>
      <c r="P10">
        <v>0</v>
      </c>
      <c r="Q10">
        <v>0</v>
      </c>
      <c r="R10">
        <v>0</v>
      </c>
      <c r="S10">
        <v>0</v>
      </c>
      <c r="T10" t="s">
        <v>68</v>
      </c>
      <c r="U10">
        <v>0</v>
      </c>
      <c r="V10">
        <v>-16808</v>
      </c>
      <c r="W10">
        <v>27808</v>
      </c>
      <c r="X10">
        <v>0</v>
      </c>
      <c r="Y10">
        <v>0</v>
      </c>
      <c r="Z10">
        <v>125235</v>
      </c>
      <c r="AA10">
        <v>0</v>
      </c>
      <c r="AB10">
        <v>-4462</v>
      </c>
      <c r="AC10">
        <v>298408</v>
      </c>
      <c r="AD10">
        <v>0</v>
      </c>
      <c r="AE10">
        <v>0</v>
      </c>
      <c r="AF10">
        <v>-1032</v>
      </c>
      <c r="AG10">
        <v>-3913</v>
      </c>
      <c r="AH10">
        <v>-16060</v>
      </c>
      <c r="AI10">
        <v>-87000</v>
      </c>
      <c r="AJ10">
        <v>-251944</v>
      </c>
      <c r="AK10">
        <v>-19707</v>
      </c>
      <c r="AL10">
        <v>-1176</v>
      </c>
      <c r="AM10">
        <v>-78</v>
      </c>
      <c r="AN10">
        <v>360</v>
      </c>
      <c r="AO10">
        <v>-1248</v>
      </c>
      <c r="AP10">
        <v>-7880</v>
      </c>
      <c r="AQ10">
        <v>0</v>
      </c>
      <c r="AR10">
        <v>0</v>
      </c>
      <c r="AS10">
        <v>0</v>
      </c>
      <c r="AT10">
        <v>0</v>
      </c>
      <c r="AU10">
        <v>0</v>
      </c>
      <c r="AV10">
        <v>0</v>
      </c>
      <c r="AW10">
        <v>0</v>
      </c>
      <c r="AX10">
        <v>0</v>
      </c>
      <c r="AY10">
        <v>0</v>
      </c>
      <c r="AZ10">
        <v>0</v>
      </c>
      <c r="BA10">
        <v>0</v>
      </c>
      <c r="BB10">
        <v>0</v>
      </c>
      <c r="BC10">
        <v>0</v>
      </c>
      <c r="BD10">
        <v>0</v>
      </c>
      <c r="BE10">
        <v>0</v>
      </c>
      <c r="BF10">
        <v>0</v>
      </c>
      <c r="BG10">
        <v>0</v>
      </c>
      <c r="BH10">
        <v>0</v>
      </c>
      <c r="BI10">
        <v>0</v>
      </c>
      <c r="BJ10">
        <v>0</v>
      </c>
      <c r="BK10">
        <v>0</v>
      </c>
      <c r="BL10">
        <v>0</v>
      </c>
      <c r="BM10">
        <v>40503</v>
      </c>
      <c r="BN10">
        <v>0</v>
      </c>
    </row>
    <row r="11" spans="1:110" x14ac:dyDescent="0.3">
      <c r="A11" s="11" t="s">
        <v>76</v>
      </c>
      <c r="B11">
        <v>0</v>
      </c>
      <c r="C11">
        <v>0</v>
      </c>
      <c r="D11">
        <v>1836</v>
      </c>
      <c r="E11">
        <v>0</v>
      </c>
      <c r="F11">
        <v>20</v>
      </c>
      <c r="G11">
        <v>0</v>
      </c>
      <c r="H11">
        <v>-29</v>
      </c>
      <c r="I11">
        <v>0</v>
      </c>
      <c r="J11">
        <v>0</v>
      </c>
      <c r="K11">
        <v>-20</v>
      </c>
      <c r="L11">
        <v>0</v>
      </c>
      <c r="M11">
        <v>0</v>
      </c>
      <c r="N11">
        <v>0</v>
      </c>
      <c r="O11">
        <v>0</v>
      </c>
      <c r="P11">
        <v>0</v>
      </c>
      <c r="Q11">
        <v>0</v>
      </c>
      <c r="R11">
        <v>0</v>
      </c>
      <c r="S11">
        <v>-8644</v>
      </c>
      <c r="T11" t="s">
        <v>68</v>
      </c>
      <c r="U11">
        <v>0</v>
      </c>
      <c r="V11">
        <v>0</v>
      </c>
      <c r="W11">
        <v>15444</v>
      </c>
      <c r="X11">
        <v>0</v>
      </c>
      <c r="Y11">
        <v>0</v>
      </c>
      <c r="Z11">
        <v>0</v>
      </c>
      <c r="AA11">
        <v>0</v>
      </c>
      <c r="AB11">
        <v>-92</v>
      </c>
      <c r="AC11">
        <v>44</v>
      </c>
      <c r="AD11">
        <v>-88</v>
      </c>
      <c r="AE11">
        <v>0</v>
      </c>
      <c r="AF11">
        <v>-43</v>
      </c>
      <c r="AG11">
        <v>-43</v>
      </c>
      <c r="AH11">
        <v>-2897</v>
      </c>
      <c r="AI11">
        <v>160</v>
      </c>
      <c r="AJ11">
        <v>-88</v>
      </c>
      <c r="AK11">
        <v>-1090</v>
      </c>
      <c r="AL11">
        <v>-84</v>
      </c>
      <c r="AM11">
        <v>-39</v>
      </c>
      <c r="AN11">
        <v>0</v>
      </c>
      <c r="AO11">
        <v>-32</v>
      </c>
      <c r="AP11">
        <v>2800</v>
      </c>
      <c r="AQ11">
        <v>0</v>
      </c>
      <c r="AR11">
        <v>0</v>
      </c>
      <c r="AS11">
        <v>0</v>
      </c>
      <c r="AT11">
        <v>0</v>
      </c>
      <c r="AU11">
        <v>0</v>
      </c>
      <c r="AV11">
        <v>0</v>
      </c>
      <c r="AW11">
        <v>0</v>
      </c>
      <c r="AX11">
        <v>0</v>
      </c>
      <c r="AY11">
        <v>0</v>
      </c>
      <c r="AZ11">
        <v>0</v>
      </c>
      <c r="BA11">
        <v>0</v>
      </c>
      <c r="BB11">
        <v>0</v>
      </c>
      <c r="BC11">
        <v>0</v>
      </c>
      <c r="BD11">
        <v>0</v>
      </c>
      <c r="BE11">
        <v>0</v>
      </c>
      <c r="BF11">
        <v>0</v>
      </c>
      <c r="BG11">
        <v>0</v>
      </c>
      <c r="BH11">
        <v>0</v>
      </c>
      <c r="BI11">
        <v>0</v>
      </c>
      <c r="BJ11">
        <v>0</v>
      </c>
      <c r="BK11">
        <v>-5541</v>
      </c>
      <c r="BL11">
        <v>-1475</v>
      </c>
      <c r="BM11">
        <v>100</v>
      </c>
      <c r="BN11">
        <v>0</v>
      </c>
    </row>
    <row r="12" spans="1:110" s="2" customFormat="1" x14ac:dyDescent="0.3">
      <c r="A12" s="10" t="s">
        <v>77</v>
      </c>
      <c r="B12">
        <v>0</v>
      </c>
      <c r="C12">
        <v>-121221</v>
      </c>
      <c r="D12">
        <v>-255110</v>
      </c>
      <c r="E12">
        <v>0</v>
      </c>
      <c r="F12">
        <v>0</v>
      </c>
      <c r="G12">
        <v>0</v>
      </c>
      <c r="H12">
        <v>4731</v>
      </c>
      <c r="I12">
        <v>0</v>
      </c>
      <c r="J12">
        <v>3855</v>
      </c>
      <c r="K12">
        <v>0</v>
      </c>
      <c r="L12">
        <v>0</v>
      </c>
      <c r="M12">
        <v>14514</v>
      </c>
      <c r="N12">
        <v>11509</v>
      </c>
      <c r="O12">
        <v>0</v>
      </c>
      <c r="P12">
        <v>0</v>
      </c>
      <c r="Q12">
        <v>0</v>
      </c>
      <c r="R12">
        <v>0</v>
      </c>
      <c r="S12">
        <v>-380930</v>
      </c>
      <c r="T12" t="s">
        <v>68</v>
      </c>
      <c r="U12">
        <v>-2125563</v>
      </c>
      <c r="V12">
        <v>-162140</v>
      </c>
      <c r="W12">
        <v>-43252</v>
      </c>
      <c r="X12">
        <v>-19272</v>
      </c>
      <c r="Y12">
        <v>0</v>
      </c>
      <c r="Z12">
        <v>52965</v>
      </c>
      <c r="AA12">
        <v>0</v>
      </c>
      <c r="AB12">
        <v>33672</v>
      </c>
      <c r="AC12">
        <v>278696</v>
      </c>
      <c r="AD12">
        <v>2684</v>
      </c>
      <c r="AE12">
        <v>0</v>
      </c>
      <c r="AF12">
        <v>298506</v>
      </c>
      <c r="AG12">
        <v>14792</v>
      </c>
      <c r="AH12">
        <v>879605</v>
      </c>
      <c r="AI12">
        <v>340000</v>
      </c>
      <c r="AJ12">
        <v>255332</v>
      </c>
      <c r="AK12">
        <v>1264</v>
      </c>
      <c r="AL12">
        <v>23268</v>
      </c>
      <c r="AM12">
        <v>20124</v>
      </c>
      <c r="AN12">
        <v>13240</v>
      </c>
      <c r="AO12">
        <v>13248</v>
      </c>
      <c r="AP12">
        <v>32080</v>
      </c>
      <c r="AQ12">
        <v>0</v>
      </c>
      <c r="AR12">
        <v>-38248</v>
      </c>
      <c r="AS12">
        <v>-32582</v>
      </c>
      <c r="AT12">
        <v>-22073</v>
      </c>
      <c r="AU12">
        <v>-8119</v>
      </c>
      <c r="AV12">
        <v>0</v>
      </c>
      <c r="AW12">
        <v>0</v>
      </c>
      <c r="AX12">
        <v>0</v>
      </c>
      <c r="AY12">
        <v>0</v>
      </c>
      <c r="AZ12">
        <v>0</v>
      </c>
      <c r="BA12">
        <v>0</v>
      </c>
      <c r="BB12">
        <v>0</v>
      </c>
      <c r="BC12">
        <v>-44637</v>
      </c>
      <c r="BD12">
        <v>-403</v>
      </c>
      <c r="BE12">
        <v>0</v>
      </c>
      <c r="BF12">
        <v>-2827</v>
      </c>
      <c r="BG12">
        <v>0</v>
      </c>
      <c r="BH12">
        <v>0</v>
      </c>
      <c r="BI12">
        <v>-20873</v>
      </c>
      <c r="BJ12">
        <v>-522</v>
      </c>
      <c r="BK12">
        <v>372372</v>
      </c>
      <c r="BL12">
        <v>130081</v>
      </c>
      <c r="BM12">
        <v>-481235</v>
      </c>
      <c r="BN12">
        <v>-92543</v>
      </c>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row>
    <row r="13" spans="1:110" x14ac:dyDescent="0.3">
      <c r="A13" s="11" t="s">
        <v>78</v>
      </c>
      <c r="B13">
        <v>0</v>
      </c>
      <c r="C13">
        <v>0</v>
      </c>
      <c r="D13">
        <v>-189347</v>
      </c>
      <c r="E13">
        <v>0</v>
      </c>
      <c r="F13">
        <v>0</v>
      </c>
      <c r="G13">
        <v>0</v>
      </c>
      <c r="H13">
        <v>0</v>
      </c>
      <c r="I13">
        <v>0</v>
      </c>
      <c r="J13">
        <v>0</v>
      </c>
      <c r="K13">
        <v>0</v>
      </c>
      <c r="L13">
        <v>0</v>
      </c>
      <c r="M13">
        <v>-1611</v>
      </c>
      <c r="N13">
        <v>-15600</v>
      </c>
      <c r="O13">
        <v>0</v>
      </c>
      <c r="P13">
        <v>0</v>
      </c>
      <c r="Q13">
        <v>0</v>
      </c>
      <c r="R13">
        <v>0</v>
      </c>
      <c r="S13">
        <v>-130373</v>
      </c>
      <c r="T13" t="s">
        <v>68</v>
      </c>
      <c r="U13">
        <v>0</v>
      </c>
      <c r="V13">
        <v>0</v>
      </c>
      <c r="W13">
        <v>0</v>
      </c>
      <c r="X13">
        <v>0</v>
      </c>
      <c r="Y13">
        <v>0</v>
      </c>
      <c r="Z13">
        <v>0</v>
      </c>
      <c r="AA13">
        <v>0</v>
      </c>
      <c r="AB13">
        <v>0</v>
      </c>
      <c r="AC13">
        <v>0</v>
      </c>
      <c r="AD13">
        <v>0</v>
      </c>
      <c r="AE13">
        <v>0</v>
      </c>
      <c r="AF13">
        <v>0</v>
      </c>
      <c r="AG13">
        <v>0</v>
      </c>
      <c r="AH13">
        <v>0</v>
      </c>
      <c r="AI13">
        <v>0</v>
      </c>
      <c r="AJ13">
        <v>0</v>
      </c>
      <c r="AK13">
        <v>0</v>
      </c>
      <c r="AL13">
        <v>0</v>
      </c>
      <c r="AM13">
        <v>0</v>
      </c>
      <c r="AN13">
        <v>0</v>
      </c>
      <c r="AO13">
        <v>0</v>
      </c>
      <c r="AP13">
        <v>0</v>
      </c>
      <c r="AQ13">
        <v>0</v>
      </c>
      <c r="AR13">
        <v>0</v>
      </c>
      <c r="AS13">
        <v>0</v>
      </c>
      <c r="AT13">
        <v>-10571</v>
      </c>
      <c r="AU13">
        <v>-232</v>
      </c>
      <c r="AV13">
        <v>0</v>
      </c>
      <c r="AW13">
        <v>0</v>
      </c>
      <c r="AX13">
        <v>0</v>
      </c>
      <c r="AY13">
        <v>0</v>
      </c>
      <c r="AZ13">
        <v>0</v>
      </c>
      <c r="BA13">
        <v>0</v>
      </c>
      <c r="BB13">
        <v>0</v>
      </c>
      <c r="BC13">
        <v>-44637</v>
      </c>
      <c r="BD13">
        <v>-403</v>
      </c>
      <c r="BE13">
        <v>0</v>
      </c>
      <c r="BF13">
        <v>-65</v>
      </c>
      <c r="BG13">
        <v>0</v>
      </c>
      <c r="BH13">
        <v>0</v>
      </c>
      <c r="BI13">
        <v>-17200</v>
      </c>
      <c r="BJ13">
        <v>-72</v>
      </c>
      <c r="BK13">
        <v>195051</v>
      </c>
      <c r="BL13">
        <v>0</v>
      </c>
      <c r="BM13">
        <v>-215060</v>
      </c>
      <c r="BN13">
        <v>-28471</v>
      </c>
    </row>
    <row r="14" spans="1:110" x14ac:dyDescent="0.3">
      <c r="A14" s="11" t="s">
        <v>79</v>
      </c>
      <c r="B14">
        <v>0</v>
      </c>
      <c r="C14">
        <v>0</v>
      </c>
      <c r="D14">
        <v>0</v>
      </c>
      <c r="E14">
        <v>0</v>
      </c>
      <c r="F14">
        <v>0</v>
      </c>
      <c r="G14">
        <v>0</v>
      </c>
      <c r="H14">
        <v>0</v>
      </c>
      <c r="I14">
        <v>0</v>
      </c>
      <c r="J14">
        <v>0</v>
      </c>
      <c r="K14">
        <v>0</v>
      </c>
      <c r="L14">
        <v>0</v>
      </c>
      <c r="M14">
        <v>0</v>
      </c>
      <c r="N14">
        <v>0</v>
      </c>
      <c r="O14">
        <v>0</v>
      </c>
      <c r="P14">
        <v>0</v>
      </c>
      <c r="Q14">
        <v>0</v>
      </c>
      <c r="R14">
        <v>0</v>
      </c>
      <c r="S14">
        <v>-4112</v>
      </c>
      <c r="T14" t="s">
        <v>68</v>
      </c>
      <c r="U14">
        <v>0</v>
      </c>
      <c r="V14">
        <v>0</v>
      </c>
      <c r="W14">
        <v>0</v>
      </c>
      <c r="X14">
        <v>0</v>
      </c>
      <c r="Y14">
        <v>0</v>
      </c>
      <c r="Z14">
        <v>0</v>
      </c>
      <c r="AA14">
        <v>0</v>
      </c>
      <c r="AB14">
        <v>0</v>
      </c>
      <c r="AC14">
        <v>0</v>
      </c>
      <c r="AD14">
        <v>0</v>
      </c>
      <c r="AE14">
        <v>0</v>
      </c>
      <c r="AF14">
        <v>0</v>
      </c>
      <c r="AG14">
        <v>0</v>
      </c>
      <c r="AH14">
        <v>0</v>
      </c>
      <c r="AI14">
        <v>0</v>
      </c>
      <c r="AJ14">
        <v>0</v>
      </c>
      <c r="AK14">
        <v>0</v>
      </c>
      <c r="AL14">
        <v>0</v>
      </c>
      <c r="AM14">
        <v>0</v>
      </c>
      <c r="AN14">
        <v>0</v>
      </c>
      <c r="AO14">
        <v>0</v>
      </c>
      <c r="AP14">
        <v>0</v>
      </c>
      <c r="AQ14">
        <v>0</v>
      </c>
      <c r="AR14">
        <v>0</v>
      </c>
      <c r="AS14">
        <v>0</v>
      </c>
      <c r="AT14">
        <v>-4600</v>
      </c>
      <c r="AU14">
        <v>-405</v>
      </c>
      <c r="AV14">
        <v>0</v>
      </c>
      <c r="AW14">
        <v>0</v>
      </c>
      <c r="AX14">
        <v>0</v>
      </c>
      <c r="AY14">
        <v>0</v>
      </c>
      <c r="AZ14">
        <v>0</v>
      </c>
      <c r="BA14">
        <v>0</v>
      </c>
      <c r="BB14">
        <v>0</v>
      </c>
      <c r="BC14">
        <v>0</v>
      </c>
      <c r="BD14">
        <v>0</v>
      </c>
      <c r="BE14">
        <v>0</v>
      </c>
      <c r="BF14">
        <v>-2762</v>
      </c>
      <c r="BG14">
        <v>0</v>
      </c>
      <c r="BH14">
        <v>0</v>
      </c>
      <c r="BI14">
        <v>-3673</v>
      </c>
      <c r="BJ14">
        <v>-450</v>
      </c>
      <c r="BK14">
        <v>9596</v>
      </c>
      <c r="BL14">
        <v>0</v>
      </c>
      <c r="BM14">
        <v>-6406</v>
      </c>
      <c r="BN14">
        <v>-11439</v>
      </c>
      <c r="BQ14" s="173"/>
      <c r="BR14" s="173"/>
      <c r="BS14" s="237"/>
    </row>
    <row r="15" spans="1:110" x14ac:dyDescent="0.3">
      <c r="A15" s="11" t="s">
        <v>80</v>
      </c>
      <c r="B15">
        <v>0</v>
      </c>
      <c r="C15">
        <v>0</v>
      </c>
      <c r="D15">
        <v>-65764</v>
      </c>
      <c r="E15">
        <v>0</v>
      </c>
      <c r="F15">
        <v>0</v>
      </c>
      <c r="G15">
        <v>0</v>
      </c>
      <c r="H15">
        <v>0</v>
      </c>
      <c r="I15">
        <v>0</v>
      </c>
      <c r="J15">
        <v>0</v>
      </c>
      <c r="K15">
        <v>0</v>
      </c>
      <c r="L15">
        <v>0</v>
      </c>
      <c r="M15">
        <v>0</v>
      </c>
      <c r="N15">
        <v>-8607</v>
      </c>
      <c r="O15">
        <v>0</v>
      </c>
      <c r="P15">
        <v>0</v>
      </c>
      <c r="Q15">
        <v>0</v>
      </c>
      <c r="R15">
        <v>0</v>
      </c>
      <c r="S15">
        <v>-165929</v>
      </c>
      <c r="T15" t="s">
        <v>68</v>
      </c>
      <c r="U15">
        <v>0</v>
      </c>
      <c r="V15">
        <v>0</v>
      </c>
      <c r="W15">
        <v>0</v>
      </c>
      <c r="X15">
        <v>0</v>
      </c>
      <c r="Y15">
        <v>0</v>
      </c>
      <c r="Z15">
        <v>-7821</v>
      </c>
      <c r="AA15">
        <v>0</v>
      </c>
      <c r="AB15">
        <v>0</v>
      </c>
      <c r="AC15">
        <v>0</v>
      </c>
      <c r="AD15">
        <v>0</v>
      </c>
      <c r="AE15">
        <v>0</v>
      </c>
      <c r="AF15">
        <v>0</v>
      </c>
      <c r="AG15">
        <v>0</v>
      </c>
      <c r="AH15">
        <v>-2812</v>
      </c>
      <c r="AI15">
        <v>0</v>
      </c>
      <c r="AJ15">
        <v>0</v>
      </c>
      <c r="AK15">
        <v>0</v>
      </c>
      <c r="AL15">
        <v>0</v>
      </c>
      <c r="AM15">
        <v>0</v>
      </c>
      <c r="AN15">
        <v>0</v>
      </c>
      <c r="AO15">
        <v>0</v>
      </c>
      <c r="AP15">
        <v>0</v>
      </c>
      <c r="AQ15">
        <v>0</v>
      </c>
      <c r="AR15">
        <v>0</v>
      </c>
      <c r="AS15">
        <v>0</v>
      </c>
      <c r="AT15">
        <v>-5343</v>
      </c>
      <c r="AU15">
        <v>-450</v>
      </c>
      <c r="AV15">
        <v>0</v>
      </c>
      <c r="AW15">
        <v>0</v>
      </c>
      <c r="AX15">
        <v>0</v>
      </c>
      <c r="AY15">
        <v>0</v>
      </c>
      <c r="AZ15">
        <v>0</v>
      </c>
      <c r="BA15">
        <v>0</v>
      </c>
      <c r="BB15">
        <v>0</v>
      </c>
      <c r="BC15">
        <v>0</v>
      </c>
      <c r="BD15">
        <v>0</v>
      </c>
      <c r="BE15">
        <v>0</v>
      </c>
      <c r="BF15">
        <v>0</v>
      </c>
      <c r="BG15">
        <v>0</v>
      </c>
      <c r="BH15">
        <v>0</v>
      </c>
      <c r="BI15">
        <v>0</v>
      </c>
      <c r="BJ15">
        <v>0</v>
      </c>
      <c r="BK15">
        <v>98251</v>
      </c>
      <c r="BL15">
        <v>85194</v>
      </c>
      <c r="BM15">
        <v>-73281</v>
      </c>
      <c r="BN15">
        <v>-5793</v>
      </c>
      <c r="BQ15" s="173"/>
      <c r="BR15" s="173"/>
      <c r="BS15" s="237"/>
    </row>
    <row r="16" spans="1:110" x14ac:dyDescent="0.3">
      <c r="A16" s="11" t="s">
        <v>81</v>
      </c>
      <c r="B16">
        <v>0</v>
      </c>
      <c r="C16">
        <v>0</v>
      </c>
      <c r="D16">
        <v>0</v>
      </c>
      <c r="E16">
        <v>0</v>
      </c>
      <c r="F16">
        <v>0</v>
      </c>
      <c r="G16">
        <v>0</v>
      </c>
      <c r="H16">
        <v>0</v>
      </c>
      <c r="I16">
        <v>0</v>
      </c>
      <c r="J16">
        <v>0</v>
      </c>
      <c r="K16">
        <v>0</v>
      </c>
      <c r="L16">
        <v>0</v>
      </c>
      <c r="M16">
        <v>-157</v>
      </c>
      <c r="N16">
        <v>-465</v>
      </c>
      <c r="O16">
        <v>0</v>
      </c>
      <c r="P16">
        <v>0</v>
      </c>
      <c r="Q16">
        <v>0</v>
      </c>
      <c r="R16">
        <v>0</v>
      </c>
      <c r="S16">
        <v>-80624</v>
      </c>
      <c r="T16" t="s">
        <v>68</v>
      </c>
      <c r="U16">
        <v>0</v>
      </c>
      <c r="V16">
        <v>0</v>
      </c>
      <c r="W16">
        <v>0</v>
      </c>
      <c r="X16">
        <v>0</v>
      </c>
      <c r="Y16">
        <v>0</v>
      </c>
      <c r="Z16">
        <v>-12524</v>
      </c>
      <c r="AA16">
        <v>0</v>
      </c>
      <c r="AB16">
        <v>0</v>
      </c>
      <c r="AC16">
        <v>0</v>
      </c>
      <c r="AD16">
        <v>0</v>
      </c>
      <c r="AE16">
        <v>0</v>
      </c>
      <c r="AF16">
        <v>0</v>
      </c>
      <c r="AG16">
        <v>0</v>
      </c>
      <c r="AH16">
        <v>-85</v>
      </c>
      <c r="AI16">
        <v>-40</v>
      </c>
      <c r="AJ16">
        <v>0</v>
      </c>
      <c r="AK16">
        <v>0</v>
      </c>
      <c r="AL16">
        <v>0</v>
      </c>
      <c r="AM16">
        <v>0</v>
      </c>
      <c r="AN16">
        <v>0</v>
      </c>
      <c r="AO16">
        <v>0</v>
      </c>
      <c r="AP16">
        <v>-3040</v>
      </c>
      <c r="AQ16">
        <v>0</v>
      </c>
      <c r="AR16">
        <v>-38248</v>
      </c>
      <c r="AS16">
        <v>-32582</v>
      </c>
      <c r="AT16">
        <v>-1137</v>
      </c>
      <c r="AU16">
        <v>-5081</v>
      </c>
      <c r="AV16">
        <v>0</v>
      </c>
      <c r="AW16">
        <v>0</v>
      </c>
      <c r="AX16">
        <v>0</v>
      </c>
      <c r="AY16">
        <v>0</v>
      </c>
      <c r="AZ16">
        <v>0</v>
      </c>
      <c r="BA16">
        <v>0</v>
      </c>
      <c r="BB16">
        <v>0</v>
      </c>
      <c r="BC16">
        <v>0</v>
      </c>
      <c r="BD16">
        <v>0</v>
      </c>
      <c r="BE16">
        <v>0</v>
      </c>
      <c r="BF16">
        <v>0</v>
      </c>
      <c r="BG16">
        <v>0</v>
      </c>
      <c r="BH16">
        <v>0</v>
      </c>
      <c r="BI16">
        <v>0</v>
      </c>
      <c r="BJ16">
        <v>0</v>
      </c>
      <c r="BK16">
        <v>69475</v>
      </c>
      <c r="BL16">
        <v>41137</v>
      </c>
      <c r="BM16">
        <v>-63371</v>
      </c>
      <c r="BN16">
        <v>-44465</v>
      </c>
      <c r="BQ16" s="173"/>
      <c r="BR16" s="173"/>
      <c r="BS16" s="237"/>
    </row>
    <row r="17" spans="1:71" x14ac:dyDescent="0.3">
      <c r="A17" s="11" t="s">
        <v>82</v>
      </c>
      <c r="B17">
        <v>0</v>
      </c>
      <c r="C17">
        <v>0</v>
      </c>
      <c r="D17">
        <v>0</v>
      </c>
      <c r="E17">
        <v>0</v>
      </c>
      <c r="F17">
        <v>0</v>
      </c>
      <c r="G17">
        <v>0</v>
      </c>
      <c r="H17">
        <v>0</v>
      </c>
      <c r="I17">
        <v>0</v>
      </c>
      <c r="J17">
        <v>0</v>
      </c>
      <c r="K17">
        <v>0</v>
      </c>
      <c r="L17">
        <v>0</v>
      </c>
      <c r="M17">
        <v>0</v>
      </c>
      <c r="N17">
        <v>0</v>
      </c>
      <c r="O17">
        <v>0</v>
      </c>
      <c r="P17">
        <v>0</v>
      </c>
      <c r="Q17">
        <v>0</v>
      </c>
      <c r="R17">
        <v>0</v>
      </c>
      <c r="S17">
        <v>-3854</v>
      </c>
      <c r="T17" t="s">
        <v>68</v>
      </c>
      <c r="U17">
        <v>0</v>
      </c>
      <c r="V17">
        <v>0</v>
      </c>
      <c r="W17">
        <v>0</v>
      </c>
      <c r="X17">
        <v>0</v>
      </c>
      <c r="Y17">
        <v>0</v>
      </c>
      <c r="Z17">
        <v>-9950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-422</v>
      </c>
      <c r="AU17">
        <v>0</v>
      </c>
      <c r="AV17">
        <v>0</v>
      </c>
      <c r="AW17">
        <v>0</v>
      </c>
      <c r="AX17">
        <v>0</v>
      </c>
      <c r="AY17">
        <v>0</v>
      </c>
      <c r="AZ17">
        <v>0</v>
      </c>
      <c r="BA17">
        <v>0</v>
      </c>
      <c r="BB17">
        <v>0</v>
      </c>
      <c r="BC17">
        <v>0</v>
      </c>
      <c r="BD17">
        <v>0</v>
      </c>
      <c r="BE17">
        <v>0</v>
      </c>
      <c r="BF17">
        <v>0</v>
      </c>
      <c r="BG17">
        <v>0</v>
      </c>
      <c r="BH17">
        <v>0</v>
      </c>
      <c r="BI17">
        <v>0</v>
      </c>
      <c r="BJ17">
        <v>0</v>
      </c>
      <c r="BK17">
        <v>0</v>
      </c>
      <c r="BL17">
        <v>7899</v>
      </c>
      <c r="BM17">
        <v>-6326</v>
      </c>
      <c r="BN17">
        <v>-422</v>
      </c>
      <c r="BQ17" s="173"/>
      <c r="BR17" s="173"/>
      <c r="BS17" s="237"/>
    </row>
    <row r="18" spans="1:71" x14ac:dyDescent="0.3">
      <c r="A18" s="11" t="s">
        <v>83</v>
      </c>
      <c r="B18">
        <v>0</v>
      </c>
      <c r="C18">
        <v>0</v>
      </c>
      <c r="D18">
        <v>0</v>
      </c>
      <c r="E18">
        <v>0</v>
      </c>
      <c r="F18">
        <v>0</v>
      </c>
      <c r="G18">
        <v>0</v>
      </c>
      <c r="H18">
        <v>0</v>
      </c>
      <c r="I18">
        <v>0</v>
      </c>
      <c r="J18">
        <v>0</v>
      </c>
      <c r="K18">
        <v>0</v>
      </c>
      <c r="L18">
        <v>0</v>
      </c>
      <c r="M18">
        <v>0</v>
      </c>
      <c r="N18">
        <v>0</v>
      </c>
      <c r="O18">
        <v>0</v>
      </c>
      <c r="P18">
        <v>0</v>
      </c>
      <c r="Q18">
        <v>0</v>
      </c>
      <c r="R18">
        <v>0</v>
      </c>
      <c r="S18">
        <v>-5327</v>
      </c>
      <c r="T18" t="s">
        <v>68</v>
      </c>
      <c r="U18">
        <v>0</v>
      </c>
      <c r="V18">
        <v>0</v>
      </c>
      <c r="W18">
        <v>0</v>
      </c>
      <c r="X18">
        <v>0</v>
      </c>
      <c r="Y18">
        <v>0</v>
      </c>
      <c r="Z18">
        <v>-10296</v>
      </c>
      <c r="AA18">
        <v>0</v>
      </c>
      <c r="AB18">
        <v>0</v>
      </c>
      <c r="AC18">
        <v>0</v>
      </c>
      <c r="AD18">
        <v>0</v>
      </c>
      <c r="AE18">
        <v>0</v>
      </c>
      <c r="AF18">
        <v>0</v>
      </c>
      <c r="AG18">
        <v>0</v>
      </c>
      <c r="AH18">
        <v>0</v>
      </c>
      <c r="AI18">
        <v>0</v>
      </c>
      <c r="AJ18">
        <v>0</v>
      </c>
      <c r="AK18">
        <v>0</v>
      </c>
      <c r="AL18">
        <v>0</v>
      </c>
      <c r="AM18">
        <v>0</v>
      </c>
      <c r="AN18">
        <v>0</v>
      </c>
      <c r="AO18">
        <v>0</v>
      </c>
      <c r="AP18">
        <v>0</v>
      </c>
      <c r="AQ18">
        <v>0</v>
      </c>
      <c r="AR18">
        <v>0</v>
      </c>
      <c r="AS18">
        <v>0</v>
      </c>
      <c r="AT18">
        <v>0</v>
      </c>
      <c r="AU18">
        <v>0</v>
      </c>
      <c r="AV18">
        <v>0</v>
      </c>
      <c r="AW18">
        <v>0</v>
      </c>
      <c r="AX18">
        <v>0</v>
      </c>
      <c r="AY18">
        <v>0</v>
      </c>
      <c r="AZ18">
        <v>0</v>
      </c>
      <c r="BA18">
        <v>0</v>
      </c>
      <c r="BB18">
        <v>0</v>
      </c>
      <c r="BC18">
        <v>0</v>
      </c>
      <c r="BD18">
        <v>0</v>
      </c>
      <c r="BE18">
        <v>0</v>
      </c>
      <c r="BF18">
        <v>0</v>
      </c>
      <c r="BG18">
        <v>0</v>
      </c>
      <c r="BH18">
        <v>0</v>
      </c>
      <c r="BI18">
        <v>0</v>
      </c>
      <c r="BJ18">
        <v>0</v>
      </c>
      <c r="BK18">
        <v>0</v>
      </c>
      <c r="BL18">
        <v>12899</v>
      </c>
      <c r="BM18">
        <v>-2725</v>
      </c>
      <c r="BN18">
        <v>0</v>
      </c>
      <c r="BQ18" s="173"/>
      <c r="BS18" s="237"/>
    </row>
    <row r="19" spans="1:71" x14ac:dyDescent="0.3">
      <c r="A19" s="11" t="s">
        <v>84</v>
      </c>
      <c r="B19">
        <v>0</v>
      </c>
      <c r="C19">
        <v>0</v>
      </c>
      <c r="D19">
        <v>0</v>
      </c>
      <c r="E19">
        <v>0</v>
      </c>
      <c r="F19">
        <v>0</v>
      </c>
      <c r="G19">
        <v>0</v>
      </c>
      <c r="H19">
        <v>0</v>
      </c>
      <c r="I19">
        <v>0</v>
      </c>
      <c r="J19">
        <v>0</v>
      </c>
      <c r="K19">
        <v>0</v>
      </c>
      <c r="L19">
        <v>0</v>
      </c>
      <c r="M19">
        <v>0</v>
      </c>
      <c r="N19">
        <v>0</v>
      </c>
      <c r="O19">
        <v>0</v>
      </c>
      <c r="P19">
        <v>0</v>
      </c>
      <c r="Q19">
        <v>0</v>
      </c>
      <c r="R19">
        <v>0</v>
      </c>
      <c r="S19">
        <v>0</v>
      </c>
      <c r="T19" t="s">
        <v>68</v>
      </c>
      <c r="U19">
        <v>0</v>
      </c>
      <c r="V19">
        <v>0</v>
      </c>
      <c r="W19">
        <v>0</v>
      </c>
      <c r="X19">
        <v>0</v>
      </c>
      <c r="Y19">
        <v>0</v>
      </c>
      <c r="Z19">
        <v>0</v>
      </c>
      <c r="AA19">
        <v>0</v>
      </c>
      <c r="AB19">
        <v>0</v>
      </c>
      <c r="AC19">
        <v>0</v>
      </c>
      <c r="AD19">
        <v>0</v>
      </c>
      <c r="AE19">
        <v>0</v>
      </c>
      <c r="AF19">
        <v>0</v>
      </c>
      <c r="AG19">
        <v>0</v>
      </c>
      <c r="AH19">
        <v>0</v>
      </c>
      <c r="AI19">
        <v>0</v>
      </c>
      <c r="AJ19">
        <v>0</v>
      </c>
      <c r="AK19">
        <v>0</v>
      </c>
      <c r="AL19">
        <v>0</v>
      </c>
      <c r="AM19">
        <v>0</v>
      </c>
      <c r="AN19">
        <v>0</v>
      </c>
      <c r="AO19">
        <v>0</v>
      </c>
      <c r="AP19">
        <v>0</v>
      </c>
      <c r="AQ19">
        <v>0</v>
      </c>
      <c r="AR19">
        <v>0</v>
      </c>
      <c r="AS19">
        <v>0</v>
      </c>
      <c r="AT19">
        <v>0</v>
      </c>
      <c r="AU19">
        <v>0</v>
      </c>
      <c r="AV19">
        <v>0</v>
      </c>
      <c r="AW19">
        <v>0</v>
      </c>
      <c r="AX19">
        <v>0</v>
      </c>
      <c r="AY19">
        <v>0</v>
      </c>
      <c r="AZ19">
        <v>0</v>
      </c>
      <c r="BA19">
        <v>0</v>
      </c>
      <c r="BB19">
        <v>0</v>
      </c>
      <c r="BC19">
        <v>0</v>
      </c>
      <c r="BD19">
        <v>0</v>
      </c>
      <c r="BE19">
        <v>0</v>
      </c>
      <c r="BF19">
        <v>0</v>
      </c>
      <c r="BG19">
        <v>0</v>
      </c>
      <c r="BH19">
        <v>0</v>
      </c>
      <c r="BI19">
        <v>0</v>
      </c>
      <c r="BJ19">
        <v>0</v>
      </c>
      <c r="BK19">
        <v>0</v>
      </c>
      <c r="BL19">
        <v>0</v>
      </c>
      <c r="BM19">
        <v>0</v>
      </c>
      <c r="BN19">
        <v>0</v>
      </c>
      <c r="BQ19" s="173"/>
      <c r="BS19" s="237"/>
    </row>
    <row r="20" spans="1:71" x14ac:dyDescent="0.3">
      <c r="A20" s="11" t="s">
        <v>85</v>
      </c>
      <c r="B20">
        <v>0</v>
      </c>
      <c r="C20">
        <v>0</v>
      </c>
      <c r="D20">
        <v>0</v>
      </c>
      <c r="E20">
        <v>0</v>
      </c>
      <c r="F20">
        <v>0</v>
      </c>
      <c r="G20">
        <v>0</v>
      </c>
      <c r="H20">
        <v>0</v>
      </c>
      <c r="I20">
        <v>0</v>
      </c>
      <c r="J20">
        <v>0</v>
      </c>
      <c r="K20">
        <v>0</v>
      </c>
      <c r="L20">
        <v>0</v>
      </c>
      <c r="M20">
        <v>0</v>
      </c>
      <c r="N20">
        <v>0</v>
      </c>
      <c r="O20">
        <v>0</v>
      </c>
      <c r="P20">
        <v>0</v>
      </c>
      <c r="Q20">
        <v>0</v>
      </c>
      <c r="R20">
        <v>0</v>
      </c>
      <c r="S20">
        <v>0</v>
      </c>
      <c r="T20" t="s">
        <v>68</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v>0</v>
      </c>
      <c r="AP20">
        <v>0</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Q20" s="173"/>
      <c r="BR20" s="173"/>
      <c r="BS20" s="237"/>
    </row>
    <row r="21" spans="1:71" x14ac:dyDescent="0.3">
      <c r="A21" s="11" t="s">
        <v>86</v>
      </c>
      <c r="B21">
        <v>0</v>
      </c>
      <c r="C21">
        <v>0</v>
      </c>
      <c r="D21">
        <v>0</v>
      </c>
      <c r="E21">
        <v>0</v>
      </c>
      <c r="F21">
        <v>0</v>
      </c>
      <c r="G21">
        <v>0</v>
      </c>
      <c r="H21">
        <v>0</v>
      </c>
      <c r="I21">
        <v>0</v>
      </c>
      <c r="J21">
        <v>0</v>
      </c>
      <c r="K21">
        <v>0</v>
      </c>
      <c r="L21">
        <v>0</v>
      </c>
      <c r="M21">
        <v>0</v>
      </c>
      <c r="N21">
        <v>0</v>
      </c>
      <c r="O21">
        <v>0</v>
      </c>
      <c r="P21">
        <v>0</v>
      </c>
      <c r="Q21">
        <v>0</v>
      </c>
      <c r="R21">
        <v>0</v>
      </c>
      <c r="S21">
        <v>0</v>
      </c>
      <c r="T21" t="s">
        <v>68</v>
      </c>
      <c r="U21">
        <v>0</v>
      </c>
      <c r="V21">
        <v>0</v>
      </c>
      <c r="W21">
        <v>0</v>
      </c>
      <c r="X21">
        <v>0</v>
      </c>
      <c r="Y21">
        <v>0</v>
      </c>
      <c r="Z21">
        <v>0</v>
      </c>
      <c r="AA21">
        <v>0</v>
      </c>
      <c r="AB21">
        <v>0</v>
      </c>
      <c r="AC21">
        <v>0</v>
      </c>
      <c r="AD21">
        <v>0</v>
      </c>
      <c r="AE21">
        <v>0</v>
      </c>
      <c r="AF21">
        <v>0</v>
      </c>
      <c r="AG21">
        <v>0</v>
      </c>
      <c r="AH21">
        <v>0</v>
      </c>
      <c r="AI21">
        <v>0</v>
      </c>
      <c r="AJ21">
        <v>0</v>
      </c>
      <c r="AK21">
        <v>0</v>
      </c>
      <c r="AL21">
        <v>0</v>
      </c>
      <c r="AM21">
        <v>0</v>
      </c>
      <c r="AN21">
        <v>0</v>
      </c>
      <c r="AO21">
        <v>0</v>
      </c>
      <c r="AP21">
        <v>0</v>
      </c>
      <c r="AQ21">
        <v>0</v>
      </c>
      <c r="AR21">
        <v>0</v>
      </c>
      <c r="AS21">
        <v>0</v>
      </c>
      <c r="AT21">
        <v>0</v>
      </c>
      <c r="AU21">
        <v>0</v>
      </c>
      <c r="AV21">
        <v>0</v>
      </c>
      <c r="AW21">
        <v>0</v>
      </c>
      <c r="AX21">
        <v>0</v>
      </c>
      <c r="AY21">
        <v>0</v>
      </c>
      <c r="AZ21">
        <v>0</v>
      </c>
      <c r="BA21">
        <v>0</v>
      </c>
      <c r="BB21">
        <v>0</v>
      </c>
      <c r="BC21">
        <v>0</v>
      </c>
      <c r="BD21">
        <v>0</v>
      </c>
      <c r="BE21">
        <v>0</v>
      </c>
      <c r="BF21">
        <v>0</v>
      </c>
      <c r="BG21">
        <v>0</v>
      </c>
      <c r="BH21">
        <v>0</v>
      </c>
      <c r="BI21">
        <v>0</v>
      </c>
      <c r="BJ21">
        <v>0</v>
      </c>
      <c r="BK21">
        <v>0</v>
      </c>
      <c r="BL21">
        <v>0</v>
      </c>
      <c r="BM21">
        <v>0</v>
      </c>
      <c r="BN21">
        <v>0</v>
      </c>
      <c r="BQ21" s="173"/>
      <c r="BR21" s="173"/>
      <c r="BS21" s="237"/>
    </row>
    <row r="22" spans="1:71" x14ac:dyDescent="0.3">
      <c r="A22" s="11" t="s">
        <v>87</v>
      </c>
      <c r="B22">
        <v>0</v>
      </c>
      <c r="C22">
        <v>-37874</v>
      </c>
      <c r="D22">
        <v>0</v>
      </c>
      <c r="E22">
        <v>0</v>
      </c>
      <c r="F22">
        <v>0</v>
      </c>
      <c r="G22">
        <v>0</v>
      </c>
      <c r="H22">
        <v>-52582</v>
      </c>
      <c r="I22">
        <v>0</v>
      </c>
      <c r="J22">
        <v>0</v>
      </c>
      <c r="K22">
        <v>0</v>
      </c>
      <c r="L22">
        <v>0</v>
      </c>
      <c r="M22">
        <v>0</v>
      </c>
      <c r="N22">
        <v>36181</v>
      </c>
      <c r="O22">
        <v>0</v>
      </c>
      <c r="P22">
        <v>0</v>
      </c>
      <c r="Q22">
        <v>0</v>
      </c>
      <c r="R22">
        <v>0</v>
      </c>
      <c r="S22">
        <v>0</v>
      </c>
      <c r="T22" t="s">
        <v>68</v>
      </c>
      <c r="U22">
        <v>0</v>
      </c>
      <c r="V22">
        <v>0</v>
      </c>
      <c r="W22">
        <v>0</v>
      </c>
      <c r="X22">
        <v>0</v>
      </c>
      <c r="Y22">
        <v>0</v>
      </c>
      <c r="Z22">
        <v>0</v>
      </c>
      <c r="AA22">
        <v>0</v>
      </c>
      <c r="AB22">
        <v>0</v>
      </c>
      <c r="AC22">
        <v>0</v>
      </c>
      <c r="AD22">
        <v>0</v>
      </c>
      <c r="AE22">
        <v>0</v>
      </c>
      <c r="AF22">
        <v>0</v>
      </c>
      <c r="AG22">
        <v>0</v>
      </c>
      <c r="AH22">
        <v>0</v>
      </c>
      <c r="AI22">
        <v>0</v>
      </c>
      <c r="AJ22">
        <v>0</v>
      </c>
      <c r="AK22">
        <v>0</v>
      </c>
      <c r="AL22">
        <v>0</v>
      </c>
      <c r="AM22">
        <v>0</v>
      </c>
      <c r="AN22">
        <v>0</v>
      </c>
      <c r="AO22">
        <v>0</v>
      </c>
      <c r="AP22">
        <v>0</v>
      </c>
      <c r="AQ22">
        <v>0</v>
      </c>
      <c r="AR22">
        <v>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-54276</v>
      </c>
      <c r="BN22">
        <v>0</v>
      </c>
      <c r="BQ22" s="173"/>
      <c r="BR22" s="173"/>
      <c r="BS22" s="237"/>
    </row>
    <row r="23" spans="1:71" x14ac:dyDescent="0.3">
      <c r="A23" s="11" t="s">
        <v>88</v>
      </c>
      <c r="B23">
        <v>0</v>
      </c>
      <c r="C23">
        <v>0</v>
      </c>
      <c r="D23">
        <v>0</v>
      </c>
      <c r="E23">
        <v>0</v>
      </c>
      <c r="F23">
        <v>0</v>
      </c>
      <c r="G23">
        <v>0</v>
      </c>
      <c r="H23">
        <v>0</v>
      </c>
      <c r="I23">
        <v>0</v>
      </c>
      <c r="J23">
        <v>0</v>
      </c>
      <c r="K23">
        <v>0</v>
      </c>
      <c r="L23">
        <v>0</v>
      </c>
      <c r="M23">
        <v>0</v>
      </c>
      <c r="N23">
        <v>0</v>
      </c>
      <c r="O23">
        <v>0</v>
      </c>
      <c r="P23">
        <v>0</v>
      </c>
      <c r="Q23">
        <v>0</v>
      </c>
      <c r="R23">
        <v>0</v>
      </c>
      <c r="S23">
        <v>0</v>
      </c>
      <c r="T23" t="s">
        <v>68</v>
      </c>
      <c r="U23">
        <v>0</v>
      </c>
      <c r="V23">
        <v>0</v>
      </c>
      <c r="W23">
        <v>0</v>
      </c>
      <c r="X23">
        <v>0</v>
      </c>
      <c r="Y23">
        <v>0</v>
      </c>
      <c r="Z23">
        <v>0</v>
      </c>
      <c r="AA23">
        <v>0</v>
      </c>
      <c r="AB23">
        <v>0</v>
      </c>
      <c r="AC23">
        <v>0</v>
      </c>
      <c r="AD23">
        <v>0</v>
      </c>
      <c r="AE23">
        <v>0</v>
      </c>
      <c r="AF23">
        <v>0</v>
      </c>
      <c r="AG23">
        <v>0</v>
      </c>
      <c r="AH23">
        <v>0</v>
      </c>
      <c r="AI23">
        <v>0</v>
      </c>
      <c r="AJ23">
        <v>0</v>
      </c>
      <c r="AK23">
        <v>0</v>
      </c>
      <c r="AL23">
        <v>0</v>
      </c>
      <c r="AM23">
        <v>0</v>
      </c>
      <c r="AN23">
        <v>0</v>
      </c>
      <c r="AO23">
        <v>0</v>
      </c>
      <c r="AP23">
        <v>0</v>
      </c>
      <c r="AQ23">
        <v>0</v>
      </c>
      <c r="AR23">
        <v>0</v>
      </c>
      <c r="AS23">
        <v>0</v>
      </c>
      <c r="AT23">
        <v>0</v>
      </c>
      <c r="AU23">
        <v>0</v>
      </c>
      <c r="AV23">
        <v>0</v>
      </c>
      <c r="AW23">
        <v>0</v>
      </c>
      <c r="AX23">
        <v>0</v>
      </c>
      <c r="AY23">
        <v>0</v>
      </c>
      <c r="AZ23">
        <v>0</v>
      </c>
      <c r="BA23">
        <v>0</v>
      </c>
      <c r="BB23">
        <v>0</v>
      </c>
      <c r="BC23">
        <v>0</v>
      </c>
      <c r="BD23">
        <v>0</v>
      </c>
      <c r="BE23">
        <v>0</v>
      </c>
      <c r="BF23">
        <v>0</v>
      </c>
      <c r="BG23">
        <v>0</v>
      </c>
      <c r="BH23">
        <v>0</v>
      </c>
      <c r="BI23">
        <v>0</v>
      </c>
      <c r="BJ23">
        <v>0</v>
      </c>
      <c r="BK23">
        <v>0</v>
      </c>
      <c r="BL23">
        <v>0</v>
      </c>
      <c r="BM23">
        <v>0</v>
      </c>
      <c r="BN23">
        <v>0</v>
      </c>
      <c r="BQ23" s="173"/>
      <c r="BR23" s="173"/>
      <c r="BS23" s="237"/>
    </row>
    <row r="24" spans="1:71" x14ac:dyDescent="0.3">
      <c r="A24" s="11" t="s">
        <v>89</v>
      </c>
      <c r="B24">
        <v>0</v>
      </c>
      <c r="C24">
        <v>-83347</v>
      </c>
      <c r="D24">
        <v>0</v>
      </c>
      <c r="E24">
        <v>0</v>
      </c>
      <c r="F24">
        <v>0</v>
      </c>
      <c r="G24">
        <v>0</v>
      </c>
      <c r="H24">
        <v>57313</v>
      </c>
      <c r="I24">
        <v>0</v>
      </c>
      <c r="J24">
        <v>3855</v>
      </c>
      <c r="K24">
        <v>0</v>
      </c>
      <c r="L24">
        <v>0</v>
      </c>
      <c r="M24">
        <v>16282</v>
      </c>
      <c r="N24">
        <v>0</v>
      </c>
      <c r="O24">
        <v>0</v>
      </c>
      <c r="P24">
        <v>0</v>
      </c>
      <c r="Q24">
        <v>0</v>
      </c>
      <c r="R24">
        <v>0</v>
      </c>
      <c r="S24">
        <v>0</v>
      </c>
      <c r="T24" t="s">
        <v>68</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0</v>
      </c>
      <c r="BF24">
        <v>0</v>
      </c>
      <c r="BG24">
        <v>0</v>
      </c>
      <c r="BH24">
        <v>0</v>
      </c>
      <c r="BI24">
        <v>0</v>
      </c>
      <c r="BJ24">
        <v>0</v>
      </c>
      <c r="BK24">
        <v>0</v>
      </c>
      <c r="BL24">
        <v>0</v>
      </c>
      <c r="BM24">
        <v>-5897</v>
      </c>
      <c r="BN24">
        <v>0</v>
      </c>
    </row>
    <row r="25" spans="1:71" x14ac:dyDescent="0.3">
      <c r="A25" s="11" t="s">
        <v>90</v>
      </c>
      <c r="B25">
        <v>0</v>
      </c>
      <c r="C25">
        <v>0</v>
      </c>
      <c r="D25">
        <v>0</v>
      </c>
      <c r="E25">
        <v>0</v>
      </c>
      <c r="F25">
        <v>0</v>
      </c>
      <c r="G25">
        <v>0</v>
      </c>
      <c r="H25">
        <v>0</v>
      </c>
      <c r="I25">
        <v>0</v>
      </c>
      <c r="J25">
        <v>0</v>
      </c>
      <c r="K25">
        <v>0</v>
      </c>
      <c r="L25">
        <v>0</v>
      </c>
      <c r="M25">
        <v>0</v>
      </c>
      <c r="N25">
        <v>0</v>
      </c>
      <c r="O25">
        <v>0</v>
      </c>
      <c r="P25">
        <v>0</v>
      </c>
      <c r="Q25">
        <v>0</v>
      </c>
      <c r="R25">
        <v>0</v>
      </c>
      <c r="S25">
        <v>0</v>
      </c>
      <c r="T25" t="s">
        <v>68</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0</v>
      </c>
      <c r="BF25">
        <v>0</v>
      </c>
      <c r="BG25">
        <v>0</v>
      </c>
      <c r="BH25">
        <v>0</v>
      </c>
      <c r="BI25">
        <v>0</v>
      </c>
      <c r="BJ25">
        <v>0</v>
      </c>
      <c r="BK25">
        <v>0</v>
      </c>
      <c r="BL25">
        <v>0</v>
      </c>
      <c r="BM25">
        <v>0</v>
      </c>
      <c r="BN25">
        <v>0</v>
      </c>
    </row>
    <row r="26" spans="1:71" x14ac:dyDescent="0.3">
      <c r="A26" s="11" t="s">
        <v>91</v>
      </c>
      <c r="B26">
        <v>0</v>
      </c>
      <c r="C26">
        <v>0</v>
      </c>
      <c r="D26">
        <v>0</v>
      </c>
      <c r="E26">
        <v>0</v>
      </c>
      <c r="F26">
        <v>0</v>
      </c>
      <c r="G26">
        <v>0</v>
      </c>
      <c r="H26">
        <v>0</v>
      </c>
      <c r="I26">
        <v>0</v>
      </c>
      <c r="J26">
        <v>0</v>
      </c>
      <c r="K26">
        <v>0</v>
      </c>
      <c r="L26">
        <v>0</v>
      </c>
      <c r="M26">
        <v>0</v>
      </c>
      <c r="N26">
        <v>0</v>
      </c>
      <c r="O26">
        <v>0</v>
      </c>
      <c r="P26">
        <v>0</v>
      </c>
      <c r="Q26">
        <v>0</v>
      </c>
      <c r="R26">
        <v>0</v>
      </c>
      <c r="S26">
        <v>0</v>
      </c>
      <c r="T26" t="s">
        <v>68</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c r="BL26">
        <v>0</v>
      </c>
      <c r="BM26">
        <v>0</v>
      </c>
      <c r="BN26">
        <v>0</v>
      </c>
    </row>
    <row r="27" spans="1:71" x14ac:dyDescent="0.3">
      <c r="A27" s="11" t="s">
        <v>92</v>
      </c>
      <c r="B27">
        <v>0</v>
      </c>
      <c r="C27">
        <v>0</v>
      </c>
      <c r="D27">
        <v>0</v>
      </c>
      <c r="E27">
        <v>0</v>
      </c>
      <c r="F27">
        <v>0</v>
      </c>
      <c r="G27">
        <v>0</v>
      </c>
      <c r="H27">
        <v>0</v>
      </c>
      <c r="I27">
        <v>0</v>
      </c>
      <c r="J27">
        <v>0</v>
      </c>
      <c r="K27">
        <v>0</v>
      </c>
      <c r="L27">
        <v>0</v>
      </c>
      <c r="M27">
        <v>0</v>
      </c>
      <c r="N27">
        <v>0</v>
      </c>
      <c r="O27">
        <v>0</v>
      </c>
      <c r="P27">
        <v>0</v>
      </c>
      <c r="Q27">
        <v>0</v>
      </c>
      <c r="R27">
        <v>0</v>
      </c>
      <c r="S27">
        <v>0</v>
      </c>
      <c r="T27" t="s">
        <v>68</v>
      </c>
      <c r="U27">
        <v>-2125563</v>
      </c>
      <c r="V27">
        <v>-121176</v>
      </c>
      <c r="W27">
        <v>-188584</v>
      </c>
      <c r="X27">
        <v>-19272</v>
      </c>
      <c r="Y27">
        <v>0</v>
      </c>
      <c r="Z27">
        <v>101574</v>
      </c>
      <c r="AA27">
        <v>0</v>
      </c>
      <c r="AB27">
        <v>75072</v>
      </c>
      <c r="AC27">
        <v>278696</v>
      </c>
      <c r="AD27">
        <v>2684</v>
      </c>
      <c r="AE27">
        <v>0</v>
      </c>
      <c r="AF27">
        <v>298506</v>
      </c>
      <c r="AG27">
        <v>16426</v>
      </c>
      <c r="AH27">
        <v>882502</v>
      </c>
      <c r="AI27">
        <v>340040</v>
      </c>
      <c r="AJ27">
        <v>314336</v>
      </c>
      <c r="AK27">
        <v>1264</v>
      </c>
      <c r="AL27">
        <v>23268</v>
      </c>
      <c r="AM27">
        <v>20124</v>
      </c>
      <c r="AN27">
        <v>16880</v>
      </c>
      <c r="AO27">
        <v>13248</v>
      </c>
      <c r="AP27">
        <v>35200</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c r="BL27">
        <v>0</v>
      </c>
      <c r="BM27">
        <v>-34775</v>
      </c>
      <c r="BN27">
        <v>0</v>
      </c>
    </row>
    <row r="28" spans="1:71" x14ac:dyDescent="0.3">
      <c r="A28" s="11" t="s">
        <v>93</v>
      </c>
      <c r="B28">
        <v>0</v>
      </c>
      <c r="C28">
        <v>0</v>
      </c>
      <c r="D28">
        <v>0</v>
      </c>
      <c r="E28">
        <v>0</v>
      </c>
      <c r="F28">
        <v>0</v>
      </c>
      <c r="G28">
        <v>0</v>
      </c>
      <c r="H28">
        <v>0</v>
      </c>
      <c r="I28">
        <v>0</v>
      </c>
      <c r="J28">
        <v>0</v>
      </c>
      <c r="K28">
        <v>0</v>
      </c>
      <c r="L28">
        <v>0</v>
      </c>
      <c r="M28">
        <v>0</v>
      </c>
      <c r="N28">
        <v>0</v>
      </c>
      <c r="O28">
        <v>0</v>
      </c>
      <c r="P28">
        <v>0</v>
      </c>
      <c r="Q28">
        <v>0</v>
      </c>
      <c r="R28">
        <v>0</v>
      </c>
      <c r="S28">
        <v>0</v>
      </c>
      <c r="T28" t="s">
        <v>68</v>
      </c>
      <c r="U28">
        <v>0</v>
      </c>
      <c r="V28">
        <v>-40964</v>
      </c>
      <c r="W28">
        <v>145332</v>
      </c>
      <c r="X28">
        <v>0</v>
      </c>
      <c r="Y28">
        <v>0</v>
      </c>
      <c r="Z28">
        <v>0</v>
      </c>
      <c r="AA28">
        <v>0</v>
      </c>
      <c r="AB28">
        <v>-41400</v>
      </c>
      <c r="AC28">
        <v>0</v>
      </c>
      <c r="AD28">
        <v>0</v>
      </c>
      <c r="AE28">
        <v>0</v>
      </c>
      <c r="AF28">
        <v>0</v>
      </c>
      <c r="AG28">
        <v>-1634</v>
      </c>
      <c r="AH28">
        <v>0</v>
      </c>
      <c r="AI28">
        <v>0</v>
      </c>
      <c r="AJ28">
        <v>-59004</v>
      </c>
      <c r="AK28">
        <v>0</v>
      </c>
      <c r="AL28">
        <v>0</v>
      </c>
      <c r="AM28">
        <v>0</v>
      </c>
      <c r="AN28">
        <v>-3640</v>
      </c>
      <c r="AO28">
        <v>0</v>
      </c>
      <c r="AP28">
        <v>-80</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-1390</v>
      </c>
      <c r="BN28">
        <v>0</v>
      </c>
    </row>
    <row r="29" spans="1:71" x14ac:dyDescent="0.3">
      <c r="A29" s="11" t="s">
        <v>94</v>
      </c>
      <c r="B29">
        <v>0</v>
      </c>
      <c r="C29">
        <v>0</v>
      </c>
      <c r="D29">
        <v>0</v>
      </c>
      <c r="E29">
        <v>0</v>
      </c>
      <c r="F29">
        <v>0</v>
      </c>
      <c r="G29">
        <v>0</v>
      </c>
      <c r="H29">
        <v>0</v>
      </c>
      <c r="I29">
        <v>0</v>
      </c>
      <c r="J29">
        <v>0</v>
      </c>
      <c r="K29">
        <v>0</v>
      </c>
      <c r="L29">
        <v>0</v>
      </c>
      <c r="M29">
        <v>0</v>
      </c>
      <c r="N29">
        <v>0</v>
      </c>
      <c r="O29">
        <v>0</v>
      </c>
      <c r="P29">
        <v>0</v>
      </c>
      <c r="Q29">
        <v>0</v>
      </c>
      <c r="R29">
        <v>0</v>
      </c>
      <c r="S29">
        <v>0</v>
      </c>
      <c r="T29" t="s">
        <v>68</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c r="BN29">
        <v>0</v>
      </c>
    </row>
    <row r="30" spans="1:71" x14ac:dyDescent="0.3">
      <c r="A30" s="11" t="s">
        <v>95</v>
      </c>
      <c r="B30">
        <v>0</v>
      </c>
      <c r="C30">
        <v>0</v>
      </c>
      <c r="D30">
        <v>0</v>
      </c>
      <c r="E30">
        <v>0</v>
      </c>
      <c r="F30">
        <v>0</v>
      </c>
      <c r="G30">
        <v>0</v>
      </c>
      <c r="H30">
        <v>0</v>
      </c>
      <c r="I30">
        <v>0</v>
      </c>
      <c r="J30">
        <v>0</v>
      </c>
      <c r="K30">
        <v>0</v>
      </c>
      <c r="L30">
        <v>0</v>
      </c>
      <c r="M30">
        <v>0</v>
      </c>
      <c r="N30">
        <v>0</v>
      </c>
      <c r="O30">
        <v>0</v>
      </c>
      <c r="P30">
        <v>0</v>
      </c>
      <c r="Q30">
        <v>0</v>
      </c>
      <c r="R30">
        <v>0</v>
      </c>
      <c r="S30">
        <v>0</v>
      </c>
      <c r="T30" t="s">
        <v>68</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0</v>
      </c>
      <c r="BF30">
        <v>0</v>
      </c>
      <c r="BG30">
        <v>0</v>
      </c>
      <c r="BH30">
        <v>0</v>
      </c>
      <c r="BI30">
        <v>0</v>
      </c>
      <c r="BJ30">
        <v>0</v>
      </c>
      <c r="BK30">
        <v>0</v>
      </c>
      <c r="BL30">
        <v>0</v>
      </c>
      <c r="BM30">
        <v>0</v>
      </c>
      <c r="BN30">
        <v>0</v>
      </c>
    </row>
    <row r="31" spans="1:71" x14ac:dyDescent="0.3">
      <c r="A31" s="11" t="s">
        <v>96</v>
      </c>
      <c r="B31">
        <v>0</v>
      </c>
      <c r="C31">
        <v>0</v>
      </c>
      <c r="D31">
        <v>0</v>
      </c>
      <c r="E31">
        <v>0</v>
      </c>
      <c r="F31">
        <v>0</v>
      </c>
      <c r="G31">
        <v>0</v>
      </c>
      <c r="H31">
        <v>0</v>
      </c>
      <c r="I31">
        <v>0</v>
      </c>
      <c r="J31">
        <v>0</v>
      </c>
      <c r="K31">
        <v>0</v>
      </c>
      <c r="L31">
        <v>0</v>
      </c>
      <c r="M31">
        <v>0</v>
      </c>
      <c r="N31">
        <v>0</v>
      </c>
      <c r="O31">
        <v>0</v>
      </c>
      <c r="P31">
        <v>0</v>
      </c>
      <c r="Q31">
        <v>0</v>
      </c>
      <c r="R31">
        <v>0</v>
      </c>
      <c r="S31">
        <v>9289</v>
      </c>
      <c r="T31" t="s">
        <v>68</v>
      </c>
      <c r="U31">
        <v>0</v>
      </c>
      <c r="V31">
        <v>0</v>
      </c>
      <c r="W31">
        <v>0</v>
      </c>
      <c r="X31">
        <v>0</v>
      </c>
      <c r="Y31">
        <v>0</v>
      </c>
      <c r="Z31">
        <v>-8019</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-1952</v>
      </c>
      <c r="AV31">
        <v>0</v>
      </c>
      <c r="AW31">
        <v>0</v>
      </c>
      <c r="AX31">
        <v>0</v>
      </c>
      <c r="AY31">
        <v>0</v>
      </c>
      <c r="AZ31">
        <v>0</v>
      </c>
      <c r="BA31">
        <v>0</v>
      </c>
      <c r="BB31">
        <v>0</v>
      </c>
      <c r="BC31">
        <v>0</v>
      </c>
      <c r="BD31">
        <v>0</v>
      </c>
      <c r="BE31">
        <v>0</v>
      </c>
      <c r="BF31">
        <v>0</v>
      </c>
      <c r="BG31">
        <v>0</v>
      </c>
      <c r="BH31">
        <v>0</v>
      </c>
      <c r="BI31">
        <v>0</v>
      </c>
      <c r="BJ31">
        <v>0</v>
      </c>
      <c r="BK31">
        <v>0</v>
      </c>
      <c r="BL31">
        <v>0</v>
      </c>
      <c r="BM31">
        <v>-682</v>
      </c>
      <c r="BN31">
        <v>-1952</v>
      </c>
    </row>
    <row r="32" spans="1:71" x14ac:dyDescent="0.3">
      <c r="A32" s="11" t="s">
        <v>97</v>
      </c>
      <c r="B32">
        <v>0</v>
      </c>
      <c r="C32">
        <v>0</v>
      </c>
      <c r="D32">
        <v>0</v>
      </c>
      <c r="E32">
        <v>0</v>
      </c>
      <c r="F32">
        <v>0</v>
      </c>
      <c r="G32">
        <v>0</v>
      </c>
      <c r="H32">
        <v>0</v>
      </c>
      <c r="I32">
        <v>0</v>
      </c>
      <c r="J32">
        <v>0</v>
      </c>
      <c r="K32">
        <v>0</v>
      </c>
      <c r="L32">
        <v>0</v>
      </c>
      <c r="M32">
        <v>0</v>
      </c>
      <c r="N32">
        <v>0</v>
      </c>
      <c r="O32">
        <v>0</v>
      </c>
      <c r="P32">
        <v>0</v>
      </c>
      <c r="Q32">
        <v>0</v>
      </c>
      <c r="R32">
        <v>0</v>
      </c>
      <c r="S32">
        <v>0</v>
      </c>
      <c r="T32" t="s">
        <v>68</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c r="AX32">
        <v>0</v>
      </c>
      <c r="AY32">
        <v>0</v>
      </c>
      <c r="AZ32">
        <v>0</v>
      </c>
      <c r="BA32">
        <v>0</v>
      </c>
      <c r="BB32">
        <v>0</v>
      </c>
      <c r="BC32">
        <v>0</v>
      </c>
      <c r="BD32">
        <v>0</v>
      </c>
      <c r="BE32">
        <v>0</v>
      </c>
      <c r="BF32">
        <v>0</v>
      </c>
      <c r="BG32">
        <v>0</v>
      </c>
      <c r="BH32">
        <v>0</v>
      </c>
      <c r="BI32">
        <v>0</v>
      </c>
      <c r="BJ32">
        <v>0</v>
      </c>
      <c r="BK32">
        <v>0</v>
      </c>
      <c r="BL32">
        <v>0</v>
      </c>
      <c r="BM32">
        <v>0</v>
      </c>
      <c r="BN32">
        <v>0</v>
      </c>
    </row>
    <row r="33" spans="1:110" x14ac:dyDescent="0.3">
      <c r="A33" s="11" t="s">
        <v>98</v>
      </c>
      <c r="B33">
        <v>0</v>
      </c>
      <c r="C33">
        <v>0</v>
      </c>
      <c r="D33">
        <v>0</v>
      </c>
      <c r="E33">
        <v>0</v>
      </c>
      <c r="F33">
        <v>0</v>
      </c>
      <c r="G33">
        <v>0</v>
      </c>
      <c r="H33">
        <v>0</v>
      </c>
      <c r="I33">
        <v>0</v>
      </c>
      <c r="J33">
        <v>0</v>
      </c>
      <c r="K33">
        <v>0</v>
      </c>
      <c r="L33">
        <v>0</v>
      </c>
      <c r="M33">
        <v>0</v>
      </c>
      <c r="N33">
        <v>0</v>
      </c>
      <c r="O33">
        <v>0</v>
      </c>
      <c r="P33">
        <v>0</v>
      </c>
      <c r="Q33">
        <v>0</v>
      </c>
      <c r="R33">
        <v>0</v>
      </c>
      <c r="S33">
        <v>0</v>
      </c>
      <c r="T33" t="s">
        <v>68</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c r="AX33">
        <v>0</v>
      </c>
      <c r="AY33">
        <v>0</v>
      </c>
      <c r="AZ33">
        <v>0</v>
      </c>
      <c r="BA33">
        <v>0</v>
      </c>
      <c r="BB33">
        <v>0</v>
      </c>
      <c r="BC33">
        <v>0</v>
      </c>
      <c r="BD33">
        <v>0</v>
      </c>
      <c r="BE33">
        <v>0</v>
      </c>
      <c r="BF33">
        <v>0</v>
      </c>
      <c r="BG33">
        <v>0</v>
      </c>
      <c r="BH33">
        <v>0</v>
      </c>
      <c r="BI33">
        <v>0</v>
      </c>
      <c r="BJ33">
        <v>0</v>
      </c>
      <c r="BK33">
        <v>0</v>
      </c>
      <c r="BL33">
        <v>-17048</v>
      </c>
      <c r="BM33">
        <v>-17048</v>
      </c>
      <c r="BN33">
        <v>0</v>
      </c>
    </row>
    <row r="34" spans="1:110" s="2" customFormat="1" x14ac:dyDescent="0.3">
      <c r="A34" s="10" t="s">
        <v>99</v>
      </c>
      <c r="B34">
        <v>0</v>
      </c>
      <c r="C34">
        <v>0</v>
      </c>
      <c r="D34">
        <v>0</v>
      </c>
      <c r="E34">
        <v>0</v>
      </c>
      <c r="F34">
        <v>0</v>
      </c>
      <c r="G34">
        <v>0</v>
      </c>
      <c r="H34">
        <v>0</v>
      </c>
      <c r="I34">
        <v>0</v>
      </c>
      <c r="J34">
        <v>0</v>
      </c>
      <c r="K34">
        <v>0</v>
      </c>
      <c r="L34">
        <v>0</v>
      </c>
      <c r="M34">
        <v>-6347</v>
      </c>
      <c r="N34">
        <v>-1384</v>
      </c>
      <c r="O34">
        <v>0</v>
      </c>
      <c r="P34">
        <v>0</v>
      </c>
      <c r="Q34">
        <v>0</v>
      </c>
      <c r="R34">
        <v>0</v>
      </c>
      <c r="S34">
        <v>-66184</v>
      </c>
      <c r="T34" t="s">
        <v>68</v>
      </c>
      <c r="U34">
        <v>0</v>
      </c>
      <c r="V34">
        <v>0</v>
      </c>
      <c r="W34">
        <v>0</v>
      </c>
      <c r="X34">
        <v>0</v>
      </c>
      <c r="Y34">
        <v>0</v>
      </c>
      <c r="Z34">
        <v>-77171</v>
      </c>
      <c r="AA34">
        <v>0</v>
      </c>
      <c r="AB34">
        <v>-92</v>
      </c>
      <c r="AC34">
        <v>0</v>
      </c>
      <c r="AD34">
        <v>0</v>
      </c>
      <c r="AE34">
        <v>0</v>
      </c>
      <c r="AF34">
        <v>0</v>
      </c>
      <c r="AG34">
        <v>0</v>
      </c>
      <c r="AH34">
        <v>-170</v>
      </c>
      <c r="AI34">
        <v>-200</v>
      </c>
      <c r="AJ34">
        <v>0</v>
      </c>
      <c r="AK34">
        <v>0</v>
      </c>
      <c r="AL34">
        <v>0</v>
      </c>
      <c r="AM34">
        <v>0</v>
      </c>
      <c r="AN34">
        <v>0</v>
      </c>
      <c r="AO34">
        <v>-8704</v>
      </c>
      <c r="AP34">
        <v>-800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-36856</v>
      </c>
      <c r="BL34">
        <v>-16408</v>
      </c>
      <c r="BM34">
        <v>-214316</v>
      </c>
      <c r="BN34">
        <v>0</v>
      </c>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row>
    <row r="35" spans="1:110" x14ac:dyDescent="0.3">
      <c r="A35" s="11" t="s">
        <v>100</v>
      </c>
      <c r="B35">
        <v>0</v>
      </c>
      <c r="C35">
        <v>0</v>
      </c>
      <c r="D35">
        <v>0</v>
      </c>
      <c r="E35">
        <v>0</v>
      </c>
      <c r="F35">
        <v>0</v>
      </c>
      <c r="G35">
        <v>0</v>
      </c>
      <c r="H35">
        <v>0</v>
      </c>
      <c r="I35">
        <v>0</v>
      </c>
      <c r="J35">
        <v>0</v>
      </c>
      <c r="K35">
        <v>0</v>
      </c>
      <c r="L35">
        <v>0</v>
      </c>
      <c r="M35">
        <v>0</v>
      </c>
      <c r="N35">
        <v>0</v>
      </c>
      <c r="O35">
        <v>0</v>
      </c>
      <c r="P35">
        <v>0</v>
      </c>
      <c r="Q35">
        <v>0</v>
      </c>
      <c r="R35">
        <v>0</v>
      </c>
      <c r="S35">
        <v>0</v>
      </c>
      <c r="T35" t="s">
        <v>68</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row>
    <row r="36" spans="1:110" x14ac:dyDescent="0.3">
      <c r="A36" s="11" t="s">
        <v>101</v>
      </c>
      <c r="B36">
        <v>0</v>
      </c>
      <c r="C36">
        <v>0</v>
      </c>
      <c r="D36">
        <v>0</v>
      </c>
      <c r="E36">
        <v>0</v>
      </c>
      <c r="F36">
        <v>0</v>
      </c>
      <c r="G36">
        <v>0</v>
      </c>
      <c r="H36">
        <v>0</v>
      </c>
      <c r="I36">
        <v>0</v>
      </c>
      <c r="J36">
        <v>0</v>
      </c>
      <c r="K36">
        <v>0</v>
      </c>
      <c r="L36">
        <v>0</v>
      </c>
      <c r="M36">
        <v>0</v>
      </c>
      <c r="N36">
        <v>0</v>
      </c>
      <c r="O36">
        <v>0</v>
      </c>
      <c r="P36">
        <v>0</v>
      </c>
      <c r="Q36">
        <v>0</v>
      </c>
      <c r="R36">
        <v>0</v>
      </c>
      <c r="S36">
        <v>-25438</v>
      </c>
      <c r="T36" t="s">
        <v>68</v>
      </c>
      <c r="U36">
        <v>0</v>
      </c>
      <c r="V36">
        <v>0</v>
      </c>
      <c r="W36">
        <v>0</v>
      </c>
      <c r="X36">
        <v>0</v>
      </c>
      <c r="Y36">
        <v>0</v>
      </c>
      <c r="Z36">
        <v>0</v>
      </c>
      <c r="AA36">
        <v>0</v>
      </c>
      <c r="AB36">
        <v>0</v>
      </c>
      <c r="AC36">
        <v>0</v>
      </c>
      <c r="AD36">
        <v>0</v>
      </c>
      <c r="AE36">
        <v>0</v>
      </c>
      <c r="AF36">
        <v>0</v>
      </c>
      <c r="AG36">
        <v>0</v>
      </c>
      <c r="AH36">
        <v>-170</v>
      </c>
      <c r="AI36">
        <v>0</v>
      </c>
      <c r="AJ36">
        <v>0</v>
      </c>
      <c r="AK36">
        <v>0</v>
      </c>
      <c r="AL36">
        <v>0</v>
      </c>
      <c r="AM36">
        <v>0</v>
      </c>
      <c r="AN36">
        <v>0</v>
      </c>
      <c r="AO36">
        <v>0</v>
      </c>
      <c r="AP36">
        <v>0</v>
      </c>
      <c r="AQ36">
        <v>0</v>
      </c>
      <c r="AR36">
        <v>0</v>
      </c>
      <c r="AS36">
        <v>0</v>
      </c>
      <c r="AT36">
        <v>0</v>
      </c>
      <c r="AU36">
        <v>0</v>
      </c>
      <c r="AV36">
        <v>0</v>
      </c>
      <c r="AW36">
        <v>0</v>
      </c>
      <c r="AX36">
        <v>0</v>
      </c>
      <c r="AY36">
        <v>0</v>
      </c>
      <c r="AZ36">
        <v>0</v>
      </c>
      <c r="BA36">
        <v>0</v>
      </c>
      <c r="BB36">
        <v>0</v>
      </c>
      <c r="BC36">
        <v>0</v>
      </c>
      <c r="BD36">
        <v>0</v>
      </c>
      <c r="BE36">
        <v>0</v>
      </c>
      <c r="BF36">
        <v>0</v>
      </c>
      <c r="BG36">
        <v>0</v>
      </c>
      <c r="BH36">
        <v>0</v>
      </c>
      <c r="BI36">
        <v>0</v>
      </c>
      <c r="BJ36">
        <v>0</v>
      </c>
      <c r="BK36">
        <v>-9372</v>
      </c>
      <c r="BL36">
        <v>0</v>
      </c>
      <c r="BM36">
        <v>-34981</v>
      </c>
      <c r="BN36">
        <v>0</v>
      </c>
    </row>
    <row r="37" spans="1:110" x14ac:dyDescent="0.3">
      <c r="A37" s="11" t="s">
        <v>102</v>
      </c>
      <c r="B37">
        <v>0</v>
      </c>
      <c r="C37">
        <v>0</v>
      </c>
      <c r="D37">
        <v>0</v>
      </c>
      <c r="E37">
        <v>0</v>
      </c>
      <c r="F37">
        <v>0</v>
      </c>
      <c r="G37">
        <v>0</v>
      </c>
      <c r="H37">
        <v>0</v>
      </c>
      <c r="I37">
        <v>0</v>
      </c>
      <c r="J37">
        <v>0</v>
      </c>
      <c r="K37">
        <v>0</v>
      </c>
      <c r="L37">
        <v>0</v>
      </c>
      <c r="M37">
        <v>0</v>
      </c>
      <c r="N37">
        <v>0</v>
      </c>
      <c r="O37">
        <v>0</v>
      </c>
      <c r="P37">
        <v>0</v>
      </c>
      <c r="Q37">
        <v>0</v>
      </c>
      <c r="R37">
        <v>0</v>
      </c>
      <c r="S37">
        <v>0</v>
      </c>
      <c r="T37" t="s">
        <v>68</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v>0</v>
      </c>
      <c r="BH37">
        <v>0</v>
      </c>
      <c r="BI37">
        <v>0</v>
      </c>
      <c r="BJ37">
        <v>0</v>
      </c>
      <c r="BK37">
        <v>0</v>
      </c>
      <c r="BL37">
        <v>0</v>
      </c>
      <c r="BM37">
        <v>0</v>
      </c>
      <c r="BN37">
        <v>0</v>
      </c>
    </row>
    <row r="38" spans="1:110" x14ac:dyDescent="0.3">
      <c r="A38" s="11" t="s">
        <v>103</v>
      </c>
      <c r="B38">
        <v>0</v>
      </c>
      <c r="C38">
        <v>0</v>
      </c>
      <c r="D38">
        <v>0</v>
      </c>
      <c r="E38">
        <v>0</v>
      </c>
      <c r="F38">
        <v>0</v>
      </c>
      <c r="G38">
        <v>0</v>
      </c>
      <c r="H38">
        <v>0</v>
      </c>
      <c r="I38">
        <v>0</v>
      </c>
      <c r="J38">
        <v>0</v>
      </c>
      <c r="K38">
        <v>0</v>
      </c>
      <c r="L38">
        <v>0</v>
      </c>
      <c r="M38">
        <v>0</v>
      </c>
      <c r="N38">
        <v>0</v>
      </c>
      <c r="O38">
        <v>0</v>
      </c>
      <c r="P38">
        <v>0</v>
      </c>
      <c r="Q38">
        <v>0</v>
      </c>
      <c r="R38">
        <v>0</v>
      </c>
      <c r="S38">
        <v>0</v>
      </c>
      <c r="T38" t="s">
        <v>68</v>
      </c>
      <c r="U38">
        <v>0</v>
      </c>
      <c r="V38">
        <v>0</v>
      </c>
      <c r="W38">
        <v>0</v>
      </c>
      <c r="X38">
        <v>0</v>
      </c>
      <c r="Y38">
        <v>0</v>
      </c>
      <c r="Z38">
        <v>0</v>
      </c>
      <c r="AA38">
        <v>0</v>
      </c>
      <c r="AB38">
        <v>0</v>
      </c>
      <c r="AC38">
        <v>0</v>
      </c>
      <c r="AD38">
        <v>0</v>
      </c>
      <c r="AE38">
        <v>0</v>
      </c>
      <c r="AF38">
        <v>0</v>
      </c>
      <c r="AG38">
        <v>0</v>
      </c>
      <c r="AH38">
        <v>0</v>
      </c>
      <c r="AI38">
        <v>0</v>
      </c>
      <c r="AJ38">
        <v>0</v>
      </c>
      <c r="AK38">
        <v>0</v>
      </c>
      <c r="AL38">
        <v>0</v>
      </c>
      <c r="AM38">
        <v>0</v>
      </c>
      <c r="AN38">
        <v>0</v>
      </c>
      <c r="AO38">
        <v>0</v>
      </c>
      <c r="AP38">
        <v>0</v>
      </c>
      <c r="AQ38">
        <v>0</v>
      </c>
      <c r="AR38">
        <v>0</v>
      </c>
      <c r="AS38">
        <v>0</v>
      </c>
      <c r="AT38">
        <v>0</v>
      </c>
      <c r="AU38">
        <v>0</v>
      </c>
      <c r="AV38">
        <v>0</v>
      </c>
      <c r="AW38">
        <v>0</v>
      </c>
      <c r="AX38">
        <v>0</v>
      </c>
      <c r="AY38">
        <v>0</v>
      </c>
      <c r="AZ38">
        <v>0</v>
      </c>
      <c r="BA38">
        <v>0</v>
      </c>
      <c r="BB38">
        <v>0</v>
      </c>
      <c r="BC38">
        <v>0</v>
      </c>
      <c r="BD38">
        <v>0</v>
      </c>
      <c r="BE38">
        <v>0</v>
      </c>
      <c r="BF38">
        <v>0</v>
      </c>
      <c r="BG38">
        <v>0</v>
      </c>
      <c r="BH38">
        <v>0</v>
      </c>
      <c r="BI38">
        <v>0</v>
      </c>
      <c r="BJ38">
        <v>0</v>
      </c>
      <c r="BK38">
        <v>0</v>
      </c>
      <c r="BL38">
        <v>0</v>
      </c>
      <c r="BM38">
        <v>0</v>
      </c>
      <c r="BN38">
        <v>0</v>
      </c>
    </row>
    <row r="39" spans="1:110" x14ac:dyDescent="0.3">
      <c r="A39" s="11" t="s">
        <v>104</v>
      </c>
      <c r="B39">
        <v>0</v>
      </c>
      <c r="C39">
        <v>0</v>
      </c>
      <c r="D39">
        <v>0</v>
      </c>
      <c r="E39">
        <v>0</v>
      </c>
      <c r="F39">
        <v>0</v>
      </c>
      <c r="G39">
        <v>0</v>
      </c>
      <c r="H39">
        <v>0</v>
      </c>
      <c r="I39">
        <v>0</v>
      </c>
      <c r="J39">
        <v>0</v>
      </c>
      <c r="K39">
        <v>0</v>
      </c>
      <c r="L39">
        <v>0</v>
      </c>
      <c r="M39">
        <v>0</v>
      </c>
      <c r="N39">
        <v>0</v>
      </c>
      <c r="O39">
        <v>0</v>
      </c>
      <c r="P39">
        <v>0</v>
      </c>
      <c r="Q39">
        <v>0</v>
      </c>
      <c r="R39">
        <v>0</v>
      </c>
      <c r="S39">
        <v>0</v>
      </c>
      <c r="T39" t="s">
        <v>68</v>
      </c>
      <c r="U39">
        <v>0</v>
      </c>
      <c r="V39">
        <v>0</v>
      </c>
      <c r="W39">
        <v>0</v>
      </c>
      <c r="X39">
        <v>0</v>
      </c>
      <c r="Y39">
        <v>0</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row>
    <row r="40" spans="1:110" x14ac:dyDescent="0.3">
      <c r="A40" s="11" t="s">
        <v>105</v>
      </c>
      <c r="B40">
        <v>0</v>
      </c>
      <c r="C40">
        <v>0</v>
      </c>
      <c r="D40">
        <v>0</v>
      </c>
      <c r="E40">
        <v>0</v>
      </c>
      <c r="F40">
        <v>0</v>
      </c>
      <c r="G40">
        <v>0</v>
      </c>
      <c r="H40">
        <v>0</v>
      </c>
      <c r="I40">
        <v>0</v>
      </c>
      <c r="J40">
        <v>0</v>
      </c>
      <c r="K40">
        <v>0</v>
      </c>
      <c r="L40">
        <v>0</v>
      </c>
      <c r="M40">
        <v>-6347</v>
      </c>
      <c r="N40">
        <v>-1384</v>
      </c>
      <c r="O40">
        <v>0</v>
      </c>
      <c r="P40">
        <v>0</v>
      </c>
      <c r="Q40">
        <v>0</v>
      </c>
      <c r="R40">
        <v>0</v>
      </c>
      <c r="S40">
        <v>0</v>
      </c>
      <c r="T40" t="s">
        <v>68</v>
      </c>
      <c r="U40">
        <v>0</v>
      </c>
      <c r="V40">
        <v>0</v>
      </c>
      <c r="W40">
        <v>0</v>
      </c>
      <c r="X40">
        <v>0</v>
      </c>
      <c r="Y40">
        <v>0</v>
      </c>
      <c r="Z40">
        <v>0</v>
      </c>
      <c r="AA40">
        <v>0</v>
      </c>
      <c r="AB40">
        <v>0</v>
      </c>
      <c r="AC40">
        <v>0</v>
      </c>
      <c r="AD40">
        <v>0</v>
      </c>
      <c r="AE40">
        <v>0</v>
      </c>
      <c r="AF40">
        <v>0</v>
      </c>
      <c r="AG40">
        <v>0</v>
      </c>
      <c r="AH40">
        <v>0</v>
      </c>
      <c r="AI40">
        <v>0</v>
      </c>
      <c r="AJ40">
        <v>0</v>
      </c>
      <c r="AK40">
        <v>0</v>
      </c>
      <c r="AL40">
        <v>0</v>
      </c>
      <c r="AM40">
        <v>0</v>
      </c>
      <c r="AN40">
        <v>0</v>
      </c>
      <c r="AO40">
        <v>0</v>
      </c>
      <c r="AP40">
        <v>0</v>
      </c>
      <c r="AQ40">
        <v>0</v>
      </c>
      <c r="AR40">
        <v>0</v>
      </c>
      <c r="AS40">
        <v>0</v>
      </c>
      <c r="AT40">
        <v>0</v>
      </c>
      <c r="AU40">
        <v>0</v>
      </c>
      <c r="AV40">
        <v>0</v>
      </c>
      <c r="AW40">
        <v>0</v>
      </c>
      <c r="AX40">
        <v>0</v>
      </c>
      <c r="AY40">
        <v>0</v>
      </c>
      <c r="AZ40">
        <v>0</v>
      </c>
      <c r="BA40">
        <v>0</v>
      </c>
      <c r="BB40">
        <v>0</v>
      </c>
      <c r="BC40">
        <v>0</v>
      </c>
      <c r="BD40">
        <v>0</v>
      </c>
      <c r="BE40">
        <v>0</v>
      </c>
      <c r="BF40">
        <v>0</v>
      </c>
      <c r="BG40">
        <v>0</v>
      </c>
      <c r="BH40">
        <v>0</v>
      </c>
      <c r="BI40">
        <v>0</v>
      </c>
      <c r="BJ40">
        <v>0</v>
      </c>
      <c r="BK40">
        <v>-335</v>
      </c>
      <c r="BL40">
        <v>0</v>
      </c>
      <c r="BM40">
        <v>-8065</v>
      </c>
      <c r="BN40">
        <v>0</v>
      </c>
    </row>
    <row r="41" spans="1:110" x14ac:dyDescent="0.3">
      <c r="A41" s="11" t="s">
        <v>106</v>
      </c>
      <c r="B41">
        <v>0</v>
      </c>
      <c r="C41">
        <v>0</v>
      </c>
      <c r="D41">
        <v>0</v>
      </c>
      <c r="E41">
        <v>0</v>
      </c>
      <c r="F41">
        <v>0</v>
      </c>
      <c r="G41">
        <v>0</v>
      </c>
      <c r="H41">
        <v>0</v>
      </c>
      <c r="I41">
        <v>0</v>
      </c>
      <c r="J41">
        <v>0</v>
      </c>
      <c r="K41">
        <v>0</v>
      </c>
      <c r="L41">
        <v>0</v>
      </c>
      <c r="M41">
        <v>0</v>
      </c>
      <c r="N41">
        <v>0</v>
      </c>
      <c r="O41">
        <v>0</v>
      </c>
      <c r="P41">
        <v>0</v>
      </c>
      <c r="Q41">
        <v>0</v>
      </c>
      <c r="R41">
        <v>0</v>
      </c>
      <c r="S41">
        <v>0</v>
      </c>
      <c r="T41" t="s">
        <v>68</v>
      </c>
      <c r="U41">
        <v>0</v>
      </c>
      <c r="V41">
        <v>0</v>
      </c>
      <c r="W41">
        <v>0</v>
      </c>
      <c r="X41">
        <v>0</v>
      </c>
      <c r="Y41">
        <v>0</v>
      </c>
      <c r="Z41">
        <v>0</v>
      </c>
      <c r="AA41">
        <v>0</v>
      </c>
      <c r="AB41">
        <v>0</v>
      </c>
      <c r="AC41">
        <v>0</v>
      </c>
      <c r="AD41">
        <v>0</v>
      </c>
      <c r="AE41">
        <v>0</v>
      </c>
      <c r="AF41">
        <v>0</v>
      </c>
      <c r="AG41">
        <v>0</v>
      </c>
      <c r="AH41">
        <v>0</v>
      </c>
      <c r="AI41">
        <v>0</v>
      </c>
      <c r="AJ41">
        <v>0</v>
      </c>
      <c r="AK41">
        <v>0</v>
      </c>
      <c r="AL41">
        <v>0</v>
      </c>
      <c r="AM41">
        <v>0</v>
      </c>
      <c r="AN41">
        <v>0</v>
      </c>
      <c r="AO41">
        <v>0</v>
      </c>
      <c r="AP41">
        <v>0</v>
      </c>
      <c r="AQ41">
        <v>0</v>
      </c>
      <c r="AR41">
        <v>0</v>
      </c>
      <c r="AS41">
        <v>0</v>
      </c>
      <c r="AT41">
        <v>0</v>
      </c>
      <c r="AU41">
        <v>0</v>
      </c>
      <c r="AV41">
        <v>0</v>
      </c>
      <c r="AW41">
        <v>0</v>
      </c>
      <c r="AX41">
        <v>0</v>
      </c>
      <c r="AY41">
        <v>0</v>
      </c>
      <c r="AZ41">
        <v>0</v>
      </c>
      <c r="BA41">
        <v>0</v>
      </c>
      <c r="BB41">
        <v>0</v>
      </c>
      <c r="BC41">
        <v>0</v>
      </c>
      <c r="BD41">
        <v>0</v>
      </c>
      <c r="BE41">
        <v>0</v>
      </c>
      <c r="BF41">
        <v>0</v>
      </c>
      <c r="BG41">
        <v>0</v>
      </c>
      <c r="BH41">
        <v>0</v>
      </c>
      <c r="BI41">
        <v>0</v>
      </c>
      <c r="BJ41">
        <v>0</v>
      </c>
      <c r="BK41">
        <v>0</v>
      </c>
      <c r="BL41">
        <v>0</v>
      </c>
      <c r="BM41">
        <v>0</v>
      </c>
      <c r="BN41">
        <v>0</v>
      </c>
    </row>
    <row r="42" spans="1:110" x14ac:dyDescent="0.3">
      <c r="A42" s="11" t="s">
        <v>107</v>
      </c>
      <c r="B42">
        <v>0</v>
      </c>
      <c r="C42">
        <v>0</v>
      </c>
      <c r="D42">
        <v>0</v>
      </c>
      <c r="E42">
        <v>0</v>
      </c>
      <c r="F42">
        <v>0</v>
      </c>
      <c r="G42">
        <v>0</v>
      </c>
      <c r="H42">
        <v>0</v>
      </c>
      <c r="I42">
        <v>0</v>
      </c>
      <c r="J42">
        <v>0</v>
      </c>
      <c r="K42">
        <v>0</v>
      </c>
      <c r="L42">
        <v>0</v>
      </c>
      <c r="M42">
        <v>0</v>
      </c>
      <c r="N42">
        <v>0</v>
      </c>
      <c r="O42">
        <v>0</v>
      </c>
      <c r="P42">
        <v>0</v>
      </c>
      <c r="Q42">
        <v>0</v>
      </c>
      <c r="R42">
        <v>0</v>
      </c>
      <c r="S42">
        <v>0</v>
      </c>
      <c r="T42" t="s">
        <v>68</v>
      </c>
      <c r="U42">
        <v>0</v>
      </c>
      <c r="V42">
        <v>0</v>
      </c>
      <c r="W42">
        <v>0</v>
      </c>
      <c r="X42">
        <v>0</v>
      </c>
      <c r="Y42">
        <v>0</v>
      </c>
      <c r="Z42">
        <v>0</v>
      </c>
      <c r="AA42">
        <v>0</v>
      </c>
      <c r="AB42">
        <v>0</v>
      </c>
      <c r="AC42">
        <v>0</v>
      </c>
      <c r="AD42">
        <v>0</v>
      </c>
      <c r="AE42">
        <v>0</v>
      </c>
      <c r="AF42">
        <v>0</v>
      </c>
      <c r="AG42">
        <v>0</v>
      </c>
      <c r="AH42">
        <v>0</v>
      </c>
      <c r="AI42">
        <v>0</v>
      </c>
      <c r="AJ42">
        <v>0</v>
      </c>
      <c r="AK42">
        <v>0</v>
      </c>
      <c r="AL42">
        <v>0</v>
      </c>
      <c r="AM42">
        <v>0</v>
      </c>
      <c r="AN42">
        <v>0</v>
      </c>
      <c r="AO42">
        <v>0</v>
      </c>
      <c r="AP42">
        <v>0</v>
      </c>
      <c r="AQ42">
        <v>0</v>
      </c>
      <c r="AR42">
        <v>0</v>
      </c>
      <c r="AS42">
        <v>0</v>
      </c>
      <c r="AT42">
        <v>0</v>
      </c>
      <c r="AU42">
        <v>0</v>
      </c>
      <c r="AV42">
        <v>0</v>
      </c>
      <c r="AW42">
        <v>0</v>
      </c>
      <c r="AX42">
        <v>0</v>
      </c>
      <c r="AY42">
        <v>0</v>
      </c>
      <c r="AZ42">
        <v>0</v>
      </c>
      <c r="BA42">
        <v>0</v>
      </c>
      <c r="BB42">
        <v>0</v>
      </c>
      <c r="BC42">
        <v>0</v>
      </c>
      <c r="BD42">
        <v>0</v>
      </c>
      <c r="BE42">
        <v>0</v>
      </c>
      <c r="BF42">
        <v>0</v>
      </c>
      <c r="BG42">
        <v>0</v>
      </c>
      <c r="BH42">
        <v>0</v>
      </c>
      <c r="BI42">
        <v>0</v>
      </c>
      <c r="BJ42">
        <v>0</v>
      </c>
      <c r="BK42">
        <v>0</v>
      </c>
      <c r="BL42">
        <v>0</v>
      </c>
      <c r="BM42">
        <v>0</v>
      </c>
      <c r="BN42">
        <v>0</v>
      </c>
    </row>
    <row r="43" spans="1:110" x14ac:dyDescent="0.3">
      <c r="A43" s="11" t="s">
        <v>108</v>
      </c>
      <c r="B43">
        <v>0</v>
      </c>
      <c r="C43">
        <v>0</v>
      </c>
      <c r="D43">
        <v>0</v>
      </c>
      <c r="E43">
        <v>0</v>
      </c>
      <c r="F43">
        <v>0</v>
      </c>
      <c r="G43">
        <v>0</v>
      </c>
      <c r="H43">
        <v>0</v>
      </c>
      <c r="I43">
        <v>0</v>
      </c>
      <c r="J43">
        <v>0</v>
      </c>
      <c r="K43">
        <v>0</v>
      </c>
      <c r="L43">
        <v>0</v>
      </c>
      <c r="M43">
        <v>0</v>
      </c>
      <c r="N43">
        <v>0</v>
      </c>
      <c r="O43">
        <v>0</v>
      </c>
      <c r="P43">
        <v>0</v>
      </c>
      <c r="Q43">
        <v>0</v>
      </c>
      <c r="R43">
        <v>0</v>
      </c>
      <c r="S43">
        <v>-39637</v>
      </c>
      <c r="T43" t="s">
        <v>68</v>
      </c>
      <c r="U43">
        <v>0</v>
      </c>
      <c r="V43">
        <v>0</v>
      </c>
      <c r="W43">
        <v>0</v>
      </c>
      <c r="X43">
        <v>0</v>
      </c>
      <c r="Y43">
        <v>0</v>
      </c>
      <c r="Z43">
        <v>-77171</v>
      </c>
      <c r="AA43">
        <v>0</v>
      </c>
      <c r="AB43">
        <v>-92</v>
      </c>
      <c r="AC43">
        <v>0</v>
      </c>
      <c r="AD43">
        <v>0</v>
      </c>
      <c r="AE43">
        <v>0</v>
      </c>
      <c r="AF43">
        <v>0</v>
      </c>
      <c r="AG43">
        <v>0</v>
      </c>
      <c r="AH43">
        <v>0</v>
      </c>
      <c r="AI43">
        <v>-200</v>
      </c>
      <c r="AJ43">
        <v>0</v>
      </c>
      <c r="AK43">
        <v>0</v>
      </c>
      <c r="AL43">
        <v>0</v>
      </c>
      <c r="AM43">
        <v>0</v>
      </c>
      <c r="AN43">
        <v>0</v>
      </c>
      <c r="AO43">
        <v>-8704</v>
      </c>
      <c r="AP43">
        <v>-800</v>
      </c>
      <c r="AQ43">
        <v>0</v>
      </c>
      <c r="AR43">
        <v>0</v>
      </c>
      <c r="AS43">
        <v>0</v>
      </c>
      <c r="AT43">
        <v>0</v>
      </c>
      <c r="AU43">
        <v>0</v>
      </c>
      <c r="AV43">
        <v>0</v>
      </c>
      <c r="AW43">
        <v>0</v>
      </c>
      <c r="AX43">
        <v>0</v>
      </c>
      <c r="AY43">
        <v>0</v>
      </c>
      <c r="AZ43">
        <v>0</v>
      </c>
      <c r="BA43">
        <v>0</v>
      </c>
      <c r="BB43">
        <v>0</v>
      </c>
      <c r="BC43">
        <v>0</v>
      </c>
      <c r="BD43">
        <v>0</v>
      </c>
      <c r="BE43">
        <v>0</v>
      </c>
      <c r="BF43">
        <v>0</v>
      </c>
      <c r="BG43">
        <v>0</v>
      </c>
      <c r="BH43">
        <v>0</v>
      </c>
      <c r="BI43">
        <v>0</v>
      </c>
      <c r="BJ43">
        <v>0</v>
      </c>
      <c r="BK43">
        <v>-9578</v>
      </c>
      <c r="BL43">
        <v>-15052</v>
      </c>
      <c r="BM43">
        <v>-151234</v>
      </c>
      <c r="BN43">
        <v>0</v>
      </c>
    </row>
    <row r="44" spans="1:110" x14ac:dyDescent="0.3">
      <c r="A44" s="11" t="s">
        <v>109</v>
      </c>
      <c r="B44">
        <v>0</v>
      </c>
      <c r="C44">
        <v>0</v>
      </c>
      <c r="D44">
        <v>0</v>
      </c>
      <c r="E44">
        <v>0</v>
      </c>
      <c r="F44">
        <v>0</v>
      </c>
      <c r="G44">
        <v>0</v>
      </c>
      <c r="H44">
        <v>0</v>
      </c>
      <c r="I44">
        <v>0</v>
      </c>
      <c r="J44">
        <v>0</v>
      </c>
      <c r="K44">
        <v>0</v>
      </c>
      <c r="L44">
        <v>0</v>
      </c>
      <c r="M44">
        <v>0</v>
      </c>
      <c r="N44">
        <v>0</v>
      </c>
      <c r="O44">
        <v>0</v>
      </c>
      <c r="P44">
        <v>0</v>
      </c>
      <c r="Q44">
        <v>0</v>
      </c>
      <c r="R44">
        <v>0</v>
      </c>
      <c r="S44">
        <v>0</v>
      </c>
      <c r="T44" t="s">
        <v>68</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c r="AP44">
        <v>0</v>
      </c>
      <c r="AQ44">
        <v>0</v>
      </c>
      <c r="AR44">
        <v>0</v>
      </c>
      <c r="AS44">
        <v>0</v>
      </c>
      <c r="AT44">
        <v>0</v>
      </c>
      <c r="AU44">
        <v>0</v>
      </c>
      <c r="AV44">
        <v>0</v>
      </c>
      <c r="AW44">
        <v>0</v>
      </c>
      <c r="AX44">
        <v>0</v>
      </c>
      <c r="AY44">
        <v>0</v>
      </c>
      <c r="AZ44">
        <v>0</v>
      </c>
      <c r="BA44">
        <v>0</v>
      </c>
      <c r="BB44">
        <v>0</v>
      </c>
      <c r="BC44">
        <v>0</v>
      </c>
      <c r="BD44">
        <v>0</v>
      </c>
      <c r="BE44">
        <v>0</v>
      </c>
      <c r="BF44">
        <v>0</v>
      </c>
      <c r="BG44">
        <v>0</v>
      </c>
      <c r="BH44">
        <v>0</v>
      </c>
      <c r="BI44">
        <v>0</v>
      </c>
      <c r="BJ44">
        <v>0</v>
      </c>
      <c r="BK44">
        <v>0</v>
      </c>
      <c r="BL44">
        <v>0</v>
      </c>
      <c r="BM44">
        <v>0</v>
      </c>
      <c r="BN44">
        <v>0</v>
      </c>
    </row>
    <row r="45" spans="1:110" x14ac:dyDescent="0.3">
      <c r="A45" s="11" t="s">
        <v>110</v>
      </c>
      <c r="B45">
        <v>0</v>
      </c>
      <c r="C45">
        <v>0</v>
      </c>
      <c r="D45">
        <v>0</v>
      </c>
      <c r="E45">
        <v>0</v>
      </c>
      <c r="F45">
        <v>0</v>
      </c>
      <c r="G45">
        <v>0</v>
      </c>
      <c r="H45">
        <v>0</v>
      </c>
      <c r="I45">
        <v>0</v>
      </c>
      <c r="J45">
        <v>0</v>
      </c>
      <c r="K45">
        <v>0</v>
      </c>
      <c r="L45">
        <v>0</v>
      </c>
      <c r="M45">
        <v>0</v>
      </c>
      <c r="N45">
        <v>0</v>
      </c>
      <c r="O45">
        <v>0</v>
      </c>
      <c r="P45">
        <v>0</v>
      </c>
      <c r="Q45">
        <v>0</v>
      </c>
      <c r="R45">
        <v>0</v>
      </c>
      <c r="S45">
        <v>0</v>
      </c>
      <c r="T45" t="s">
        <v>68</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row>
    <row r="46" spans="1:110" x14ac:dyDescent="0.3">
      <c r="A46" s="11" t="s">
        <v>111</v>
      </c>
      <c r="B46">
        <v>0</v>
      </c>
      <c r="C46">
        <v>0</v>
      </c>
      <c r="D46">
        <v>0</v>
      </c>
      <c r="E46">
        <v>0</v>
      </c>
      <c r="F46">
        <v>0</v>
      </c>
      <c r="G46">
        <v>0</v>
      </c>
      <c r="H46">
        <v>0</v>
      </c>
      <c r="I46">
        <v>0</v>
      </c>
      <c r="J46">
        <v>0</v>
      </c>
      <c r="K46">
        <v>0</v>
      </c>
      <c r="L46">
        <v>0</v>
      </c>
      <c r="M46">
        <v>0</v>
      </c>
      <c r="N46">
        <v>0</v>
      </c>
      <c r="O46">
        <v>0</v>
      </c>
      <c r="P46">
        <v>0</v>
      </c>
      <c r="Q46">
        <v>0</v>
      </c>
      <c r="R46">
        <v>0</v>
      </c>
      <c r="S46">
        <v>0</v>
      </c>
      <c r="T46" t="s">
        <v>68</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row>
    <row r="47" spans="1:110" x14ac:dyDescent="0.3">
      <c r="A47" s="11" t="s">
        <v>112</v>
      </c>
      <c r="B47">
        <v>0</v>
      </c>
      <c r="C47">
        <v>0</v>
      </c>
      <c r="D47">
        <v>0</v>
      </c>
      <c r="E47">
        <v>0</v>
      </c>
      <c r="F47">
        <v>0</v>
      </c>
      <c r="G47">
        <v>0</v>
      </c>
      <c r="H47">
        <v>0</v>
      </c>
      <c r="I47">
        <v>0</v>
      </c>
      <c r="J47">
        <v>0</v>
      </c>
      <c r="K47">
        <v>0</v>
      </c>
      <c r="L47">
        <v>0</v>
      </c>
      <c r="M47">
        <v>0</v>
      </c>
      <c r="N47">
        <v>0</v>
      </c>
      <c r="O47">
        <v>0</v>
      </c>
      <c r="P47">
        <v>0</v>
      </c>
      <c r="Q47">
        <v>0</v>
      </c>
      <c r="R47">
        <v>0</v>
      </c>
      <c r="S47">
        <v>-1109</v>
      </c>
      <c r="T47" t="s">
        <v>68</v>
      </c>
      <c r="U47">
        <v>0</v>
      </c>
      <c r="V47">
        <v>0</v>
      </c>
      <c r="W47">
        <v>0</v>
      </c>
      <c r="X47">
        <v>0</v>
      </c>
      <c r="Y47">
        <v>0</v>
      </c>
      <c r="Z47">
        <v>0</v>
      </c>
      <c r="AA47">
        <v>0</v>
      </c>
      <c r="AB47">
        <v>0</v>
      </c>
      <c r="AC47">
        <v>0</v>
      </c>
      <c r="AD47">
        <v>0</v>
      </c>
      <c r="AE47">
        <v>0</v>
      </c>
      <c r="AF47">
        <v>0</v>
      </c>
      <c r="AG47">
        <v>0</v>
      </c>
      <c r="AH47">
        <v>0</v>
      </c>
      <c r="AI47">
        <v>0</v>
      </c>
      <c r="AJ47">
        <v>0</v>
      </c>
      <c r="AK47">
        <v>0</v>
      </c>
      <c r="AL47">
        <v>0</v>
      </c>
      <c r="AM47">
        <v>0</v>
      </c>
      <c r="AN47">
        <v>0</v>
      </c>
      <c r="AO47">
        <v>0</v>
      </c>
      <c r="AP47">
        <v>0</v>
      </c>
      <c r="AQ47">
        <v>0</v>
      </c>
      <c r="AR47">
        <v>0</v>
      </c>
      <c r="AS47">
        <v>0</v>
      </c>
      <c r="AT47">
        <v>0</v>
      </c>
      <c r="AU47">
        <v>0</v>
      </c>
      <c r="AV47">
        <v>0</v>
      </c>
      <c r="AW47">
        <v>0</v>
      </c>
      <c r="AX47">
        <v>0</v>
      </c>
      <c r="AY47">
        <v>0</v>
      </c>
      <c r="AZ47">
        <v>0</v>
      </c>
      <c r="BA47">
        <v>0</v>
      </c>
      <c r="BB47">
        <v>0</v>
      </c>
      <c r="BC47">
        <v>0</v>
      </c>
      <c r="BD47">
        <v>0</v>
      </c>
      <c r="BE47">
        <v>0</v>
      </c>
      <c r="BF47">
        <v>0</v>
      </c>
      <c r="BG47">
        <v>0</v>
      </c>
      <c r="BH47">
        <v>0</v>
      </c>
      <c r="BI47">
        <v>0</v>
      </c>
      <c r="BJ47">
        <v>0</v>
      </c>
      <c r="BK47">
        <v>-16721</v>
      </c>
      <c r="BL47">
        <v>0</v>
      </c>
      <c r="BM47">
        <v>-17830</v>
      </c>
      <c r="BN47">
        <v>0</v>
      </c>
    </row>
    <row r="48" spans="1:110" x14ac:dyDescent="0.3">
      <c r="A48" s="11" t="s">
        <v>113</v>
      </c>
      <c r="B48">
        <v>0</v>
      </c>
      <c r="C48">
        <v>0</v>
      </c>
      <c r="D48">
        <v>0</v>
      </c>
      <c r="E48">
        <v>0</v>
      </c>
      <c r="F48">
        <v>0</v>
      </c>
      <c r="G48">
        <v>0</v>
      </c>
      <c r="H48">
        <v>0</v>
      </c>
      <c r="I48">
        <v>0</v>
      </c>
      <c r="J48">
        <v>0</v>
      </c>
      <c r="K48">
        <v>0</v>
      </c>
      <c r="L48">
        <v>0</v>
      </c>
      <c r="M48">
        <v>0</v>
      </c>
      <c r="N48">
        <v>0</v>
      </c>
      <c r="O48">
        <v>0</v>
      </c>
      <c r="P48">
        <v>0</v>
      </c>
      <c r="Q48">
        <v>0</v>
      </c>
      <c r="R48">
        <v>0</v>
      </c>
      <c r="S48">
        <v>0</v>
      </c>
      <c r="T48" t="s">
        <v>68</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row>
    <row r="49" spans="1:110" x14ac:dyDescent="0.3">
      <c r="A49" s="11" t="s">
        <v>114</v>
      </c>
      <c r="B49">
        <v>0</v>
      </c>
      <c r="C49">
        <v>0</v>
      </c>
      <c r="D49">
        <v>0</v>
      </c>
      <c r="E49">
        <v>0</v>
      </c>
      <c r="F49">
        <v>0</v>
      </c>
      <c r="G49">
        <v>0</v>
      </c>
      <c r="H49">
        <v>0</v>
      </c>
      <c r="I49">
        <v>0</v>
      </c>
      <c r="J49">
        <v>0</v>
      </c>
      <c r="K49">
        <v>0</v>
      </c>
      <c r="L49">
        <v>0</v>
      </c>
      <c r="M49">
        <v>0</v>
      </c>
      <c r="N49">
        <v>0</v>
      </c>
      <c r="O49">
        <v>0</v>
      </c>
      <c r="P49">
        <v>0</v>
      </c>
      <c r="Q49">
        <v>0</v>
      </c>
      <c r="R49">
        <v>0</v>
      </c>
      <c r="S49">
        <v>0</v>
      </c>
      <c r="T49" t="s">
        <v>68</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row>
    <row r="50" spans="1:110" x14ac:dyDescent="0.3">
      <c r="A50" s="11" t="s">
        <v>115</v>
      </c>
      <c r="B50">
        <v>0</v>
      </c>
      <c r="C50">
        <v>0</v>
      </c>
      <c r="D50">
        <v>0</v>
      </c>
      <c r="E50">
        <v>0</v>
      </c>
      <c r="F50">
        <v>0</v>
      </c>
      <c r="G50">
        <v>0</v>
      </c>
      <c r="H50">
        <v>0</v>
      </c>
      <c r="I50">
        <v>0</v>
      </c>
      <c r="J50">
        <v>0</v>
      </c>
      <c r="K50">
        <v>0</v>
      </c>
      <c r="L50">
        <v>0</v>
      </c>
      <c r="M50">
        <v>0</v>
      </c>
      <c r="N50">
        <v>0</v>
      </c>
      <c r="O50">
        <v>0</v>
      </c>
      <c r="P50">
        <v>0</v>
      </c>
      <c r="Q50">
        <v>0</v>
      </c>
      <c r="R50">
        <v>0</v>
      </c>
      <c r="S50">
        <v>0</v>
      </c>
      <c r="T50" t="s">
        <v>68</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row>
    <row r="51" spans="1:110" x14ac:dyDescent="0.3">
      <c r="A51" s="11" t="s">
        <v>116</v>
      </c>
      <c r="B51">
        <v>0</v>
      </c>
      <c r="C51">
        <v>0</v>
      </c>
      <c r="D51">
        <v>0</v>
      </c>
      <c r="E51">
        <v>0</v>
      </c>
      <c r="F51">
        <v>0</v>
      </c>
      <c r="G51">
        <v>0</v>
      </c>
      <c r="H51">
        <v>0</v>
      </c>
      <c r="I51">
        <v>0</v>
      </c>
      <c r="J51">
        <v>0</v>
      </c>
      <c r="K51">
        <v>0</v>
      </c>
      <c r="L51">
        <v>0</v>
      </c>
      <c r="M51">
        <v>0</v>
      </c>
      <c r="N51">
        <v>0</v>
      </c>
      <c r="O51">
        <v>0</v>
      </c>
      <c r="P51">
        <v>0</v>
      </c>
      <c r="Q51">
        <v>0</v>
      </c>
      <c r="R51">
        <v>0</v>
      </c>
      <c r="S51">
        <v>0</v>
      </c>
      <c r="T51" t="s">
        <v>68</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-850</v>
      </c>
      <c r="BL51">
        <v>-1356</v>
      </c>
      <c r="BM51">
        <v>-2205</v>
      </c>
      <c r="BN51">
        <v>0</v>
      </c>
    </row>
    <row r="52" spans="1:110" x14ac:dyDescent="0.3">
      <c r="A52" s="11" t="s">
        <v>117</v>
      </c>
      <c r="B52">
        <v>0</v>
      </c>
      <c r="C52">
        <v>0</v>
      </c>
      <c r="D52">
        <v>0</v>
      </c>
      <c r="E52">
        <v>0</v>
      </c>
      <c r="F52">
        <v>0</v>
      </c>
      <c r="G52">
        <v>0</v>
      </c>
      <c r="H52">
        <v>0</v>
      </c>
      <c r="I52">
        <v>0</v>
      </c>
      <c r="J52">
        <v>0</v>
      </c>
      <c r="K52">
        <v>0</v>
      </c>
      <c r="L52">
        <v>0</v>
      </c>
      <c r="M52">
        <v>0</v>
      </c>
      <c r="N52">
        <v>0</v>
      </c>
      <c r="O52">
        <v>0</v>
      </c>
      <c r="P52">
        <v>0</v>
      </c>
      <c r="Q52">
        <v>0</v>
      </c>
      <c r="R52">
        <v>0</v>
      </c>
      <c r="S52">
        <v>-1740</v>
      </c>
      <c r="T52" t="s">
        <v>68</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-17766</v>
      </c>
      <c r="BL52">
        <v>-3124</v>
      </c>
      <c r="BM52">
        <v>-22630</v>
      </c>
      <c r="BN52">
        <v>0</v>
      </c>
    </row>
    <row r="53" spans="1:110" s="2" customFormat="1" x14ac:dyDescent="0.3">
      <c r="A53" s="10" t="s">
        <v>118</v>
      </c>
      <c r="B53">
        <v>1026</v>
      </c>
      <c r="C53">
        <v>2380</v>
      </c>
      <c r="D53">
        <v>0</v>
      </c>
      <c r="E53">
        <v>0</v>
      </c>
      <c r="F53">
        <v>640</v>
      </c>
      <c r="G53">
        <v>0</v>
      </c>
      <c r="H53">
        <v>4503</v>
      </c>
      <c r="I53">
        <v>0</v>
      </c>
      <c r="J53">
        <v>2137</v>
      </c>
      <c r="K53">
        <v>480</v>
      </c>
      <c r="L53">
        <v>0</v>
      </c>
      <c r="M53">
        <v>8167</v>
      </c>
      <c r="N53">
        <v>10125</v>
      </c>
      <c r="O53">
        <v>0</v>
      </c>
      <c r="P53">
        <v>0</v>
      </c>
      <c r="Q53">
        <v>0</v>
      </c>
      <c r="R53">
        <v>0</v>
      </c>
      <c r="S53">
        <v>749452</v>
      </c>
      <c r="T53" t="s">
        <v>68</v>
      </c>
      <c r="U53">
        <v>0</v>
      </c>
      <c r="V53">
        <v>132088</v>
      </c>
      <c r="W53">
        <v>0</v>
      </c>
      <c r="X53">
        <v>0</v>
      </c>
      <c r="Y53">
        <v>0</v>
      </c>
      <c r="Z53">
        <v>101029</v>
      </c>
      <c r="AA53">
        <v>0</v>
      </c>
      <c r="AB53">
        <v>174202</v>
      </c>
      <c r="AC53">
        <v>159148</v>
      </c>
      <c r="AD53">
        <v>44</v>
      </c>
      <c r="AE53">
        <v>0</v>
      </c>
      <c r="AF53">
        <v>1849</v>
      </c>
      <c r="AG53">
        <v>3612</v>
      </c>
      <c r="AH53">
        <v>283290</v>
      </c>
      <c r="AI53">
        <v>1600</v>
      </c>
      <c r="AJ53">
        <v>172172</v>
      </c>
      <c r="AK53">
        <v>1613</v>
      </c>
      <c r="AL53">
        <v>5502</v>
      </c>
      <c r="AM53">
        <v>7956</v>
      </c>
      <c r="AN53">
        <v>11760</v>
      </c>
      <c r="AO53">
        <v>1088</v>
      </c>
      <c r="AP53">
        <v>12560</v>
      </c>
      <c r="AQ53">
        <v>0</v>
      </c>
      <c r="AR53">
        <v>2010</v>
      </c>
      <c r="AS53">
        <v>1713</v>
      </c>
      <c r="AT53">
        <v>25950</v>
      </c>
      <c r="AU53">
        <v>4972</v>
      </c>
      <c r="AV53">
        <v>5373</v>
      </c>
      <c r="AW53">
        <v>10323</v>
      </c>
      <c r="AX53">
        <v>0</v>
      </c>
      <c r="AY53">
        <v>0</v>
      </c>
      <c r="AZ53">
        <v>270</v>
      </c>
      <c r="BA53">
        <v>0</v>
      </c>
      <c r="BB53">
        <v>0</v>
      </c>
      <c r="BC53">
        <v>0</v>
      </c>
      <c r="BD53">
        <v>0</v>
      </c>
      <c r="BE53">
        <v>1502</v>
      </c>
      <c r="BF53">
        <v>0</v>
      </c>
      <c r="BG53">
        <v>1128</v>
      </c>
      <c r="BH53">
        <v>0</v>
      </c>
      <c r="BI53">
        <v>0</v>
      </c>
      <c r="BJ53">
        <v>0</v>
      </c>
      <c r="BK53">
        <v>365235</v>
      </c>
      <c r="BL53">
        <v>109074</v>
      </c>
      <c r="BM53">
        <v>2375972</v>
      </c>
      <c r="BN53">
        <v>51527</v>
      </c>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s="2" customFormat="1" x14ac:dyDescent="0.3">
      <c r="A54" s="10" t="s">
        <v>119</v>
      </c>
      <c r="B54">
        <v>1026</v>
      </c>
      <c r="C54">
        <v>2208</v>
      </c>
      <c r="D54">
        <v>0</v>
      </c>
      <c r="E54">
        <v>0</v>
      </c>
      <c r="F54">
        <v>640</v>
      </c>
      <c r="G54">
        <v>0</v>
      </c>
      <c r="H54">
        <v>4361</v>
      </c>
      <c r="I54">
        <v>0</v>
      </c>
      <c r="J54">
        <v>0</v>
      </c>
      <c r="K54">
        <v>420</v>
      </c>
      <c r="L54">
        <v>0</v>
      </c>
      <c r="M54">
        <v>8167</v>
      </c>
      <c r="N54">
        <v>10125</v>
      </c>
      <c r="O54">
        <v>0</v>
      </c>
      <c r="P54">
        <v>0</v>
      </c>
      <c r="Q54">
        <v>0</v>
      </c>
      <c r="R54">
        <v>0</v>
      </c>
      <c r="S54">
        <v>190135</v>
      </c>
      <c r="T54" t="s">
        <v>68</v>
      </c>
      <c r="U54">
        <v>0</v>
      </c>
      <c r="V54">
        <v>0</v>
      </c>
      <c r="W54">
        <v>0</v>
      </c>
      <c r="X54">
        <v>0</v>
      </c>
      <c r="Y54">
        <v>0</v>
      </c>
      <c r="Z54">
        <v>101029</v>
      </c>
      <c r="AA54">
        <v>0</v>
      </c>
      <c r="AB54">
        <v>644</v>
      </c>
      <c r="AC54">
        <v>0</v>
      </c>
      <c r="AD54">
        <v>0</v>
      </c>
      <c r="AE54">
        <v>0</v>
      </c>
      <c r="AF54">
        <v>0</v>
      </c>
      <c r="AG54">
        <v>0</v>
      </c>
      <c r="AH54">
        <v>18914</v>
      </c>
      <c r="AI54">
        <v>200</v>
      </c>
      <c r="AJ54">
        <v>0</v>
      </c>
      <c r="AK54">
        <v>0</v>
      </c>
      <c r="AL54">
        <v>0</v>
      </c>
      <c r="AM54">
        <v>0</v>
      </c>
      <c r="AN54">
        <v>0</v>
      </c>
      <c r="AO54">
        <v>0</v>
      </c>
      <c r="AP54">
        <v>2280</v>
      </c>
      <c r="AQ54">
        <v>0</v>
      </c>
      <c r="AR54">
        <v>0</v>
      </c>
      <c r="AS54">
        <v>0</v>
      </c>
      <c r="AT54">
        <v>4483</v>
      </c>
      <c r="AU54">
        <v>1056</v>
      </c>
      <c r="AV54">
        <v>0</v>
      </c>
      <c r="AW54">
        <v>555</v>
      </c>
      <c r="AX54">
        <v>0</v>
      </c>
      <c r="AY54">
        <v>0</v>
      </c>
      <c r="AZ54">
        <v>0</v>
      </c>
      <c r="BA54">
        <v>0</v>
      </c>
      <c r="BB54">
        <v>0</v>
      </c>
      <c r="BC54">
        <v>0</v>
      </c>
      <c r="BD54">
        <v>0</v>
      </c>
      <c r="BE54">
        <v>0</v>
      </c>
      <c r="BF54">
        <v>0</v>
      </c>
      <c r="BG54">
        <v>0</v>
      </c>
      <c r="BH54">
        <v>0</v>
      </c>
      <c r="BI54">
        <v>0</v>
      </c>
      <c r="BJ54">
        <v>0</v>
      </c>
      <c r="BK54">
        <v>119163</v>
      </c>
      <c r="BL54">
        <v>87833</v>
      </c>
      <c r="BM54">
        <v>553239</v>
      </c>
      <c r="BN54">
        <v>6094</v>
      </c>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x14ac:dyDescent="0.3">
      <c r="A55" s="11" t="s">
        <v>120</v>
      </c>
      <c r="B55">
        <v>0</v>
      </c>
      <c r="C55">
        <v>2208</v>
      </c>
      <c r="D55">
        <v>0</v>
      </c>
      <c r="E55">
        <v>0</v>
      </c>
      <c r="F55">
        <v>0</v>
      </c>
      <c r="G55">
        <v>0</v>
      </c>
      <c r="H55">
        <v>3363</v>
      </c>
      <c r="I55">
        <v>0</v>
      </c>
      <c r="J55">
        <v>0</v>
      </c>
      <c r="K55">
        <v>0</v>
      </c>
      <c r="L55">
        <v>0</v>
      </c>
      <c r="M55">
        <v>8167</v>
      </c>
      <c r="N55">
        <v>10125</v>
      </c>
      <c r="O55">
        <v>0</v>
      </c>
      <c r="P55">
        <v>0</v>
      </c>
      <c r="Q55">
        <v>0</v>
      </c>
      <c r="R55">
        <v>0</v>
      </c>
      <c r="S55">
        <v>11114</v>
      </c>
      <c r="T55" t="s">
        <v>68</v>
      </c>
      <c r="U55">
        <v>0</v>
      </c>
      <c r="V55">
        <v>0</v>
      </c>
      <c r="W55">
        <v>0</v>
      </c>
      <c r="X55">
        <v>0</v>
      </c>
      <c r="Y55">
        <v>0</v>
      </c>
      <c r="Z55">
        <v>0</v>
      </c>
      <c r="AA55">
        <v>0</v>
      </c>
      <c r="AB55">
        <v>0</v>
      </c>
      <c r="AC55">
        <v>0</v>
      </c>
      <c r="AD55">
        <v>0</v>
      </c>
      <c r="AE55">
        <v>0</v>
      </c>
      <c r="AF55">
        <v>0</v>
      </c>
      <c r="AG55">
        <v>0</v>
      </c>
      <c r="AH55">
        <v>170</v>
      </c>
      <c r="AI55">
        <v>0</v>
      </c>
      <c r="AJ55">
        <v>0</v>
      </c>
      <c r="AK55">
        <v>0</v>
      </c>
      <c r="AL55">
        <v>0</v>
      </c>
      <c r="AM55">
        <v>0</v>
      </c>
      <c r="AN55">
        <v>0</v>
      </c>
      <c r="AO55">
        <v>0</v>
      </c>
      <c r="AP55">
        <v>0</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9736</v>
      </c>
      <c r="BL55">
        <v>6</v>
      </c>
      <c r="BM55">
        <v>44889</v>
      </c>
      <c r="BN55">
        <v>0</v>
      </c>
    </row>
    <row r="56" spans="1:110" x14ac:dyDescent="0.3">
      <c r="A56" s="11" t="s">
        <v>121</v>
      </c>
      <c r="B56">
        <v>0</v>
      </c>
      <c r="C56">
        <v>0</v>
      </c>
      <c r="D56">
        <v>0</v>
      </c>
      <c r="E56">
        <v>0</v>
      </c>
      <c r="F56">
        <v>0</v>
      </c>
      <c r="G56">
        <v>0</v>
      </c>
      <c r="H56">
        <v>0</v>
      </c>
      <c r="I56">
        <v>0</v>
      </c>
      <c r="J56">
        <v>0</v>
      </c>
      <c r="K56">
        <v>0</v>
      </c>
      <c r="L56">
        <v>0</v>
      </c>
      <c r="M56">
        <v>0</v>
      </c>
      <c r="N56">
        <v>0</v>
      </c>
      <c r="O56">
        <v>0</v>
      </c>
      <c r="P56">
        <v>0</v>
      </c>
      <c r="Q56">
        <v>0</v>
      </c>
      <c r="R56">
        <v>0</v>
      </c>
      <c r="S56">
        <v>66501</v>
      </c>
      <c r="T56" t="s">
        <v>68</v>
      </c>
      <c r="U56">
        <v>0</v>
      </c>
      <c r="V56">
        <v>0</v>
      </c>
      <c r="W56">
        <v>0</v>
      </c>
      <c r="X56">
        <v>0</v>
      </c>
      <c r="Y56">
        <v>0</v>
      </c>
      <c r="Z56">
        <v>101029</v>
      </c>
      <c r="AA56">
        <v>0</v>
      </c>
      <c r="AB56">
        <v>276</v>
      </c>
      <c r="AC56">
        <v>0</v>
      </c>
      <c r="AD56">
        <v>0</v>
      </c>
      <c r="AE56">
        <v>0</v>
      </c>
      <c r="AF56">
        <v>0</v>
      </c>
      <c r="AG56">
        <v>0</v>
      </c>
      <c r="AH56">
        <v>43</v>
      </c>
      <c r="AI56">
        <v>0</v>
      </c>
      <c r="AJ56">
        <v>0</v>
      </c>
      <c r="AK56">
        <v>0</v>
      </c>
      <c r="AL56">
        <v>0</v>
      </c>
      <c r="AM56">
        <v>0</v>
      </c>
      <c r="AN56">
        <v>0</v>
      </c>
      <c r="AO56">
        <v>0</v>
      </c>
      <c r="AP56">
        <v>2280</v>
      </c>
      <c r="AQ56">
        <v>0</v>
      </c>
      <c r="AR56">
        <v>0</v>
      </c>
      <c r="AS56">
        <v>0</v>
      </c>
      <c r="AT56">
        <v>0</v>
      </c>
      <c r="AU56">
        <v>0</v>
      </c>
      <c r="AV56">
        <v>0</v>
      </c>
      <c r="AW56">
        <v>0</v>
      </c>
      <c r="AX56">
        <v>0</v>
      </c>
      <c r="AY56">
        <v>0</v>
      </c>
      <c r="AZ56">
        <v>0</v>
      </c>
      <c r="BA56">
        <v>0</v>
      </c>
      <c r="BB56">
        <v>0</v>
      </c>
      <c r="BC56">
        <v>0</v>
      </c>
      <c r="BD56">
        <v>0</v>
      </c>
      <c r="BE56">
        <v>0</v>
      </c>
      <c r="BF56">
        <v>0</v>
      </c>
      <c r="BG56">
        <v>0</v>
      </c>
      <c r="BH56">
        <v>0</v>
      </c>
      <c r="BI56">
        <v>0</v>
      </c>
      <c r="BJ56">
        <v>0</v>
      </c>
      <c r="BK56">
        <v>43276</v>
      </c>
      <c r="BL56">
        <v>78765</v>
      </c>
      <c r="BM56">
        <v>292170</v>
      </c>
      <c r="BN56">
        <v>0</v>
      </c>
    </row>
    <row r="57" spans="1:110" x14ac:dyDescent="0.3">
      <c r="A57" s="11" t="s">
        <v>122</v>
      </c>
      <c r="B57">
        <v>0</v>
      </c>
      <c r="C57">
        <v>0</v>
      </c>
      <c r="D57">
        <v>0</v>
      </c>
      <c r="E57">
        <v>0</v>
      </c>
      <c r="F57">
        <v>0</v>
      </c>
      <c r="G57">
        <v>0</v>
      </c>
      <c r="H57">
        <v>0</v>
      </c>
      <c r="I57">
        <v>0</v>
      </c>
      <c r="J57">
        <v>0</v>
      </c>
      <c r="K57">
        <v>0</v>
      </c>
      <c r="L57">
        <v>0</v>
      </c>
      <c r="M57">
        <v>0</v>
      </c>
      <c r="N57">
        <v>0</v>
      </c>
      <c r="O57">
        <v>0</v>
      </c>
      <c r="P57">
        <v>0</v>
      </c>
      <c r="Q57">
        <v>0</v>
      </c>
      <c r="R57">
        <v>0</v>
      </c>
      <c r="S57">
        <v>2165</v>
      </c>
      <c r="T57" t="s">
        <v>68</v>
      </c>
      <c r="U57">
        <v>0</v>
      </c>
      <c r="V57">
        <v>0</v>
      </c>
      <c r="W57">
        <v>0</v>
      </c>
      <c r="X57">
        <v>0</v>
      </c>
      <c r="Y57">
        <v>0</v>
      </c>
      <c r="Z57">
        <v>0</v>
      </c>
      <c r="AA57">
        <v>0</v>
      </c>
      <c r="AB57">
        <v>0</v>
      </c>
      <c r="AC57">
        <v>0</v>
      </c>
      <c r="AD57">
        <v>0</v>
      </c>
      <c r="AE57">
        <v>0</v>
      </c>
      <c r="AF57">
        <v>0</v>
      </c>
      <c r="AG57">
        <v>0</v>
      </c>
      <c r="AH57">
        <v>0</v>
      </c>
      <c r="AI57">
        <v>0</v>
      </c>
      <c r="AJ57">
        <v>0</v>
      </c>
      <c r="AK57">
        <v>0</v>
      </c>
      <c r="AL57">
        <v>0</v>
      </c>
      <c r="AM57">
        <v>0</v>
      </c>
      <c r="AN57">
        <v>0</v>
      </c>
      <c r="AO57">
        <v>0</v>
      </c>
      <c r="AP57">
        <v>0</v>
      </c>
      <c r="AQ57">
        <v>0</v>
      </c>
      <c r="AR57">
        <v>0</v>
      </c>
      <c r="AS57">
        <v>0</v>
      </c>
      <c r="AT57">
        <v>0</v>
      </c>
      <c r="AU57">
        <v>0</v>
      </c>
      <c r="AV57">
        <v>0</v>
      </c>
      <c r="AW57">
        <v>0</v>
      </c>
      <c r="AX57">
        <v>0</v>
      </c>
      <c r="AY57">
        <v>0</v>
      </c>
      <c r="AZ57">
        <v>0</v>
      </c>
      <c r="BA57">
        <v>0</v>
      </c>
      <c r="BB57">
        <v>0</v>
      </c>
      <c r="BC57">
        <v>0</v>
      </c>
      <c r="BD57">
        <v>0</v>
      </c>
      <c r="BE57">
        <v>0</v>
      </c>
      <c r="BF57">
        <v>0</v>
      </c>
      <c r="BG57">
        <v>0</v>
      </c>
      <c r="BH57">
        <v>0</v>
      </c>
      <c r="BI57">
        <v>0</v>
      </c>
      <c r="BJ57">
        <v>0</v>
      </c>
      <c r="BK57">
        <v>5869</v>
      </c>
      <c r="BL57">
        <v>30</v>
      </c>
      <c r="BM57">
        <v>8064</v>
      </c>
      <c r="BN57">
        <v>0</v>
      </c>
    </row>
    <row r="58" spans="1:110" x14ac:dyDescent="0.3">
      <c r="A58" s="11" t="s">
        <v>123</v>
      </c>
      <c r="B58">
        <v>0</v>
      </c>
      <c r="C58">
        <v>0</v>
      </c>
      <c r="D58">
        <v>0</v>
      </c>
      <c r="E58">
        <v>0</v>
      </c>
      <c r="F58">
        <v>480</v>
      </c>
      <c r="G58">
        <v>0</v>
      </c>
      <c r="H58">
        <v>940</v>
      </c>
      <c r="I58">
        <v>0</v>
      </c>
      <c r="J58">
        <v>0</v>
      </c>
      <c r="K58">
        <v>0</v>
      </c>
      <c r="L58">
        <v>0</v>
      </c>
      <c r="M58">
        <v>0</v>
      </c>
      <c r="N58">
        <v>0</v>
      </c>
      <c r="O58">
        <v>0</v>
      </c>
      <c r="P58">
        <v>0</v>
      </c>
      <c r="Q58">
        <v>0</v>
      </c>
      <c r="R58">
        <v>0</v>
      </c>
      <c r="S58">
        <v>16929</v>
      </c>
      <c r="T58" t="s">
        <v>68</v>
      </c>
      <c r="U58">
        <v>0</v>
      </c>
      <c r="V58">
        <v>0</v>
      </c>
      <c r="W58">
        <v>0</v>
      </c>
      <c r="X58">
        <v>0</v>
      </c>
      <c r="Y58">
        <v>0</v>
      </c>
      <c r="Z58">
        <v>0</v>
      </c>
      <c r="AA58">
        <v>0</v>
      </c>
      <c r="AB58">
        <v>46</v>
      </c>
      <c r="AC58">
        <v>0</v>
      </c>
      <c r="AD58">
        <v>0</v>
      </c>
      <c r="AE58">
        <v>0</v>
      </c>
      <c r="AF58">
        <v>0</v>
      </c>
      <c r="AG58">
        <v>0</v>
      </c>
      <c r="AH58">
        <v>298</v>
      </c>
      <c r="AI58">
        <v>200</v>
      </c>
      <c r="AJ58">
        <v>0</v>
      </c>
      <c r="AK58">
        <v>0</v>
      </c>
      <c r="AL58">
        <v>0</v>
      </c>
      <c r="AM58">
        <v>0</v>
      </c>
      <c r="AN58">
        <v>0</v>
      </c>
      <c r="AO58">
        <v>0</v>
      </c>
      <c r="AP58">
        <v>0</v>
      </c>
      <c r="AQ58">
        <v>0</v>
      </c>
      <c r="AR58">
        <v>0</v>
      </c>
      <c r="AS58">
        <v>0</v>
      </c>
      <c r="AT58">
        <v>0</v>
      </c>
      <c r="AU58">
        <v>0</v>
      </c>
      <c r="AV58">
        <v>0</v>
      </c>
      <c r="AW58">
        <v>0</v>
      </c>
      <c r="AX58">
        <v>0</v>
      </c>
      <c r="AY58">
        <v>0</v>
      </c>
      <c r="AZ58">
        <v>0</v>
      </c>
      <c r="BA58">
        <v>0</v>
      </c>
      <c r="BB58">
        <v>0</v>
      </c>
      <c r="BC58">
        <v>0</v>
      </c>
      <c r="BD58">
        <v>0</v>
      </c>
      <c r="BE58">
        <v>0</v>
      </c>
      <c r="BF58">
        <v>0</v>
      </c>
      <c r="BG58">
        <v>0</v>
      </c>
      <c r="BH58">
        <v>0</v>
      </c>
      <c r="BI58">
        <v>0</v>
      </c>
      <c r="BJ58">
        <v>0</v>
      </c>
      <c r="BK58">
        <v>4202</v>
      </c>
      <c r="BL58">
        <v>0</v>
      </c>
      <c r="BM58">
        <v>23095</v>
      </c>
      <c r="BN58">
        <v>0</v>
      </c>
    </row>
    <row r="59" spans="1:110" x14ac:dyDescent="0.3">
      <c r="A59" s="11" t="s">
        <v>124</v>
      </c>
      <c r="B59">
        <v>0</v>
      </c>
      <c r="C59">
        <v>0</v>
      </c>
      <c r="D59">
        <v>0</v>
      </c>
      <c r="E59">
        <v>0</v>
      </c>
      <c r="F59">
        <v>0</v>
      </c>
      <c r="G59">
        <v>0</v>
      </c>
      <c r="H59">
        <v>0</v>
      </c>
      <c r="I59">
        <v>0</v>
      </c>
      <c r="J59">
        <v>0</v>
      </c>
      <c r="K59">
        <v>0</v>
      </c>
      <c r="L59">
        <v>0</v>
      </c>
      <c r="M59">
        <v>0</v>
      </c>
      <c r="N59">
        <v>0</v>
      </c>
      <c r="O59">
        <v>0</v>
      </c>
      <c r="P59">
        <v>0</v>
      </c>
      <c r="Q59">
        <v>0</v>
      </c>
      <c r="R59">
        <v>0</v>
      </c>
      <c r="S59">
        <v>2062</v>
      </c>
      <c r="T59" t="s">
        <v>68</v>
      </c>
      <c r="U59">
        <v>0</v>
      </c>
      <c r="V59">
        <v>0</v>
      </c>
      <c r="W59">
        <v>0</v>
      </c>
      <c r="X59">
        <v>0</v>
      </c>
      <c r="Y59">
        <v>0</v>
      </c>
      <c r="Z59">
        <v>0</v>
      </c>
      <c r="AA59">
        <v>0</v>
      </c>
      <c r="AB59">
        <v>0</v>
      </c>
      <c r="AC59">
        <v>0</v>
      </c>
      <c r="AD59">
        <v>0</v>
      </c>
      <c r="AE59">
        <v>0</v>
      </c>
      <c r="AF59">
        <v>0</v>
      </c>
      <c r="AG59">
        <v>0</v>
      </c>
      <c r="AH59">
        <v>213</v>
      </c>
      <c r="AI59">
        <v>0</v>
      </c>
      <c r="AJ59">
        <v>0</v>
      </c>
      <c r="AK59">
        <v>0</v>
      </c>
      <c r="AL59">
        <v>0</v>
      </c>
      <c r="AM59">
        <v>0</v>
      </c>
      <c r="AN59">
        <v>0</v>
      </c>
      <c r="AO59">
        <v>0</v>
      </c>
      <c r="AP59">
        <v>0</v>
      </c>
      <c r="AQ59">
        <v>0</v>
      </c>
      <c r="AR59">
        <v>0</v>
      </c>
      <c r="AS59">
        <v>0</v>
      </c>
      <c r="AT59">
        <v>0</v>
      </c>
      <c r="AU59">
        <v>0</v>
      </c>
      <c r="AV59">
        <v>0</v>
      </c>
      <c r="AW59">
        <v>0</v>
      </c>
      <c r="AX59">
        <v>0</v>
      </c>
      <c r="AY59">
        <v>0</v>
      </c>
      <c r="AZ59">
        <v>0</v>
      </c>
      <c r="BA59">
        <v>0</v>
      </c>
      <c r="BB59">
        <v>0</v>
      </c>
      <c r="BC59">
        <v>0</v>
      </c>
      <c r="BD59">
        <v>0</v>
      </c>
      <c r="BE59">
        <v>0</v>
      </c>
      <c r="BF59">
        <v>0</v>
      </c>
      <c r="BG59">
        <v>0</v>
      </c>
      <c r="BH59">
        <v>0</v>
      </c>
      <c r="BI59">
        <v>0</v>
      </c>
      <c r="BJ59">
        <v>0</v>
      </c>
      <c r="BK59">
        <v>1973</v>
      </c>
      <c r="BL59">
        <v>3</v>
      </c>
      <c r="BM59">
        <v>4251</v>
      </c>
      <c r="BN59">
        <v>0</v>
      </c>
    </row>
    <row r="60" spans="1:110" x14ac:dyDescent="0.3">
      <c r="A60" s="11" t="s">
        <v>125</v>
      </c>
      <c r="B60">
        <v>0</v>
      </c>
      <c r="C60">
        <v>0</v>
      </c>
      <c r="D60">
        <v>0</v>
      </c>
      <c r="E60">
        <v>0</v>
      </c>
      <c r="F60">
        <v>0</v>
      </c>
      <c r="G60">
        <v>0</v>
      </c>
      <c r="H60">
        <v>0</v>
      </c>
      <c r="I60">
        <v>0</v>
      </c>
      <c r="J60">
        <v>0</v>
      </c>
      <c r="K60">
        <v>0</v>
      </c>
      <c r="L60">
        <v>0</v>
      </c>
      <c r="M60">
        <v>0</v>
      </c>
      <c r="N60">
        <v>0</v>
      </c>
      <c r="O60">
        <v>0</v>
      </c>
      <c r="P60">
        <v>0</v>
      </c>
      <c r="Q60">
        <v>0</v>
      </c>
      <c r="R60">
        <v>0</v>
      </c>
      <c r="S60">
        <v>9974</v>
      </c>
      <c r="T60" t="s">
        <v>68</v>
      </c>
      <c r="U60">
        <v>0</v>
      </c>
      <c r="V60">
        <v>0</v>
      </c>
      <c r="W60">
        <v>0</v>
      </c>
      <c r="X60">
        <v>0</v>
      </c>
      <c r="Y60">
        <v>0</v>
      </c>
      <c r="Z60">
        <v>0</v>
      </c>
      <c r="AA60">
        <v>0</v>
      </c>
      <c r="AB60">
        <v>184</v>
      </c>
      <c r="AC60">
        <v>0</v>
      </c>
      <c r="AD60">
        <v>0</v>
      </c>
      <c r="AE60">
        <v>0</v>
      </c>
      <c r="AF60">
        <v>0</v>
      </c>
      <c r="AG60">
        <v>0</v>
      </c>
      <c r="AH60">
        <v>170</v>
      </c>
      <c r="AI60">
        <v>0</v>
      </c>
      <c r="AJ60">
        <v>0</v>
      </c>
      <c r="AK60">
        <v>0</v>
      </c>
      <c r="AL60">
        <v>0</v>
      </c>
      <c r="AM60">
        <v>0</v>
      </c>
      <c r="AN60">
        <v>0</v>
      </c>
      <c r="AO60">
        <v>0</v>
      </c>
      <c r="AP60">
        <v>0</v>
      </c>
      <c r="AQ60">
        <v>0</v>
      </c>
      <c r="AR60">
        <v>0</v>
      </c>
      <c r="AS60">
        <v>0</v>
      </c>
      <c r="AT60">
        <v>0</v>
      </c>
      <c r="AU60">
        <v>0</v>
      </c>
      <c r="AV60">
        <v>0</v>
      </c>
      <c r="AW60">
        <v>0</v>
      </c>
      <c r="AX60">
        <v>0</v>
      </c>
      <c r="AY60">
        <v>0</v>
      </c>
      <c r="AZ60">
        <v>0</v>
      </c>
      <c r="BA60">
        <v>0</v>
      </c>
      <c r="BB60">
        <v>0</v>
      </c>
      <c r="BC60">
        <v>0</v>
      </c>
      <c r="BD60">
        <v>0</v>
      </c>
      <c r="BE60">
        <v>0</v>
      </c>
      <c r="BF60">
        <v>0</v>
      </c>
      <c r="BG60">
        <v>0</v>
      </c>
      <c r="BH60">
        <v>0</v>
      </c>
      <c r="BI60">
        <v>0</v>
      </c>
      <c r="BJ60">
        <v>0</v>
      </c>
      <c r="BK60">
        <v>10273</v>
      </c>
      <c r="BL60">
        <v>94</v>
      </c>
      <c r="BM60">
        <v>20695</v>
      </c>
      <c r="BN60">
        <v>0</v>
      </c>
    </row>
    <row r="61" spans="1:110" x14ac:dyDescent="0.3">
      <c r="A61" s="11" t="s">
        <v>126</v>
      </c>
      <c r="B61">
        <v>0</v>
      </c>
      <c r="C61">
        <v>0</v>
      </c>
      <c r="D61">
        <v>0</v>
      </c>
      <c r="E61">
        <v>0</v>
      </c>
      <c r="F61">
        <v>160</v>
      </c>
      <c r="G61">
        <v>0</v>
      </c>
      <c r="H61">
        <v>0</v>
      </c>
      <c r="I61">
        <v>0</v>
      </c>
      <c r="J61">
        <v>0</v>
      </c>
      <c r="K61">
        <v>0</v>
      </c>
      <c r="L61">
        <v>0</v>
      </c>
      <c r="M61">
        <v>0</v>
      </c>
      <c r="N61">
        <v>0</v>
      </c>
      <c r="O61">
        <v>0</v>
      </c>
      <c r="P61">
        <v>0</v>
      </c>
      <c r="Q61">
        <v>0</v>
      </c>
      <c r="R61">
        <v>0</v>
      </c>
      <c r="S61">
        <v>2656</v>
      </c>
      <c r="T61" t="s">
        <v>68</v>
      </c>
      <c r="U61">
        <v>0</v>
      </c>
      <c r="V61">
        <v>0</v>
      </c>
      <c r="W61">
        <v>0</v>
      </c>
      <c r="X61">
        <v>0</v>
      </c>
      <c r="Y61">
        <v>0</v>
      </c>
      <c r="Z61">
        <v>0</v>
      </c>
      <c r="AA61">
        <v>0</v>
      </c>
      <c r="AB61">
        <v>0</v>
      </c>
      <c r="AC61">
        <v>0</v>
      </c>
      <c r="AD61">
        <v>0</v>
      </c>
      <c r="AE61">
        <v>0</v>
      </c>
      <c r="AF61">
        <v>0</v>
      </c>
      <c r="AG61">
        <v>0</v>
      </c>
      <c r="AH61">
        <v>341</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724</v>
      </c>
      <c r="BL61">
        <v>0</v>
      </c>
      <c r="BM61">
        <v>3881</v>
      </c>
      <c r="BN61">
        <v>0</v>
      </c>
    </row>
    <row r="62" spans="1:110" x14ac:dyDescent="0.3">
      <c r="A62" s="11" t="s">
        <v>127</v>
      </c>
      <c r="B62">
        <v>1026</v>
      </c>
      <c r="C62">
        <v>0</v>
      </c>
      <c r="D62">
        <v>0</v>
      </c>
      <c r="E62">
        <v>0</v>
      </c>
      <c r="F62">
        <v>0</v>
      </c>
      <c r="G62">
        <v>0</v>
      </c>
      <c r="H62">
        <v>0</v>
      </c>
      <c r="I62">
        <v>0</v>
      </c>
      <c r="J62">
        <v>0</v>
      </c>
      <c r="K62">
        <v>0</v>
      </c>
      <c r="L62">
        <v>0</v>
      </c>
      <c r="M62">
        <v>0</v>
      </c>
      <c r="N62">
        <v>0</v>
      </c>
      <c r="O62">
        <v>0</v>
      </c>
      <c r="P62">
        <v>0</v>
      </c>
      <c r="Q62">
        <v>0</v>
      </c>
      <c r="R62">
        <v>0</v>
      </c>
      <c r="S62">
        <v>54045</v>
      </c>
      <c r="T62" t="s">
        <v>68</v>
      </c>
      <c r="U62">
        <v>0</v>
      </c>
      <c r="V62">
        <v>0</v>
      </c>
      <c r="W62">
        <v>0</v>
      </c>
      <c r="X62">
        <v>0</v>
      </c>
      <c r="Y62">
        <v>0</v>
      </c>
      <c r="Z62">
        <v>0</v>
      </c>
      <c r="AA62">
        <v>0</v>
      </c>
      <c r="AB62">
        <v>46</v>
      </c>
      <c r="AC62">
        <v>0</v>
      </c>
      <c r="AD62">
        <v>0</v>
      </c>
      <c r="AE62">
        <v>0</v>
      </c>
      <c r="AF62">
        <v>0</v>
      </c>
      <c r="AG62">
        <v>0</v>
      </c>
      <c r="AH62">
        <v>170</v>
      </c>
      <c r="AI62">
        <v>0</v>
      </c>
      <c r="AJ62">
        <v>0</v>
      </c>
      <c r="AK62">
        <v>0</v>
      </c>
      <c r="AL62">
        <v>0</v>
      </c>
      <c r="AM62">
        <v>0</v>
      </c>
      <c r="AN62">
        <v>0</v>
      </c>
      <c r="AO62">
        <v>0</v>
      </c>
      <c r="AP62">
        <v>0</v>
      </c>
      <c r="AQ62">
        <v>0</v>
      </c>
      <c r="AR62">
        <v>0</v>
      </c>
      <c r="AS62">
        <v>0</v>
      </c>
      <c r="AT62">
        <v>0</v>
      </c>
      <c r="AU62">
        <v>751</v>
      </c>
      <c r="AV62">
        <v>0</v>
      </c>
      <c r="AW62">
        <v>0</v>
      </c>
      <c r="AX62">
        <v>0</v>
      </c>
      <c r="AY62">
        <v>0</v>
      </c>
      <c r="AZ62">
        <v>0</v>
      </c>
      <c r="BA62">
        <v>0</v>
      </c>
      <c r="BB62">
        <v>0</v>
      </c>
      <c r="BC62">
        <v>0</v>
      </c>
      <c r="BD62">
        <v>0</v>
      </c>
      <c r="BE62">
        <v>0</v>
      </c>
      <c r="BF62">
        <v>0</v>
      </c>
      <c r="BG62">
        <v>0</v>
      </c>
      <c r="BH62">
        <v>0</v>
      </c>
      <c r="BI62">
        <v>0</v>
      </c>
      <c r="BJ62">
        <v>0</v>
      </c>
      <c r="BK62">
        <v>22821</v>
      </c>
      <c r="BL62">
        <v>4518</v>
      </c>
      <c r="BM62">
        <v>83377</v>
      </c>
      <c r="BN62">
        <v>751</v>
      </c>
    </row>
    <row r="63" spans="1:110" x14ac:dyDescent="0.3">
      <c r="A63" s="11" t="s">
        <v>128</v>
      </c>
      <c r="B63">
        <v>0</v>
      </c>
      <c r="C63">
        <v>0</v>
      </c>
      <c r="D63">
        <v>0</v>
      </c>
      <c r="E63">
        <v>0</v>
      </c>
      <c r="F63">
        <v>0</v>
      </c>
      <c r="G63">
        <v>0</v>
      </c>
      <c r="H63">
        <v>0</v>
      </c>
      <c r="I63">
        <v>0</v>
      </c>
      <c r="J63">
        <v>0</v>
      </c>
      <c r="K63">
        <v>0</v>
      </c>
      <c r="L63">
        <v>0</v>
      </c>
      <c r="M63">
        <v>0</v>
      </c>
      <c r="N63">
        <v>0</v>
      </c>
      <c r="O63">
        <v>0</v>
      </c>
      <c r="P63">
        <v>0</v>
      </c>
      <c r="Q63">
        <v>0</v>
      </c>
      <c r="R63">
        <v>0</v>
      </c>
      <c r="S63">
        <v>12457</v>
      </c>
      <c r="T63" t="s">
        <v>68</v>
      </c>
      <c r="U63">
        <v>0</v>
      </c>
      <c r="V63">
        <v>0</v>
      </c>
      <c r="W63">
        <v>0</v>
      </c>
      <c r="X63">
        <v>0</v>
      </c>
      <c r="Y63">
        <v>0</v>
      </c>
      <c r="Z63">
        <v>0</v>
      </c>
      <c r="AA63">
        <v>0</v>
      </c>
      <c r="AB63">
        <v>0</v>
      </c>
      <c r="AC63">
        <v>0</v>
      </c>
      <c r="AD63">
        <v>0</v>
      </c>
      <c r="AE63">
        <v>0</v>
      </c>
      <c r="AF63">
        <v>0</v>
      </c>
      <c r="AG63">
        <v>0</v>
      </c>
      <c r="AH63">
        <v>0</v>
      </c>
      <c r="AI63">
        <v>0</v>
      </c>
      <c r="AJ63">
        <v>0</v>
      </c>
      <c r="AK63">
        <v>0</v>
      </c>
      <c r="AL63">
        <v>0</v>
      </c>
      <c r="AM63">
        <v>0</v>
      </c>
      <c r="AN63">
        <v>0</v>
      </c>
      <c r="AO63">
        <v>0</v>
      </c>
      <c r="AP63">
        <v>0</v>
      </c>
      <c r="AQ63">
        <v>0</v>
      </c>
      <c r="AR63">
        <v>0</v>
      </c>
      <c r="AS63">
        <v>0</v>
      </c>
      <c r="AT63">
        <v>0</v>
      </c>
      <c r="AU63">
        <v>219</v>
      </c>
      <c r="AV63">
        <v>0</v>
      </c>
      <c r="AW63">
        <v>0</v>
      </c>
      <c r="AX63">
        <v>0</v>
      </c>
      <c r="AY63">
        <v>0</v>
      </c>
      <c r="AZ63">
        <v>0</v>
      </c>
      <c r="BA63">
        <v>0</v>
      </c>
      <c r="BB63">
        <v>0</v>
      </c>
      <c r="BC63">
        <v>0</v>
      </c>
      <c r="BD63">
        <v>0</v>
      </c>
      <c r="BE63">
        <v>0</v>
      </c>
      <c r="BF63">
        <v>0</v>
      </c>
      <c r="BG63">
        <v>0</v>
      </c>
      <c r="BH63">
        <v>0</v>
      </c>
      <c r="BI63">
        <v>0</v>
      </c>
      <c r="BJ63">
        <v>0</v>
      </c>
      <c r="BK63">
        <v>8292</v>
      </c>
      <c r="BL63">
        <v>4168</v>
      </c>
      <c r="BM63">
        <v>25136</v>
      </c>
      <c r="BN63">
        <v>219</v>
      </c>
    </row>
    <row r="64" spans="1:110" x14ac:dyDescent="0.3">
      <c r="A64" s="11" t="s">
        <v>129</v>
      </c>
      <c r="B64">
        <v>0</v>
      </c>
      <c r="C64">
        <v>0</v>
      </c>
      <c r="D64">
        <v>0</v>
      </c>
      <c r="E64">
        <v>0</v>
      </c>
      <c r="F64">
        <v>0</v>
      </c>
      <c r="G64">
        <v>0</v>
      </c>
      <c r="H64">
        <v>0</v>
      </c>
      <c r="I64">
        <v>0</v>
      </c>
      <c r="J64">
        <v>0</v>
      </c>
      <c r="K64">
        <v>0</v>
      </c>
      <c r="L64">
        <v>0</v>
      </c>
      <c r="M64">
        <v>0</v>
      </c>
      <c r="N64">
        <v>0</v>
      </c>
      <c r="O64">
        <v>0</v>
      </c>
      <c r="P64">
        <v>0</v>
      </c>
      <c r="Q64">
        <v>0</v>
      </c>
      <c r="R64">
        <v>0</v>
      </c>
      <c r="S64">
        <v>1015</v>
      </c>
      <c r="T64" t="s">
        <v>68</v>
      </c>
      <c r="U64">
        <v>0</v>
      </c>
      <c r="V64">
        <v>0</v>
      </c>
      <c r="W64">
        <v>0</v>
      </c>
      <c r="X64">
        <v>0</v>
      </c>
      <c r="Y64">
        <v>0</v>
      </c>
      <c r="Z64">
        <v>0</v>
      </c>
      <c r="AA64">
        <v>0</v>
      </c>
      <c r="AB64">
        <v>46</v>
      </c>
      <c r="AC64">
        <v>0</v>
      </c>
      <c r="AD64">
        <v>0</v>
      </c>
      <c r="AE64">
        <v>0</v>
      </c>
      <c r="AF64">
        <v>0</v>
      </c>
      <c r="AG64">
        <v>0</v>
      </c>
      <c r="AH64">
        <v>0</v>
      </c>
      <c r="AI64">
        <v>0</v>
      </c>
      <c r="AJ64">
        <v>0</v>
      </c>
      <c r="AK64">
        <v>0</v>
      </c>
      <c r="AL64">
        <v>0</v>
      </c>
      <c r="AM64">
        <v>0</v>
      </c>
      <c r="AN64">
        <v>0</v>
      </c>
      <c r="AO64">
        <v>0</v>
      </c>
      <c r="AP64">
        <v>0</v>
      </c>
      <c r="AQ64">
        <v>0</v>
      </c>
      <c r="AR64">
        <v>0</v>
      </c>
      <c r="AS64">
        <v>0</v>
      </c>
      <c r="AT64">
        <v>1003</v>
      </c>
      <c r="AU64">
        <v>0</v>
      </c>
      <c r="AV64">
        <v>0</v>
      </c>
      <c r="AW64">
        <v>0</v>
      </c>
      <c r="AX64">
        <v>0</v>
      </c>
      <c r="AY64">
        <v>0</v>
      </c>
      <c r="AZ64">
        <v>0</v>
      </c>
      <c r="BA64">
        <v>0</v>
      </c>
      <c r="BB64">
        <v>0</v>
      </c>
      <c r="BC64">
        <v>0</v>
      </c>
      <c r="BD64">
        <v>0</v>
      </c>
      <c r="BE64">
        <v>0</v>
      </c>
      <c r="BF64">
        <v>0</v>
      </c>
      <c r="BG64">
        <v>0</v>
      </c>
      <c r="BH64">
        <v>0</v>
      </c>
      <c r="BI64">
        <v>0</v>
      </c>
      <c r="BJ64">
        <v>0</v>
      </c>
      <c r="BK64">
        <v>709</v>
      </c>
      <c r="BL64">
        <v>31</v>
      </c>
      <c r="BM64">
        <v>2804</v>
      </c>
      <c r="BN64">
        <v>1003</v>
      </c>
    </row>
    <row r="65" spans="1:110" x14ac:dyDescent="0.3">
      <c r="A65" s="11" t="s">
        <v>130</v>
      </c>
      <c r="B65">
        <v>0</v>
      </c>
      <c r="C65">
        <v>0</v>
      </c>
      <c r="D65">
        <v>0</v>
      </c>
      <c r="E65">
        <v>0</v>
      </c>
      <c r="F65">
        <v>0</v>
      </c>
      <c r="G65">
        <v>0</v>
      </c>
      <c r="H65">
        <v>57</v>
      </c>
      <c r="I65">
        <v>0</v>
      </c>
      <c r="J65">
        <v>0</v>
      </c>
      <c r="K65">
        <v>0</v>
      </c>
      <c r="L65">
        <v>0</v>
      </c>
      <c r="M65">
        <v>0</v>
      </c>
      <c r="N65">
        <v>0</v>
      </c>
      <c r="O65">
        <v>0</v>
      </c>
      <c r="P65">
        <v>0</v>
      </c>
      <c r="Q65">
        <v>0</v>
      </c>
      <c r="R65">
        <v>0</v>
      </c>
      <c r="S65">
        <v>4073</v>
      </c>
      <c r="T65" t="s">
        <v>68</v>
      </c>
      <c r="U65">
        <v>0</v>
      </c>
      <c r="V65">
        <v>0</v>
      </c>
      <c r="W65">
        <v>0</v>
      </c>
      <c r="X65">
        <v>0</v>
      </c>
      <c r="Y65">
        <v>0</v>
      </c>
      <c r="Z65">
        <v>0</v>
      </c>
      <c r="AA65">
        <v>0</v>
      </c>
      <c r="AB65">
        <v>0</v>
      </c>
      <c r="AC65">
        <v>0</v>
      </c>
      <c r="AD65">
        <v>0</v>
      </c>
      <c r="AE65">
        <v>0</v>
      </c>
      <c r="AF65">
        <v>0</v>
      </c>
      <c r="AG65">
        <v>0</v>
      </c>
      <c r="AH65">
        <v>17466</v>
      </c>
      <c r="AI65">
        <v>0</v>
      </c>
      <c r="AJ65">
        <v>0</v>
      </c>
      <c r="AK65">
        <v>0</v>
      </c>
      <c r="AL65">
        <v>0</v>
      </c>
      <c r="AM65">
        <v>0</v>
      </c>
      <c r="AN65">
        <v>0</v>
      </c>
      <c r="AO65">
        <v>0</v>
      </c>
      <c r="AP65">
        <v>0</v>
      </c>
      <c r="AQ65">
        <v>0</v>
      </c>
      <c r="AR65">
        <v>0</v>
      </c>
      <c r="AS65">
        <v>0</v>
      </c>
      <c r="AT65">
        <v>90</v>
      </c>
      <c r="AU65">
        <v>0</v>
      </c>
      <c r="AV65">
        <v>0</v>
      </c>
      <c r="AW65">
        <v>555</v>
      </c>
      <c r="AX65">
        <v>0</v>
      </c>
      <c r="AY65">
        <v>0</v>
      </c>
      <c r="AZ65">
        <v>0</v>
      </c>
      <c r="BA65">
        <v>0</v>
      </c>
      <c r="BB65">
        <v>0</v>
      </c>
      <c r="BC65">
        <v>0</v>
      </c>
      <c r="BD65">
        <v>0</v>
      </c>
      <c r="BE65">
        <v>0</v>
      </c>
      <c r="BF65">
        <v>0</v>
      </c>
      <c r="BG65">
        <v>0</v>
      </c>
      <c r="BH65">
        <v>0</v>
      </c>
      <c r="BI65">
        <v>0</v>
      </c>
      <c r="BJ65">
        <v>0</v>
      </c>
      <c r="BK65">
        <v>3122</v>
      </c>
      <c r="BL65">
        <v>0</v>
      </c>
      <c r="BM65">
        <v>25363</v>
      </c>
      <c r="BN65">
        <v>645</v>
      </c>
    </row>
    <row r="66" spans="1:110" x14ac:dyDescent="0.3">
      <c r="A66" s="11" t="s">
        <v>131</v>
      </c>
      <c r="B66">
        <v>0</v>
      </c>
      <c r="C66">
        <v>0</v>
      </c>
      <c r="D66">
        <v>0</v>
      </c>
      <c r="E66">
        <v>0</v>
      </c>
      <c r="F66">
        <v>0</v>
      </c>
      <c r="G66">
        <v>0</v>
      </c>
      <c r="H66">
        <v>0</v>
      </c>
      <c r="I66">
        <v>0</v>
      </c>
      <c r="J66">
        <v>0</v>
      </c>
      <c r="K66">
        <v>0</v>
      </c>
      <c r="L66">
        <v>0</v>
      </c>
      <c r="M66">
        <v>0</v>
      </c>
      <c r="N66">
        <v>0</v>
      </c>
      <c r="O66">
        <v>0</v>
      </c>
      <c r="P66">
        <v>0</v>
      </c>
      <c r="Q66">
        <v>0</v>
      </c>
      <c r="R66">
        <v>0</v>
      </c>
      <c r="S66">
        <v>2276</v>
      </c>
      <c r="T66" t="s">
        <v>68</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0</v>
      </c>
      <c r="AW66">
        <v>0</v>
      </c>
      <c r="AX66">
        <v>0</v>
      </c>
      <c r="AY66">
        <v>0</v>
      </c>
      <c r="AZ66">
        <v>0</v>
      </c>
      <c r="BA66">
        <v>0</v>
      </c>
      <c r="BB66">
        <v>0</v>
      </c>
      <c r="BC66">
        <v>0</v>
      </c>
      <c r="BD66">
        <v>0</v>
      </c>
      <c r="BE66">
        <v>0</v>
      </c>
      <c r="BF66">
        <v>0</v>
      </c>
      <c r="BG66">
        <v>0</v>
      </c>
      <c r="BH66">
        <v>0</v>
      </c>
      <c r="BI66">
        <v>0</v>
      </c>
      <c r="BJ66">
        <v>0</v>
      </c>
      <c r="BK66">
        <v>1217</v>
      </c>
      <c r="BL66">
        <v>169</v>
      </c>
      <c r="BM66">
        <v>3662</v>
      </c>
      <c r="BN66">
        <v>0</v>
      </c>
    </row>
    <row r="67" spans="1:110" x14ac:dyDescent="0.3">
      <c r="A67" s="11" t="s">
        <v>132</v>
      </c>
      <c r="B67">
        <v>0</v>
      </c>
      <c r="C67">
        <v>0</v>
      </c>
      <c r="D67">
        <v>0</v>
      </c>
      <c r="E67">
        <v>0</v>
      </c>
      <c r="F67">
        <v>0</v>
      </c>
      <c r="G67">
        <v>0</v>
      </c>
      <c r="H67">
        <v>0</v>
      </c>
      <c r="I67">
        <v>0</v>
      </c>
      <c r="J67">
        <v>0</v>
      </c>
      <c r="K67">
        <v>420</v>
      </c>
      <c r="L67">
        <v>0</v>
      </c>
      <c r="M67">
        <v>0</v>
      </c>
      <c r="N67">
        <v>0</v>
      </c>
      <c r="O67">
        <v>0</v>
      </c>
      <c r="P67">
        <v>0</v>
      </c>
      <c r="Q67">
        <v>0</v>
      </c>
      <c r="R67">
        <v>0</v>
      </c>
      <c r="S67">
        <v>4868</v>
      </c>
      <c r="T67" t="s">
        <v>68</v>
      </c>
      <c r="U67">
        <v>0</v>
      </c>
      <c r="V67">
        <v>0</v>
      </c>
      <c r="W67">
        <v>0</v>
      </c>
      <c r="X67">
        <v>0</v>
      </c>
      <c r="Y67">
        <v>0</v>
      </c>
      <c r="Z67">
        <v>0</v>
      </c>
      <c r="AA67">
        <v>0</v>
      </c>
      <c r="AB67">
        <v>46</v>
      </c>
      <c r="AC67">
        <v>0</v>
      </c>
      <c r="AD67">
        <v>0</v>
      </c>
      <c r="AE67">
        <v>0</v>
      </c>
      <c r="AF67">
        <v>0</v>
      </c>
      <c r="AG67">
        <v>0</v>
      </c>
      <c r="AH67">
        <v>43</v>
      </c>
      <c r="AI67">
        <v>0</v>
      </c>
      <c r="AJ67">
        <v>0</v>
      </c>
      <c r="AK67">
        <v>0</v>
      </c>
      <c r="AL67">
        <v>0</v>
      </c>
      <c r="AM67">
        <v>0</v>
      </c>
      <c r="AN67">
        <v>0</v>
      </c>
      <c r="AO67">
        <v>0</v>
      </c>
      <c r="AP67">
        <v>0</v>
      </c>
      <c r="AQ67">
        <v>0</v>
      </c>
      <c r="AR67">
        <v>0</v>
      </c>
      <c r="AS67">
        <v>0</v>
      </c>
      <c r="AT67">
        <v>3390</v>
      </c>
      <c r="AU67">
        <v>86</v>
      </c>
      <c r="AV67">
        <v>0</v>
      </c>
      <c r="AW67">
        <v>0</v>
      </c>
      <c r="AX67">
        <v>0</v>
      </c>
      <c r="AY67">
        <v>0</v>
      </c>
      <c r="AZ67">
        <v>0</v>
      </c>
      <c r="BA67">
        <v>0</v>
      </c>
      <c r="BB67">
        <v>0</v>
      </c>
      <c r="BC67">
        <v>0</v>
      </c>
      <c r="BD67">
        <v>0</v>
      </c>
      <c r="BE67">
        <v>0</v>
      </c>
      <c r="BF67">
        <v>0</v>
      </c>
      <c r="BG67">
        <v>0</v>
      </c>
      <c r="BH67">
        <v>0</v>
      </c>
      <c r="BI67">
        <v>0</v>
      </c>
      <c r="BJ67">
        <v>0</v>
      </c>
      <c r="BK67">
        <v>6949</v>
      </c>
      <c r="BL67">
        <v>49</v>
      </c>
      <c r="BM67">
        <v>15852</v>
      </c>
      <c r="BN67">
        <v>3476</v>
      </c>
    </row>
    <row r="68" spans="1:110" s="2" customFormat="1" x14ac:dyDescent="0.3">
      <c r="A68" s="10" t="s">
        <v>133</v>
      </c>
      <c r="B68">
        <v>0</v>
      </c>
      <c r="C68">
        <v>0</v>
      </c>
      <c r="D68">
        <v>0</v>
      </c>
      <c r="E68">
        <v>0</v>
      </c>
      <c r="F68">
        <v>0</v>
      </c>
      <c r="G68">
        <v>0</v>
      </c>
      <c r="H68">
        <v>0</v>
      </c>
      <c r="I68">
        <v>0</v>
      </c>
      <c r="J68">
        <v>0</v>
      </c>
      <c r="K68">
        <v>0</v>
      </c>
      <c r="L68">
        <v>0</v>
      </c>
      <c r="M68">
        <v>0</v>
      </c>
      <c r="N68">
        <v>0</v>
      </c>
      <c r="O68">
        <v>0</v>
      </c>
      <c r="P68">
        <v>0</v>
      </c>
      <c r="Q68">
        <v>0</v>
      </c>
      <c r="R68">
        <v>0</v>
      </c>
      <c r="S68">
        <v>1275</v>
      </c>
      <c r="T68" t="s">
        <v>68</v>
      </c>
      <c r="U68">
        <v>0</v>
      </c>
      <c r="V68">
        <v>0</v>
      </c>
      <c r="W68">
        <v>0</v>
      </c>
      <c r="X68">
        <v>0</v>
      </c>
      <c r="Y68">
        <v>0</v>
      </c>
      <c r="Z68">
        <v>0</v>
      </c>
      <c r="AA68">
        <v>0</v>
      </c>
      <c r="AB68">
        <v>9384</v>
      </c>
      <c r="AC68">
        <v>159148</v>
      </c>
      <c r="AD68">
        <v>44</v>
      </c>
      <c r="AE68">
        <v>0</v>
      </c>
      <c r="AF68">
        <v>387</v>
      </c>
      <c r="AG68">
        <v>0</v>
      </c>
      <c r="AH68">
        <v>239369</v>
      </c>
      <c r="AI68">
        <v>0</v>
      </c>
      <c r="AJ68">
        <v>0</v>
      </c>
      <c r="AK68">
        <v>0</v>
      </c>
      <c r="AL68">
        <v>0</v>
      </c>
      <c r="AM68">
        <v>0</v>
      </c>
      <c r="AN68">
        <v>0</v>
      </c>
      <c r="AO68">
        <v>0</v>
      </c>
      <c r="AP68">
        <v>0</v>
      </c>
      <c r="AQ68">
        <v>0</v>
      </c>
      <c r="AR68">
        <v>0</v>
      </c>
      <c r="AS68">
        <v>0</v>
      </c>
      <c r="AT68">
        <v>0</v>
      </c>
      <c r="AU68">
        <v>0</v>
      </c>
      <c r="AV68">
        <v>5373</v>
      </c>
      <c r="AW68">
        <v>9250</v>
      </c>
      <c r="AX68">
        <v>0</v>
      </c>
      <c r="AY68">
        <v>0</v>
      </c>
      <c r="AZ68">
        <v>0</v>
      </c>
      <c r="BA68">
        <v>0</v>
      </c>
      <c r="BB68">
        <v>0</v>
      </c>
      <c r="BC68">
        <v>0</v>
      </c>
      <c r="BD68">
        <v>0</v>
      </c>
      <c r="BE68">
        <v>0</v>
      </c>
      <c r="BF68">
        <v>0</v>
      </c>
      <c r="BG68">
        <v>0</v>
      </c>
      <c r="BH68">
        <v>0</v>
      </c>
      <c r="BI68">
        <v>0</v>
      </c>
      <c r="BJ68">
        <v>0</v>
      </c>
      <c r="BK68">
        <v>6179</v>
      </c>
      <c r="BL68">
        <v>0</v>
      </c>
      <c r="BM68">
        <v>430409</v>
      </c>
      <c r="BN68">
        <v>14623</v>
      </c>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row>
    <row r="69" spans="1:110" s="2" customFormat="1" x14ac:dyDescent="0.3">
      <c r="A69" s="10" t="s">
        <v>351</v>
      </c>
      <c r="B69" t="s">
        <v>68</v>
      </c>
      <c r="C69" t="s">
        <v>68</v>
      </c>
      <c r="D69" t="s">
        <v>68</v>
      </c>
      <c r="E69" t="s">
        <v>68</v>
      </c>
      <c r="F69" t="s">
        <v>68</v>
      </c>
      <c r="G69" t="s">
        <v>68</v>
      </c>
      <c r="H69" t="s">
        <v>68</v>
      </c>
      <c r="I69" t="s">
        <v>68</v>
      </c>
      <c r="J69" t="s">
        <v>68</v>
      </c>
      <c r="K69" t="s">
        <v>68</v>
      </c>
      <c r="L69" t="s">
        <v>68</v>
      </c>
      <c r="M69" t="s">
        <v>68</v>
      </c>
      <c r="N69" t="s">
        <v>68</v>
      </c>
      <c r="O69" t="s">
        <v>68</v>
      </c>
      <c r="P69" t="s">
        <v>68</v>
      </c>
      <c r="Q69" t="s">
        <v>68</v>
      </c>
      <c r="R69" t="s">
        <v>68</v>
      </c>
      <c r="S69" t="s">
        <v>68</v>
      </c>
      <c r="T69" t="s">
        <v>68</v>
      </c>
      <c r="U69" t="s">
        <v>68</v>
      </c>
      <c r="V69" t="s">
        <v>68</v>
      </c>
      <c r="W69" t="s">
        <v>68</v>
      </c>
      <c r="X69" t="s">
        <v>68</v>
      </c>
      <c r="Y69" t="s">
        <v>68</v>
      </c>
      <c r="Z69" t="s">
        <v>68</v>
      </c>
      <c r="AA69" t="s">
        <v>68</v>
      </c>
      <c r="AB69" t="s">
        <v>68</v>
      </c>
      <c r="AC69" t="s">
        <v>68</v>
      </c>
      <c r="AD69" t="s">
        <v>68</v>
      </c>
      <c r="AE69" t="s">
        <v>68</v>
      </c>
      <c r="AF69" t="s">
        <v>68</v>
      </c>
      <c r="AG69" t="s">
        <v>68</v>
      </c>
      <c r="AH69" t="s">
        <v>68</v>
      </c>
      <c r="AI69" t="s">
        <v>68</v>
      </c>
      <c r="AJ69" t="s">
        <v>68</v>
      </c>
      <c r="AK69" t="s">
        <v>68</v>
      </c>
      <c r="AL69" t="s">
        <v>68</v>
      </c>
      <c r="AM69" t="s">
        <v>68</v>
      </c>
      <c r="AN69" t="s">
        <v>68</v>
      </c>
      <c r="AO69" t="s">
        <v>68</v>
      </c>
      <c r="AP69" t="s">
        <v>68</v>
      </c>
      <c r="AQ69" t="s">
        <v>68</v>
      </c>
      <c r="AR69" t="s">
        <v>68</v>
      </c>
      <c r="AS69" t="s">
        <v>68</v>
      </c>
      <c r="AT69" t="s">
        <v>68</v>
      </c>
      <c r="AU69" t="s">
        <v>68</v>
      </c>
      <c r="AV69" t="s">
        <v>68</v>
      </c>
      <c r="AW69" t="s">
        <v>68</v>
      </c>
      <c r="AX69" t="s">
        <v>68</v>
      </c>
      <c r="AY69" t="s">
        <v>68</v>
      </c>
      <c r="AZ69" t="s">
        <v>68</v>
      </c>
      <c r="BA69" t="s">
        <v>68</v>
      </c>
      <c r="BB69" t="s">
        <v>68</v>
      </c>
      <c r="BC69" t="s">
        <v>68</v>
      </c>
      <c r="BD69" t="s">
        <v>68</v>
      </c>
      <c r="BE69" t="s">
        <v>68</v>
      </c>
      <c r="BF69" t="s">
        <v>68</v>
      </c>
      <c r="BG69" t="s">
        <v>68</v>
      </c>
      <c r="BH69" t="s">
        <v>68</v>
      </c>
      <c r="BI69" t="s">
        <v>68</v>
      </c>
      <c r="BJ69" t="s">
        <v>68</v>
      </c>
      <c r="BK69" t="s">
        <v>68</v>
      </c>
      <c r="BL69" t="s">
        <v>68</v>
      </c>
      <c r="BM69" t="s">
        <v>68</v>
      </c>
      <c r="BN69" t="s">
        <v>68</v>
      </c>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row>
    <row r="70" spans="1:110" x14ac:dyDescent="0.3">
      <c r="A70" s="11" t="s">
        <v>134</v>
      </c>
      <c r="B70">
        <v>0</v>
      </c>
      <c r="C70">
        <v>0</v>
      </c>
      <c r="D70">
        <v>0</v>
      </c>
      <c r="E70">
        <v>0</v>
      </c>
      <c r="F70">
        <v>0</v>
      </c>
      <c r="G70">
        <v>0</v>
      </c>
      <c r="H70">
        <v>0</v>
      </c>
      <c r="I70">
        <v>0</v>
      </c>
      <c r="J70">
        <v>0</v>
      </c>
      <c r="K70">
        <v>0</v>
      </c>
      <c r="L70">
        <v>0</v>
      </c>
      <c r="M70">
        <v>0</v>
      </c>
      <c r="N70">
        <v>0</v>
      </c>
      <c r="O70">
        <v>0</v>
      </c>
      <c r="P70">
        <v>0</v>
      </c>
      <c r="Q70">
        <v>0</v>
      </c>
      <c r="R70">
        <v>0</v>
      </c>
      <c r="S70">
        <v>0</v>
      </c>
      <c r="T70" t="s">
        <v>68</v>
      </c>
      <c r="U70">
        <v>0</v>
      </c>
      <c r="V70">
        <v>0</v>
      </c>
      <c r="W70">
        <v>0</v>
      </c>
      <c r="X70">
        <v>0</v>
      </c>
      <c r="Y70">
        <v>0</v>
      </c>
      <c r="Z70">
        <v>0</v>
      </c>
      <c r="AA70">
        <v>0</v>
      </c>
      <c r="AB70">
        <v>0</v>
      </c>
      <c r="AC70">
        <v>0</v>
      </c>
      <c r="AD70">
        <v>44</v>
      </c>
      <c r="AE70">
        <v>0</v>
      </c>
      <c r="AF70">
        <v>387</v>
      </c>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c r="BC70">
        <v>0</v>
      </c>
      <c r="BD70">
        <v>0</v>
      </c>
      <c r="BE70">
        <v>0</v>
      </c>
      <c r="BF70">
        <v>0</v>
      </c>
      <c r="BG70">
        <v>0</v>
      </c>
      <c r="BH70">
        <v>0</v>
      </c>
      <c r="BI70">
        <v>0</v>
      </c>
      <c r="BJ70">
        <v>0</v>
      </c>
      <c r="BK70">
        <v>0</v>
      </c>
      <c r="BL70">
        <v>0</v>
      </c>
      <c r="BM70">
        <v>431</v>
      </c>
      <c r="BN70">
        <v>0</v>
      </c>
    </row>
    <row r="71" spans="1:110" x14ac:dyDescent="0.3">
      <c r="A71" s="11" t="s">
        <v>135</v>
      </c>
      <c r="B71">
        <v>0</v>
      </c>
      <c r="C71">
        <v>0</v>
      </c>
      <c r="D71">
        <v>0</v>
      </c>
      <c r="E71">
        <v>0</v>
      </c>
      <c r="F71">
        <v>0</v>
      </c>
      <c r="G71">
        <v>0</v>
      </c>
      <c r="H71">
        <v>0</v>
      </c>
      <c r="I71">
        <v>0</v>
      </c>
      <c r="J71">
        <v>0</v>
      </c>
      <c r="K71">
        <v>0</v>
      </c>
      <c r="L71">
        <v>0</v>
      </c>
      <c r="M71">
        <v>0</v>
      </c>
      <c r="N71">
        <v>0</v>
      </c>
      <c r="O71">
        <v>0</v>
      </c>
      <c r="P71">
        <v>0</v>
      </c>
      <c r="Q71">
        <v>0</v>
      </c>
      <c r="R71">
        <v>0</v>
      </c>
      <c r="S71">
        <v>1275</v>
      </c>
      <c r="T71" t="s">
        <v>68</v>
      </c>
      <c r="U71">
        <v>0</v>
      </c>
      <c r="V71">
        <v>0</v>
      </c>
      <c r="W71">
        <v>0</v>
      </c>
      <c r="X71">
        <v>0</v>
      </c>
      <c r="Y71">
        <v>0</v>
      </c>
      <c r="Z71">
        <v>0</v>
      </c>
      <c r="AA71">
        <v>0</v>
      </c>
      <c r="AB71">
        <v>9384</v>
      </c>
      <c r="AC71">
        <v>159148</v>
      </c>
      <c r="AD71">
        <v>0</v>
      </c>
      <c r="AE71">
        <v>0</v>
      </c>
      <c r="AF71">
        <v>0</v>
      </c>
      <c r="AG71">
        <v>0</v>
      </c>
      <c r="AH71">
        <v>225397</v>
      </c>
      <c r="AI71">
        <v>0</v>
      </c>
      <c r="AJ71">
        <v>0</v>
      </c>
      <c r="AK71">
        <v>0</v>
      </c>
      <c r="AL71">
        <v>0</v>
      </c>
      <c r="AM71">
        <v>0</v>
      </c>
      <c r="AN71">
        <v>0</v>
      </c>
      <c r="AO71">
        <v>0</v>
      </c>
      <c r="AP71">
        <v>0</v>
      </c>
      <c r="AQ71">
        <v>0</v>
      </c>
      <c r="AR71">
        <v>0</v>
      </c>
      <c r="AS71">
        <v>0</v>
      </c>
      <c r="AT71">
        <v>0</v>
      </c>
      <c r="AU71">
        <v>0</v>
      </c>
      <c r="AV71">
        <v>5373</v>
      </c>
      <c r="AW71">
        <v>9213</v>
      </c>
      <c r="AX71">
        <v>0</v>
      </c>
      <c r="AY71">
        <v>0</v>
      </c>
      <c r="AZ71">
        <v>0</v>
      </c>
      <c r="BA71">
        <v>0</v>
      </c>
      <c r="BB71">
        <v>0</v>
      </c>
      <c r="BC71">
        <v>0</v>
      </c>
      <c r="BD71">
        <v>0</v>
      </c>
      <c r="BE71">
        <v>0</v>
      </c>
      <c r="BF71">
        <v>0</v>
      </c>
      <c r="BG71">
        <v>0</v>
      </c>
      <c r="BH71">
        <v>0</v>
      </c>
      <c r="BI71">
        <v>0</v>
      </c>
      <c r="BJ71">
        <v>0</v>
      </c>
      <c r="BK71">
        <v>252</v>
      </c>
      <c r="BL71">
        <v>0</v>
      </c>
      <c r="BM71">
        <v>410042</v>
      </c>
      <c r="BN71">
        <v>14586</v>
      </c>
    </row>
    <row r="72" spans="1:110" x14ac:dyDescent="0.3">
      <c r="A72" s="11" t="s">
        <v>136</v>
      </c>
      <c r="B72">
        <v>0</v>
      </c>
      <c r="C72">
        <v>0</v>
      </c>
      <c r="D72">
        <v>0</v>
      </c>
      <c r="E72">
        <v>0</v>
      </c>
      <c r="F72">
        <v>0</v>
      </c>
      <c r="G72">
        <v>0</v>
      </c>
      <c r="H72">
        <v>0</v>
      </c>
      <c r="I72">
        <v>0</v>
      </c>
      <c r="J72">
        <v>0</v>
      </c>
      <c r="K72">
        <v>0</v>
      </c>
      <c r="L72">
        <v>0</v>
      </c>
      <c r="M72">
        <v>0</v>
      </c>
      <c r="N72">
        <v>0</v>
      </c>
      <c r="O72">
        <v>0</v>
      </c>
      <c r="P72">
        <v>0</v>
      </c>
      <c r="Q72">
        <v>0</v>
      </c>
      <c r="R72">
        <v>0</v>
      </c>
      <c r="S72">
        <v>0</v>
      </c>
      <c r="T72" t="s">
        <v>68</v>
      </c>
      <c r="U72">
        <v>0</v>
      </c>
      <c r="V72">
        <v>0</v>
      </c>
      <c r="W72">
        <v>0</v>
      </c>
      <c r="X72">
        <v>0</v>
      </c>
      <c r="Y72">
        <v>0</v>
      </c>
      <c r="Z72">
        <v>0</v>
      </c>
      <c r="AA72">
        <v>0</v>
      </c>
      <c r="AB72">
        <v>0</v>
      </c>
      <c r="AC72">
        <v>0</v>
      </c>
      <c r="AD72">
        <v>0</v>
      </c>
      <c r="AE72">
        <v>0</v>
      </c>
      <c r="AF72">
        <v>0</v>
      </c>
      <c r="AG72">
        <v>0</v>
      </c>
      <c r="AH72">
        <v>1150</v>
      </c>
      <c r="AI72">
        <v>0</v>
      </c>
      <c r="AJ72">
        <v>0</v>
      </c>
      <c r="AK72">
        <v>0</v>
      </c>
      <c r="AL72">
        <v>0</v>
      </c>
      <c r="AM72">
        <v>0</v>
      </c>
      <c r="AN72">
        <v>0</v>
      </c>
      <c r="AO72">
        <v>0</v>
      </c>
      <c r="AP72">
        <v>0</v>
      </c>
      <c r="AQ72">
        <v>0</v>
      </c>
      <c r="AR72">
        <v>0</v>
      </c>
      <c r="AS72">
        <v>0</v>
      </c>
      <c r="AT72">
        <v>0</v>
      </c>
      <c r="AU72">
        <v>0</v>
      </c>
      <c r="AV72">
        <v>0</v>
      </c>
      <c r="AW72">
        <v>37</v>
      </c>
      <c r="AX72">
        <v>0</v>
      </c>
      <c r="AY72">
        <v>0</v>
      </c>
      <c r="AZ72">
        <v>0</v>
      </c>
      <c r="BA72">
        <v>0</v>
      </c>
      <c r="BB72">
        <v>0</v>
      </c>
      <c r="BC72">
        <v>0</v>
      </c>
      <c r="BD72">
        <v>0</v>
      </c>
      <c r="BE72">
        <v>0</v>
      </c>
      <c r="BF72">
        <v>0</v>
      </c>
      <c r="BG72">
        <v>0</v>
      </c>
      <c r="BH72">
        <v>0</v>
      </c>
      <c r="BI72">
        <v>0</v>
      </c>
      <c r="BJ72">
        <v>0</v>
      </c>
      <c r="BK72">
        <v>5927</v>
      </c>
      <c r="BL72">
        <v>0</v>
      </c>
      <c r="BM72">
        <v>7114</v>
      </c>
      <c r="BN72">
        <v>37</v>
      </c>
    </row>
    <row r="73" spans="1:110" x14ac:dyDescent="0.3">
      <c r="A73" s="11" t="s">
        <v>137</v>
      </c>
      <c r="B73">
        <v>0</v>
      </c>
      <c r="C73">
        <v>0</v>
      </c>
      <c r="D73">
        <v>0</v>
      </c>
      <c r="E73">
        <v>0</v>
      </c>
      <c r="F73">
        <v>0</v>
      </c>
      <c r="G73">
        <v>0</v>
      </c>
      <c r="H73">
        <v>0</v>
      </c>
      <c r="I73">
        <v>0</v>
      </c>
      <c r="J73">
        <v>0</v>
      </c>
      <c r="K73">
        <v>0</v>
      </c>
      <c r="L73">
        <v>0</v>
      </c>
      <c r="M73">
        <v>0</v>
      </c>
      <c r="N73">
        <v>0</v>
      </c>
      <c r="O73">
        <v>0</v>
      </c>
      <c r="P73">
        <v>0</v>
      </c>
      <c r="Q73">
        <v>0</v>
      </c>
      <c r="R73">
        <v>0</v>
      </c>
      <c r="S73">
        <v>0</v>
      </c>
      <c r="T73" t="s">
        <v>68</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0</v>
      </c>
      <c r="AY73">
        <v>0</v>
      </c>
      <c r="AZ73">
        <v>0</v>
      </c>
      <c r="BA73">
        <v>0</v>
      </c>
      <c r="BB73">
        <v>0</v>
      </c>
      <c r="BC73">
        <v>0</v>
      </c>
      <c r="BD73">
        <v>0</v>
      </c>
      <c r="BE73">
        <v>0</v>
      </c>
      <c r="BF73">
        <v>0</v>
      </c>
      <c r="BG73">
        <v>0</v>
      </c>
      <c r="BH73">
        <v>0</v>
      </c>
      <c r="BI73">
        <v>0</v>
      </c>
      <c r="BJ73">
        <v>0</v>
      </c>
      <c r="BK73">
        <v>0</v>
      </c>
      <c r="BL73">
        <v>0</v>
      </c>
      <c r="BM73">
        <v>0</v>
      </c>
      <c r="BN73">
        <v>0</v>
      </c>
    </row>
    <row r="74" spans="1:110" s="2" customFormat="1" x14ac:dyDescent="0.3">
      <c r="A74" s="10" t="s">
        <v>352</v>
      </c>
      <c r="B74" t="s">
        <v>68</v>
      </c>
      <c r="C74" t="s">
        <v>68</v>
      </c>
      <c r="D74" t="s">
        <v>68</v>
      </c>
      <c r="E74" t="s">
        <v>68</v>
      </c>
      <c r="F74" t="s">
        <v>68</v>
      </c>
      <c r="G74" t="s">
        <v>68</v>
      </c>
      <c r="H74" t="s">
        <v>68</v>
      </c>
      <c r="I74" t="s">
        <v>68</v>
      </c>
      <c r="J74" t="s">
        <v>68</v>
      </c>
      <c r="K74" t="s">
        <v>68</v>
      </c>
      <c r="L74" t="s">
        <v>68</v>
      </c>
      <c r="M74" t="s">
        <v>68</v>
      </c>
      <c r="N74" t="s">
        <v>68</v>
      </c>
      <c r="O74" t="s">
        <v>68</v>
      </c>
      <c r="P74" t="s">
        <v>68</v>
      </c>
      <c r="Q74" t="s">
        <v>68</v>
      </c>
      <c r="R74" t="s">
        <v>68</v>
      </c>
      <c r="S74" t="s">
        <v>68</v>
      </c>
      <c r="T74" t="s">
        <v>68</v>
      </c>
      <c r="U74" t="s">
        <v>68</v>
      </c>
      <c r="V74" t="s">
        <v>68</v>
      </c>
      <c r="W74" t="s">
        <v>68</v>
      </c>
      <c r="X74" t="s">
        <v>68</v>
      </c>
      <c r="Y74" t="s">
        <v>68</v>
      </c>
      <c r="Z74" t="s">
        <v>68</v>
      </c>
      <c r="AA74" t="s">
        <v>68</v>
      </c>
      <c r="AB74" t="s">
        <v>68</v>
      </c>
      <c r="AC74" t="s">
        <v>68</v>
      </c>
      <c r="AD74" t="s">
        <v>68</v>
      </c>
      <c r="AE74" t="s">
        <v>68</v>
      </c>
      <c r="AF74" t="s">
        <v>68</v>
      </c>
      <c r="AG74" t="s">
        <v>68</v>
      </c>
      <c r="AH74" t="s">
        <v>68</v>
      </c>
      <c r="AI74" t="s">
        <v>68</v>
      </c>
      <c r="AJ74" t="s">
        <v>68</v>
      </c>
      <c r="AK74" t="s">
        <v>68</v>
      </c>
      <c r="AL74" t="s">
        <v>68</v>
      </c>
      <c r="AM74" t="s">
        <v>68</v>
      </c>
      <c r="AN74" t="s">
        <v>68</v>
      </c>
      <c r="AO74" t="s">
        <v>68</v>
      </c>
      <c r="AP74" t="s">
        <v>68</v>
      </c>
      <c r="AQ74" t="s">
        <v>68</v>
      </c>
      <c r="AR74" t="s">
        <v>68</v>
      </c>
      <c r="AS74" t="s">
        <v>68</v>
      </c>
      <c r="AT74" t="s">
        <v>68</v>
      </c>
      <c r="AU74" t="s">
        <v>68</v>
      </c>
      <c r="AV74" t="s">
        <v>68</v>
      </c>
      <c r="AW74" t="s">
        <v>68</v>
      </c>
      <c r="AX74" t="s">
        <v>68</v>
      </c>
      <c r="AY74" t="s">
        <v>68</v>
      </c>
      <c r="AZ74" t="s">
        <v>68</v>
      </c>
      <c r="BA74" t="s">
        <v>68</v>
      </c>
      <c r="BB74" t="s">
        <v>68</v>
      </c>
      <c r="BC74" t="s">
        <v>68</v>
      </c>
      <c r="BD74" t="s">
        <v>68</v>
      </c>
      <c r="BE74" t="s">
        <v>68</v>
      </c>
      <c r="BF74" t="s">
        <v>68</v>
      </c>
      <c r="BG74" t="s">
        <v>68</v>
      </c>
      <c r="BH74" t="s">
        <v>68</v>
      </c>
      <c r="BI74" t="s">
        <v>68</v>
      </c>
      <c r="BJ74" t="s">
        <v>68</v>
      </c>
      <c r="BK74" t="s">
        <v>68</v>
      </c>
      <c r="BL74" t="s">
        <v>68</v>
      </c>
      <c r="BM74" t="s">
        <v>68</v>
      </c>
      <c r="BN74" t="s">
        <v>68</v>
      </c>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row>
    <row r="75" spans="1:110" x14ac:dyDescent="0.3">
      <c r="A75" s="11" t="s">
        <v>138</v>
      </c>
      <c r="B75">
        <v>0</v>
      </c>
      <c r="C75">
        <v>0</v>
      </c>
      <c r="D75">
        <v>0</v>
      </c>
      <c r="E75">
        <v>0</v>
      </c>
      <c r="F75">
        <v>0</v>
      </c>
      <c r="G75">
        <v>0</v>
      </c>
      <c r="H75">
        <v>0</v>
      </c>
      <c r="I75">
        <v>0</v>
      </c>
      <c r="J75">
        <v>0</v>
      </c>
      <c r="K75">
        <v>0</v>
      </c>
      <c r="L75">
        <v>0</v>
      </c>
      <c r="M75">
        <v>0</v>
      </c>
      <c r="N75">
        <v>0</v>
      </c>
      <c r="O75">
        <v>0</v>
      </c>
      <c r="P75">
        <v>0</v>
      </c>
      <c r="Q75">
        <v>0</v>
      </c>
      <c r="R75">
        <v>0</v>
      </c>
      <c r="S75">
        <v>0</v>
      </c>
      <c r="T75" t="s">
        <v>68</v>
      </c>
      <c r="U75">
        <v>0</v>
      </c>
      <c r="V75">
        <v>0</v>
      </c>
      <c r="W75">
        <v>0</v>
      </c>
      <c r="X75">
        <v>0</v>
      </c>
      <c r="Y75">
        <v>0</v>
      </c>
      <c r="Z75">
        <v>0</v>
      </c>
      <c r="AA75">
        <v>0</v>
      </c>
      <c r="AB75">
        <v>0</v>
      </c>
      <c r="AC75">
        <v>0</v>
      </c>
      <c r="AD75">
        <v>0</v>
      </c>
      <c r="AE75">
        <v>0</v>
      </c>
      <c r="AF75">
        <v>0</v>
      </c>
      <c r="AG75">
        <v>0</v>
      </c>
      <c r="AH75">
        <v>12823</v>
      </c>
      <c r="AI75">
        <v>0</v>
      </c>
      <c r="AJ75">
        <v>0</v>
      </c>
      <c r="AK75">
        <v>0</v>
      </c>
      <c r="AL75">
        <v>0</v>
      </c>
      <c r="AM75">
        <v>0</v>
      </c>
      <c r="AN75">
        <v>0</v>
      </c>
      <c r="AO75">
        <v>0</v>
      </c>
      <c r="AP75">
        <v>0</v>
      </c>
      <c r="AQ75">
        <v>0</v>
      </c>
      <c r="AR75">
        <v>0</v>
      </c>
      <c r="AS75">
        <v>0</v>
      </c>
      <c r="AT75">
        <v>0</v>
      </c>
      <c r="AU75">
        <v>0</v>
      </c>
      <c r="AV75">
        <v>0</v>
      </c>
      <c r="AW75">
        <v>0</v>
      </c>
      <c r="AX75">
        <v>0</v>
      </c>
      <c r="AY75">
        <v>0</v>
      </c>
      <c r="AZ75">
        <v>0</v>
      </c>
      <c r="BA75">
        <v>0</v>
      </c>
      <c r="BB75">
        <v>0</v>
      </c>
      <c r="BC75">
        <v>0</v>
      </c>
      <c r="BD75">
        <v>0</v>
      </c>
      <c r="BE75">
        <v>0</v>
      </c>
      <c r="BF75">
        <v>0</v>
      </c>
      <c r="BG75">
        <v>0</v>
      </c>
      <c r="BH75">
        <v>0</v>
      </c>
      <c r="BI75">
        <v>0</v>
      </c>
      <c r="BJ75">
        <v>0</v>
      </c>
      <c r="BK75">
        <v>0</v>
      </c>
      <c r="BL75">
        <v>0</v>
      </c>
      <c r="BM75">
        <v>12823</v>
      </c>
      <c r="BN75">
        <v>0</v>
      </c>
    </row>
    <row r="76" spans="1:110" x14ac:dyDescent="0.3">
      <c r="A76" s="11" t="s">
        <v>139</v>
      </c>
      <c r="B76">
        <v>0</v>
      </c>
      <c r="C76">
        <v>0</v>
      </c>
      <c r="D76">
        <v>0</v>
      </c>
      <c r="E76">
        <v>0</v>
      </c>
      <c r="F76">
        <v>0</v>
      </c>
      <c r="G76">
        <v>0</v>
      </c>
      <c r="H76">
        <v>0</v>
      </c>
      <c r="I76">
        <v>0</v>
      </c>
      <c r="J76">
        <v>0</v>
      </c>
      <c r="K76">
        <v>0</v>
      </c>
      <c r="L76">
        <v>0</v>
      </c>
      <c r="M76">
        <v>0</v>
      </c>
      <c r="N76">
        <v>0</v>
      </c>
      <c r="O76">
        <v>0</v>
      </c>
      <c r="P76">
        <v>0</v>
      </c>
      <c r="Q76">
        <v>0</v>
      </c>
      <c r="R76">
        <v>0</v>
      </c>
      <c r="S76">
        <v>0</v>
      </c>
      <c r="T76" t="s">
        <v>68</v>
      </c>
      <c r="U76">
        <v>0</v>
      </c>
      <c r="V76">
        <v>0</v>
      </c>
      <c r="W76">
        <v>0</v>
      </c>
      <c r="X76">
        <v>0</v>
      </c>
      <c r="Y76">
        <v>0</v>
      </c>
      <c r="Z76">
        <v>0</v>
      </c>
      <c r="AA76">
        <v>0</v>
      </c>
      <c r="AB76">
        <v>0</v>
      </c>
      <c r="AC76">
        <v>0</v>
      </c>
      <c r="AD76">
        <v>0</v>
      </c>
      <c r="AE76">
        <v>0</v>
      </c>
      <c r="AF76">
        <v>0</v>
      </c>
      <c r="AG76">
        <v>0</v>
      </c>
      <c r="AH76">
        <v>0</v>
      </c>
      <c r="AI76">
        <v>0</v>
      </c>
      <c r="AJ76">
        <v>0</v>
      </c>
      <c r="AK76">
        <v>0</v>
      </c>
      <c r="AL76">
        <v>0</v>
      </c>
      <c r="AM76">
        <v>0</v>
      </c>
      <c r="AN76">
        <v>0</v>
      </c>
      <c r="AO76">
        <v>0</v>
      </c>
      <c r="AP76">
        <v>0</v>
      </c>
      <c r="AQ76">
        <v>0</v>
      </c>
      <c r="AR76">
        <v>0</v>
      </c>
      <c r="AS76">
        <v>0</v>
      </c>
      <c r="AT76">
        <v>0</v>
      </c>
      <c r="AU76">
        <v>0</v>
      </c>
      <c r="AV76">
        <v>0</v>
      </c>
      <c r="AW76">
        <v>0</v>
      </c>
      <c r="AX76">
        <v>0</v>
      </c>
      <c r="AY76">
        <v>0</v>
      </c>
      <c r="AZ76">
        <v>0</v>
      </c>
      <c r="BA76">
        <v>0</v>
      </c>
      <c r="BB76">
        <v>0</v>
      </c>
      <c r="BC76">
        <v>0</v>
      </c>
      <c r="BD76">
        <v>0</v>
      </c>
      <c r="BE76">
        <v>0</v>
      </c>
      <c r="BF76">
        <v>0</v>
      </c>
      <c r="BG76">
        <v>0</v>
      </c>
      <c r="BH76">
        <v>0</v>
      </c>
      <c r="BI76">
        <v>0</v>
      </c>
      <c r="BJ76">
        <v>0</v>
      </c>
      <c r="BK76">
        <v>0</v>
      </c>
      <c r="BL76">
        <v>0</v>
      </c>
      <c r="BM76">
        <v>0</v>
      </c>
      <c r="BN76">
        <v>0</v>
      </c>
    </row>
    <row r="77" spans="1:110" x14ac:dyDescent="0.3">
      <c r="A77" s="10" t="s">
        <v>140</v>
      </c>
      <c r="B77">
        <v>0</v>
      </c>
      <c r="C77">
        <v>0</v>
      </c>
      <c r="D77">
        <v>0</v>
      </c>
      <c r="E77">
        <v>0</v>
      </c>
      <c r="F77">
        <v>0</v>
      </c>
      <c r="G77">
        <v>0</v>
      </c>
      <c r="H77">
        <v>0</v>
      </c>
      <c r="I77">
        <v>0</v>
      </c>
      <c r="J77">
        <v>0</v>
      </c>
      <c r="K77">
        <v>60</v>
      </c>
      <c r="L77">
        <v>0</v>
      </c>
      <c r="M77">
        <v>0</v>
      </c>
      <c r="N77">
        <v>0</v>
      </c>
      <c r="O77">
        <v>0</v>
      </c>
      <c r="P77">
        <v>0</v>
      </c>
      <c r="Q77">
        <v>0</v>
      </c>
      <c r="R77">
        <v>0</v>
      </c>
      <c r="S77">
        <v>475360</v>
      </c>
      <c r="T77" t="s">
        <v>68</v>
      </c>
      <c r="U77">
        <v>0</v>
      </c>
      <c r="V77">
        <v>0</v>
      </c>
      <c r="W77">
        <v>0</v>
      </c>
      <c r="X77">
        <v>0</v>
      </c>
      <c r="Y77">
        <v>0</v>
      </c>
      <c r="Z77">
        <v>0</v>
      </c>
      <c r="AA77">
        <v>0</v>
      </c>
      <c r="AB77">
        <v>2254</v>
      </c>
      <c r="AC77">
        <v>0</v>
      </c>
      <c r="AD77">
        <v>0</v>
      </c>
      <c r="AE77">
        <v>0</v>
      </c>
      <c r="AF77">
        <v>1462</v>
      </c>
      <c r="AG77">
        <v>258</v>
      </c>
      <c r="AH77">
        <v>25006</v>
      </c>
      <c r="AI77">
        <v>1320</v>
      </c>
      <c r="AJ77">
        <v>0</v>
      </c>
      <c r="AK77">
        <v>0</v>
      </c>
      <c r="AL77">
        <v>0</v>
      </c>
      <c r="AM77">
        <v>0</v>
      </c>
      <c r="AN77">
        <v>0</v>
      </c>
      <c r="AO77">
        <v>0</v>
      </c>
      <c r="AP77">
        <v>0</v>
      </c>
      <c r="AQ77">
        <v>0</v>
      </c>
      <c r="AR77">
        <v>2010</v>
      </c>
      <c r="AS77">
        <v>1713</v>
      </c>
      <c r="AT77">
        <v>21467</v>
      </c>
      <c r="AU77">
        <v>3916</v>
      </c>
      <c r="AV77">
        <v>0</v>
      </c>
      <c r="AW77">
        <v>518</v>
      </c>
      <c r="AX77">
        <v>0</v>
      </c>
      <c r="AY77">
        <v>0</v>
      </c>
      <c r="AZ77">
        <v>270</v>
      </c>
      <c r="BA77">
        <v>0</v>
      </c>
      <c r="BB77">
        <v>0</v>
      </c>
      <c r="BC77">
        <v>0</v>
      </c>
      <c r="BD77">
        <v>0</v>
      </c>
      <c r="BE77">
        <v>1502</v>
      </c>
      <c r="BF77">
        <v>0</v>
      </c>
      <c r="BG77">
        <v>1128</v>
      </c>
      <c r="BH77">
        <v>0</v>
      </c>
      <c r="BI77">
        <v>0</v>
      </c>
      <c r="BJ77">
        <v>0</v>
      </c>
      <c r="BK77">
        <v>239893</v>
      </c>
      <c r="BL77">
        <v>21241</v>
      </c>
      <c r="BM77">
        <v>799378</v>
      </c>
      <c r="BN77">
        <v>30810</v>
      </c>
    </row>
    <row r="78" spans="1:110" x14ac:dyDescent="0.3">
      <c r="A78" s="11" t="s">
        <v>141</v>
      </c>
      <c r="B78">
        <v>0</v>
      </c>
      <c r="C78">
        <v>0</v>
      </c>
      <c r="D78">
        <v>0</v>
      </c>
      <c r="E78">
        <v>0</v>
      </c>
      <c r="F78">
        <v>0</v>
      </c>
      <c r="G78">
        <v>0</v>
      </c>
      <c r="H78">
        <v>0</v>
      </c>
      <c r="I78">
        <v>0</v>
      </c>
      <c r="J78">
        <v>0</v>
      </c>
      <c r="K78">
        <v>20</v>
      </c>
      <c r="L78">
        <v>0</v>
      </c>
      <c r="M78">
        <v>0</v>
      </c>
      <c r="N78">
        <v>0</v>
      </c>
      <c r="O78">
        <v>0</v>
      </c>
      <c r="P78">
        <v>0</v>
      </c>
      <c r="Q78">
        <v>0</v>
      </c>
      <c r="R78">
        <v>0</v>
      </c>
      <c r="S78">
        <v>267628</v>
      </c>
      <c r="T78" t="s">
        <v>68</v>
      </c>
      <c r="U78">
        <v>0</v>
      </c>
      <c r="V78">
        <v>0</v>
      </c>
      <c r="W78">
        <v>0</v>
      </c>
      <c r="X78">
        <v>0</v>
      </c>
      <c r="Y78">
        <v>0</v>
      </c>
      <c r="Z78">
        <v>0</v>
      </c>
      <c r="AA78">
        <v>0</v>
      </c>
      <c r="AB78">
        <v>1012</v>
      </c>
      <c r="AC78">
        <v>0</v>
      </c>
      <c r="AD78">
        <v>0</v>
      </c>
      <c r="AE78">
        <v>0</v>
      </c>
      <c r="AF78">
        <v>0</v>
      </c>
      <c r="AG78">
        <v>258</v>
      </c>
      <c r="AH78">
        <v>298</v>
      </c>
      <c r="AI78">
        <v>0</v>
      </c>
      <c r="AJ78">
        <v>0</v>
      </c>
      <c r="AK78">
        <v>0</v>
      </c>
      <c r="AL78">
        <v>0</v>
      </c>
      <c r="AM78">
        <v>0</v>
      </c>
      <c r="AN78">
        <v>0</v>
      </c>
      <c r="AO78">
        <v>0</v>
      </c>
      <c r="AP78">
        <v>0</v>
      </c>
      <c r="AQ78">
        <v>0</v>
      </c>
      <c r="AR78">
        <v>0</v>
      </c>
      <c r="AS78">
        <v>0</v>
      </c>
      <c r="AT78">
        <v>18108</v>
      </c>
      <c r="AU78">
        <v>0</v>
      </c>
      <c r="AV78">
        <v>0</v>
      </c>
      <c r="AW78">
        <v>0</v>
      </c>
      <c r="AX78">
        <v>0</v>
      </c>
      <c r="AY78">
        <v>0</v>
      </c>
      <c r="AZ78">
        <v>270</v>
      </c>
      <c r="BA78">
        <v>0</v>
      </c>
      <c r="BB78">
        <v>0</v>
      </c>
      <c r="BC78">
        <v>0</v>
      </c>
      <c r="BD78">
        <v>0</v>
      </c>
      <c r="BE78">
        <v>0</v>
      </c>
      <c r="BF78">
        <v>0</v>
      </c>
      <c r="BG78">
        <v>902</v>
      </c>
      <c r="BH78">
        <v>0</v>
      </c>
      <c r="BI78">
        <v>0</v>
      </c>
      <c r="BJ78">
        <v>0</v>
      </c>
      <c r="BK78">
        <v>82440</v>
      </c>
      <c r="BL78">
        <v>10916</v>
      </c>
      <c r="BM78">
        <v>381852</v>
      </c>
      <c r="BN78">
        <v>19279</v>
      </c>
    </row>
    <row r="79" spans="1:110" x14ac:dyDescent="0.3">
      <c r="A79" s="11" t="s">
        <v>142</v>
      </c>
      <c r="B79">
        <v>0</v>
      </c>
      <c r="C79">
        <v>0</v>
      </c>
      <c r="D79">
        <v>0</v>
      </c>
      <c r="E79">
        <v>0</v>
      </c>
      <c r="F79">
        <v>0</v>
      </c>
      <c r="G79">
        <v>0</v>
      </c>
      <c r="H79">
        <v>0</v>
      </c>
      <c r="I79">
        <v>0</v>
      </c>
      <c r="J79">
        <v>0</v>
      </c>
      <c r="K79">
        <v>40</v>
      </c>
      <c r="L79">
        <v>0</v>
      </c>
      <c r="M79">
        <v>0</v>
      </c>
      <c r="N79">
        <v>0</v>
      </c>
      <c r="O79">
        <v>0</v>
      </c>
      <c r="P79">
        <v>0</v>
      </c>
      <c r="Q79">
        <v>0</v>
      </c>
      <c r="R79">
        <v>0</v>
      </c>
      <c r="S79">
        <v>120860</v>
      </c>
      <c r="T79" t="s">
        <v>68</v>
      </c>
      <c r="U79">
        <v>0</v>
      </c>
      <c r="V79">
        <v>0</v>
      </c>
      <c r="W79">
        <v>0</v>
      </c>
      <c r="X79">
        <v>0</v>
      </c>
      <c r="Y79">
        <v>0</v>
      </c>
      <c r="Z79">
        <v>0</v>
      </c>
      <c r="AA79">
        <v>0</v>
      </c>
      <c r="AB79">
        <v>276</v>
      </c>
      <c r="AC79">
        <v>0</v>
      </c>
      <c r="AD79">
        <v>0</v>
      </c>
      <c r="AE79">
        <v>0</v>
      </c>
      <c r="AF79">
        <v>0</v>
      </c>
      <c r="AG79">
        <v>0</v>
      </c>
      <c r="AH79">
        <v>3365</v>
      </c>
      <c r="AI79">
        <v>0</v>
      </c>
      <c r="AJ79">
        <v>0</v>
      </c>
      <c r="AK79">
        <v>0</v>
      </c>
      <c r="AL79">
        <v>0</v>
      </c>
      <c r="AM79">
        <v>0</v>
      </c>
      <c r="AN79">
        <v>0</v>
      </c>
      <c r="AO79">
        <v>0</v>
      </c>
      <c r="AP79">
        <v>0</v>
      </c>
      <c r="AQ79">
        <v>0</v>
      </c>
      <c r="AR79">
        <v>2010</v>
      </c>
      <c r="AS79">
        <v>1713</v>
      </c>
      <c r="AT79">
        <v>484</v>
      </c>
      <c r="AU79">
        <v>1903</v>
      </c>
      <c r="AV79">
        <v>0</v>
      </c>
      <c r="AW79">
        <v>0</v>
      </c>
      <c r="AX79">
        <v>0</v>
      </c>
      <c r="AY79">
        <v>0</v>
      </c>
      <c r="AZ79">
        <v>0</v>
      </c>
      <c r="BA79">
        <v>0</v>
      </c>
      <c r="BB79">
        <v>0</v>
      </c>
      <c r="BC79">
        <v>0</v>
      </c>
      <c r="BD79">
        <v>0</v>
      </c>
      <c r="BE79">
        <v>0</v>
      </c>
      <c r="BF79">
        <v>0</v>
      </c>
      <c r="BG79">
        <v>226</v>
      </c>
      <c r="BH79">
        <v>0</v>
      </c>
      <c r="BI79">
        <v>0</v>
      </c>
      <c r="BJ79">
        <v>0</v>
      </c>
      <c r="BK79">
        <v>127845</v>
      </c>
      <c r="BL79">
        <v>6140</v>
      </c>
      <c r="BM79">
        <v>264860</v>
      </c>
      <c r="BN79">
        <v>4622</v>
      </c>
    </row>
    <row r="80" spans="1:110" x14ac:dyDescent="0.3">
      <c r="A80" s="11" t="s">
        <v>143</v>
      </c>
      <c r="B80">
        <v>0</v>
      </c>
      <c r="C80">
        <v>0</v>
      </c>
      <c r="D80">
        <v>0</v>
      </c>
      <c r="E80">
        <v>0</v>
      </c>
      <c r="F80">
        <v>0</v>
      </c>
      <c r="G80">
        <v>0</v>
      </c>
      <c r="H80">
        <v>0</v>
      </c>
      <c r="I80">
        <v>0</v>
      </c>
      <c r="J80">
        <v>0</v>
      </c>
      <c r="K80">
        <v>0</v>
      </c>
      <c r="L80">
        <v>0</v>
      </c>
      <c r="M80">
        <v>0</v>
      </c>
      <c r="N80">
        <v>0</v>
      </c>
      <c r="O80">
        <v>0</v>
      </c>
      <c r="P80">
        <v>0</v>
      </c>
      <c r="Q80">
        <v>0</v>
      </c>
      <c r="R80">
        <v>0</v>
      </c>
      <c r="S80">
        <v>86701</v>
      </c>
      <c r="T80" t="s">
        <v>68</v>
      </c>
      <c r="U80">
        <v>0</v>
      </c>
      <c r="V80">
        <v>0</v>
      </c>
      <c r="W80">
        <v>0</v>
      </c>
      <c r="X80">
        <v>0</v>
      </c>
      <c r="Y80">
        <v>0</v>
      </c>
      <c r="Z80">
        <v>0</v>
      </c>
      <c r="AA80">
        <v>0</v>
      </c>
      <c r="AB80">
        <v>966</v>
      </c>
      <c r="AC80">
        <v>0</v>
      </c>
      <c r="AD80">
        <v>0</v>
      </c>
      <c r="AE80">
        <v>0</v>
      </c>
      <c r="AF80">
        <v>0</v>
      </c>
      <c r="AG80">
        <v>0</v>
      </c>
      <c r="AH80">
        <v>14058</v>
      </c>
      <c r="AI80">
        <v>0</v>
      </c>
      <c r="AJ80">
        <v>0</v>
      </c>
      <c r="AK80">
        <v>0</v>
      </c>
      <c r="AL80">
        <v>0</v>
      </c>
      <c r="AM80">
        <v>0</v>
      </c>
      <c r="AN80">
        <v>0</v>
      </c>
      <c r="AO80">
        <v>0</v>
      </c>
      <c r="AP80">
        <v>0</v>
      </c>
      <c r="AQ80">
        <v>0</v>
      </c>
      <c r="AR80">
        <v>0</v>
      </c>
      <c r="AS80">
        <v>0</v>
      </c>
      <c r="AT80">
        <v>2387</v>
      </c>
      <c r="AU80">
        <v>2014</v>
      </c>
      <c r="AV80">
        <v>0</v>
      </c>
      <c r="AW80">
        <v>518</v>
      </c>
      <c r="AX80">
        <v>0</v>
      </c>
      <c r="AY80">
        <v>0</v>
      </c>
      <c r="AZ80">
        <v>0</v>
      </c>
      <c r="BA80">
        <v>0</v>
      </c>
      <c r="BB80">
        <v>0</v>
      </c>
      <c r="BC80">
        <v>0</v>
      </c>
      <c r="BD80">
        <v>0</v>
      </c>
      <c r="BE80">
        <v>1502</v>
      </c>
      <c r="BF80">
        <v>0</v>
      </c>
      <c r="BG80">
        <v>0</v>
      </c>
      <c r="BH80">
        <v>0</v>
      </c>
      <c r="BI80">
        <v>0</v>
      </c>
      <c r="BJ80">
        <v>0</v>
      </c>
      <c r="BK80">
        <v>29262</v>
      </c>
      <c r="BL80">
        <v>4185</v>
      </c>
      <c r="BM80">
        <v>141593</v>
      </c>
      <c r="BN80">
        <v>6420</v>
      </c>
    </row>
    <row r="81" spans="1:110" x14ac:dyDescent="0.3">
      <c r="A81" s="11" t="s">
        <v>144</v>
      </c>
      <c r="B81">
        <v>0</v>
      </c>
      <c r="C81">
        <v>0</v>
      </c>
      <c r="D81">
        <v>0</v>
      </c>
      <c r="E81">
        <v>0</v>
      </c>
      <c r="F81">
        <v>0</v>
      </c>
      <c r="G81">
        <v>0</v>
      </c>
      <c r="H81">
        <v>0</v>
      </c>
      <c r="I81">
        <v>0</v>
      </c>
      <c r="J81">
        <v>0</v>
      </c>
      <c r="K81">
        <v>0</v>
      </c>
      <c r="L81">
        <v>0</v>
      </c>
      <c r="M81">
        <v>0</v>
      </c>
      <c r="N81">
        <v>0</v>
      </c>
      <c r="O81">
        <v>0</v>
      </c>
      <c r="P81">
        <v>0</v>
      </c>
      <c r="Q81">
        <v>0</v>
      </c>
      <c r="R81">
        <v>0</v>
      </c>
      <c r="S81">
        <v>0</v>
      </c>
      <c r="T81" t="s">
        <v>68</v>
      </c>
      <c r="U81">
        <v>0</v>
      </c>
      <c r="V81">
        <v>0</v>
      </c>
      <c r="W81">
        <v>0</v>
      </c>
      <c r="X81">
        <v>0</v>
      </c>
      <c r="Y81">
        <v>0</v>
      </c>
      <c r="Z81">
        <v>0</v>
      </c>
      <c r="AA81">
        <v>0</v>
      </c>
      <c r="AB81">
        <v>0</v>
      </c>
      <c r="AC81">
        <v>0</v>
      </c>
      <c r="AD81">
        <v>0</v>
      </c>
      <c r="AE81">
        <v>0</v>
      </c>
      <c r="AF81">
        <v>0</v>
      </c>
      <c r="AG81">
        <v>0</v>
      </c>
      <c r="AH81">
        <v>5538</v>
      </c>
      <c r="AI81">
        <v>1320</v>
      </c>
      <c r="AJ81">
        <v>0</v>
      </c>
      <c r="AK81">
        <v>0</v>
      </c>
      <c r="AL81">
        <v>0</v>
      </c>
      <c r="AM81">
        <v>0</v>
      </c>
      <c r="AN81">
        <v>0</v>
      </c>
      <c r="AO81">
        <v>0</v>
      </c>
      <c r="AP81">
        <v>0</v>
      </c>
      <c r="AQ81">
        <v>0</v>
      </c>
      <c r="AR81">
        <v>0</v>
      </c>
      <c r="AS81">
        <v>0</v>
      </c>
      <c r="AT81">
        <v>0</v>
      </c>
      <c r="AU81">
        <v>0</v>
      </c>
      <c r="AV81">
        <v>0</v>
      </c>
      <c r="AW81">
        <v>0</v>
      </c>
      <c r="AX81">
        <v>0</v>
      </c>
      <c r="AY81">
        <v>0</v>
      </c>
      <c r="AZ81">
        <v>0</v>
      </c>
      <c r="BA81">
        <v>0</v>
      </c>
      <c r="BB81">
        <v>0</v>
      </c>
      <c r="BC81">
        <v>0</v>
      </c>
      <c r="BD81">
        <v>0</v>
      </c>
      <c r="BE81">
        <v>0</v>
      </c>
      <c r="BF81">
        <v>0</v>
      </c>
      <c r="BG81">
        <v>0</v>
      </c>
      <c r="BH81">
        <v>0</v>
      </c>
      <c r="BI81">
        <v>0</v>
      </c>
      <c r="BJ81">
        <v>0</v>
      </c>
      <c r="BK81">
        <v>0</v>
      </c>
      <c r="BL81">
        <v>0</v>
      </c>
      <c r="BM81">
        <v>6858</v>
      </c>
      <c r="BN81">
        <v>0</v>
      </c>
    </row>
    <row r="82" spans="1:110" x14ac:dyDescent="0.3">
      <c r="A82" s="11" t="s">
        <v>145</v>
      </c>
      <c r="B82">
        <v>0</v>
      </c>
      <c r="C82">
        <v>0</v>
      </c>
      <c r="D82">
        <v>0</v>
      </c>
      <c r="E82">
        <v>0</v>
      </c>
      <c r="F82">
        <v>0</v>
      </c>
      <c r="G82">
        <v>0</v>
      </c>
      <c r="H82">
        <v>0</v>
      </c>
      <c r="I82">
        <v>0</v>
      </c>
      <c r="J82">
        <v>0</v>
      </c>
      <c r="K82">
        <v>0</v>
      </c>
      <c r="L82">
        <v>0</v>
      </c>
      <c r="M82">
        <v>0</v>
      </c>
      <c r="N82">
        <v>0</v>
      </c>
      <c r="O82">
        <v>0</v>
      </c>
      <c r="P82">
        <v>0</v>
      </c>
      <c r="Q82">
        <v>0</v>
      </c>
      <c r="R82">
        <v>0</v>
      </c>
      <c r="S82">
        <v>172</v>
      </c>
      <c r="T82" t="s">
        <v>68</v>
      </c>
      <c r="U82">
        <v>0</v>
      </c>
      <c r="V82">
        <v>0</v>
      </c>
      <c r="W82">
        <v>0</v>
      </c>
      <c r="X82">
        <v>0</v>
      </c>
      <c r="Y82">
        <v>0</v>
      </c>
      <c r="Z82">
        <v>0</v>
      </c>
      <c r="AA82">
        <v>0</v>
      </c>
      <c r="AB82">
        <v>0</v>
      </c>
      <c r="AC82">
        <v>0</v>
      </c>
      <c r="AD82">
        <v>0</v>
      </c>
      <c r="AE82">
        <v>0</v>
      </c>
      <c r="AF82">
        <v>1462</v>
      </c>
      <c r="AG82">
        <v>0</v>
      </c>
      <c r="AH82">
        <v>1747</v>
      </c>
      <c r="AI82">
        <v>0</v>
      </c>
      <c r="AJ82">
        <v>0</v>
      </c>
      <c r="AK82">
        <v>0</v>
      </c>
      <c r="AL82">
        <v>0</v>
      </c>
      <c r="AM82">
        <v>0</v>
      </c>
      <c r="AN82">
        <v>0</v>
      </c>
      <c r="AO82">
        <v>0</v>
      </c>
      <c r="AP82">
        <v>0</v>
      </c>
      <c r="AQ82">
        <v>0</v>
      </c>
      <c r="AR82">
        <v>0</v>
      </c>
      <c r="AS82">
        <v>0</v>
      </c>
      <c r="AT82">
        <v>489</v>
      </c>
      <c r="AU82">
        <v>0</v>
      </c>
      <c r="AV82">
        <v>0</v>
      </c>
      <c r="AW82">
        <v>0</v>
      </c>
      <c r="AX82">
        <v>0</v>
      </c>
      <c r="AY82">
        <v>0</v>
      </c>
      <c r="AZ82">
        <v>0</v>
      </c>
      <c r="BA82">
        <v>0</v>
      </c>
      <c r="BB82">
        <v>0</v>
      </c>
      <c r="BC82">
        <v>0</v>
      </c>
      <c r="BD82">
        <v>0</v>
      </c>
      <c r="BE82">
        <v>0</v>
      </c>
      <c r="BF82">
        <v>0</v>
      </c>
      <c r="BG82">
        <v>0</v>
      </c>
      <c r="BH82">
        <v>0</v>
      </c>
      <c r="BI82">
        <v>0</v>
      </c>
      <c r="BJ82">
        <v>0</v>
      </c>
      <c r="BK82">
        <v>346</v>
      </c>
      <c r="BL82">
        <v>0</v>
      </c>
      <c r="BM82">
        <v>4215</v>
      </c>
      <c r="BN82">
        <v>489</v>
      </c>
    </row>
    <row r="83" spans="1:110" s="2" customFormat="1" x14ac:dyDescent="0.3">
      <c r="A83" s="10" t="s">
        <v>146</v>
      </c>
      <c r="B83">
        <v>0</v>
      </c>
      <c r="C83">
        <v>172</v>
      </c>
      <c r="D83">
        <v>0</v>
      </c>
      <c r="E83">
        <v>0</v>
      </c>
      <c r="F83">
        <v>0</v>
      </c>
      <c r="G83">
        <v>0</v>
      </c>
      <c r="H83">
        <v>143</v>
      </c>
      <c r="I83">
        <v>0</v>
      </c>
      <c r="J83">
        <v>2137</v>
      </c>
      <c r="K83">
        <v>0</v>
      </c>
      <c r="L83">
        <v>0</v>
      </c>
      <c r="M83">
        <v>0</v>
      </c>
      <c r="N83">
        <v>0</v>
      </c>
      <c r="O83">
        <v>0</v>
      </c>
      <c r="P83">
        <v>0</v>
      </c>
      <c r="Q83">
        <v>0</v>
      </c>
      <c r="R83">
        <v>0</v>
      </c>
      <c r="S83">
        <v>82682</v>
      </c>
      <c r="T83" t="s">
        <v>68</v>
      </c>
      <c r="U83">
        <v>0</v>
      </c>
      <c r="V83">
        <v>132088</v>
      </c>
      <c r="W83">
        <v>0</v>
      </c>
      <c r="X83">
        <v>0</v>
      </c>
      <c r="Y83">
        <v>0</v>
      </c>
      <c r="Z83">
        <v>0</v>
      </c>
      <c r="AA83">
        <v>0</v>
      </c>
      <c r="AB83">
        <v>161920</v>
      </c>
      <c r="AC83">
        <v>0</v>
      </c>
      <c r="AD83">
        <v>0</v>
      </c>
      <c r="AE83">
        <v>0</v>
      </c>
      <c r="AF83">
        <v>0</v>
      </c>
      <c r="AG83">
        <v>3354</v>
      </c>
      <c r="AH83">
        <v>0</v>
      </c>
      <c r="AI83">
        <v>80</v>
      </c>
      <c r="AJ83">
        <v>172172</v>
      </c>
      <c r="AK83">
        <v>1613</v>
      </c>
      <c r="AL83">
        <v>5502</v>
      </c>
      <c r="AM83">
        <v>7956</v>
      </c>
      <c r="AN83">
        <v>11760</v>
      </c>
      <c r="AO83">
        <v>1088</v>
      </c>
      <c r="AP83">
        <v>10280</v>
      </c>
      <c r="AQ83">
        <v>0</v>
      </c>
      <c r="AR83">
        <v>0</v>
      </c>
      <c r="AS83">
        <v>0</v>
      </c>
      <c r="AT83">
        <v>0</v>
      </c>
      <c r="AU83">
        <v>0</v>
      </c>
      <c r="AV83">
        <v>0</v>
      </c>
      <c r="AW83">
        <v>0</v>
      </c>
      <c r="AX83">
        <v>0</v>
      </c>
      <c r="AY83">
        <v>0</v>
      </c>
      <c r="AZ83">
        <v>0</v>
      </c>
      <c r="BA83">
        <v>0</v>
      </c>
      <c r="BB83">
        <v>0</v>
      </c>
      <c r="BC83">
        <v>0</v>
      </c>
      <c r="BD83">
        <v>0</v>
      </c>
      <c r="BE83">
        <v>0</v>
      </c>
      <c r="BF83">
        <v>0</v>
      </c>
      <c r="BG83">
        <v>0</v>
      </c>
      <c r="BH83">
        <v>0</v>
      </c>
      <c r="BI83">
        <v>0</v>
      </c>
      <c r="BJ83">
        <v>0</v>
      </c>
      <c r="BK83">
        <v>0</v>
      </c>
      <c r="BL83">
        <v>0</v>
      </c>
      <c r="BM83">
        <v>592947</v>
      </c>
      <c r="BN83">
        <v>0</v>
      </c>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row>
    <row r="84" spans="1:110" x14ac:dyDescent="0.3">
      <c r="A84" s="11" t="s">
        <v>147</v>
      </c>
      <c r="B84">
        <v>0</v>
      </c>
      <c r="C84">
        <v>172</v>
      </c>
      <c r="D84">
        <v>0</v>
      </c>
      <c r="E84">
        <v>0</v>
      </c>
      <c r="F84">
        <v>0</v>
      </c>
      <c r="G84">
        <v>0</v>
      </c>
      <c r="H84">
        <v>143</v>
      </c>
      <c r="I84">
        <v>0</v>
      </c>
      <c r="J84">
        <v>2137</v>
      </c>
      <c r="K84">
        <v>0</v>
      </c>
      <c r="L84">
        <v>0</v>
      </c>
      <c r="M84">
        <v>0</v>
      </c>
      <c r="N84">
        <v>0</v>
      </c>
      <c r="O84">
        <v>0</v>
      </c>
      <c r="P84">
        <v>0</v>
      </c>
      <c r="Q84">
        <v>0</v>
      </c>
      <c r="R84">
        <v>0</v>
      </c>
      <c r="S84">
        <v>82682</v>
      </c>
      <c r="T84" t="s">
        <v>68</v>
      </c>
      <c r="U84">
        <v>0</v>
      </c>
      <c r="V84">
        <v>132088</v>
      </c>
      <c r="W84">
        <v>0</v>
      </c>
      <c r="X84">
        <v>0</v>
      </c>
      <c r="Y84">
        <v>0</v>
      </c>
      <c r="Z84">
        <v>0</v>
      </c>
      <c r="AA84">
        <v>0</v>
      </c>
      <c r="AB84">
        <v>161920</v>
      </c>
      <c r="AC84">
        <v>0</v>
      </c>
      <c r="AD84">
        <v>0</v>
      </c>
      <c r="AE84">
        <v>0</v>
      </c>
      <c r="AF84">
        <v>0</v>
      </c>
      <c r="AG84">
        <v>3354</v>
      </c>
      <c r="AH84">
        <v>0</v>
      </c>
      <c r="AI84">
        <v>80</v>
      </c>
      <c r="AJ84">
        <v>172172</v>
      </c>
      <c r="AK84">
        <v>1613</v>
      </c>
      <c r="AL84">
        <v>1848</v>
      </c>
      <c r="AM84">
        <v>7956</v>
      </c>
      <c r="AN84">
        <v>11760</v>
      </c>
      <c r="AO84">
        <v>1088</v>
      </c>
      <c r="AP84">
        <v>10280</v>
      </c>
      <c r="AQ84">
        <v>0</v>
      </c>
      <c r="AR84">
        <v>0</v>
      </c>
      <c r="AS84">
        <v>0</v>
      </c>
      <c r="AT84">
        <v>0</v>
      </c>
      <c r="AU84">
        <v>0</v>
      </c>
      <c r="AV84">
        <v>0</v>
      </c>
      <c r="AW84">
        <v>0</v>
      </c>
      <c r="AX84">
        <v>0</v>
      </c>
      <c r="AY84">
        <v>0</v>
      </c>
      <c r="AZ84">
        <v>0</v>
      </c>
      <c r="BA84">
        <v>0</v>
      </c>
      <c r="BB84">
        <v>0</v>
      </c>
      <c r="BC84">
        <v>0</v>
      </c>
      <c r="BD84">
        <v>0</v>
      </c>
      <c r="BE84">
        <v>0</v>
      </c>
      <c r="BF84">
        <v>0</v>
      </c>
      <c r="BG84">
        <v>0</v>
      </c>
      <c r="BH84">
        <v>0</v>
      </c>
      <c r="BI84">
        <v>0</v>
      </c>
      <c r="BJ84">
        <v>0</v>
      </c>
      <c r="BK84">
        <v>0</v>
      </c>
      <c r="BL84">
        <v>0</v>
      </c>
      <c r="BM84">
        <v>589293</v>
      </c>
      <c r="BN84">
        <v>0</v>
      </c>
    </row>
    <row r="85" spans="1:110" x14ac:dyDescent="0.3">
      <c r="A85" s="11" t="s">
        <v>148</v>
      </c>
      <c r="B85">
        <v>0</v>
      </c>
      <c r="C85">
        <v>0</v>
      </c>
      <c r="D85">
        <v>0</v>
      </c>
      <c r="E85">
        <v>0</v>
      </c>
      <c r="F85">
        <v>0</v>
      </c>
      <c r="G85">
        <v>0</v>
      </c>
      <c r="H85">
        <v>0</v>
      </c>
      <c r="I85">
        <v>0</v>
      </c>
      <c r="J85">
        <v>1425</v>
      </c>
      <c r="K85">
        <v>0</v>
      </c>
      <c r="L85">
        <v>0</v>
      </c>
      <c r="M85">
        <v>0</v>
      </c>
      <c r="N85">
        <v>0</v>
      </c>
      <c r="O85">
        <v>0</v>
      </c>
      <c r="P85">
        <v>0</v>
      </c>
      <c r="Q85">
        <v>0</v>
      </c>
      <c r="R85">
        <v>0</v>
      </c>
      <c r="S85">
        <v>82634</v>
      </c>
      <c r="T85" t="s">
        <v>68</v>
      </c>
      <c r="U85">
        <v>0</v>
      </c>
      <c r="V85">
        <v>132088</v>
      </c>
      <c r="W85">
        <v>0</v>
      </c>
      <c r="X85">
        <v>0</v>
      </c>
      <c r="Y85">
        <v>0</v>
      </c>
      <c r="Z85">
        <v>0</v>
      </c>
      <c r="AA85">
        <v>0</v>
      </c>
      <c r="AB85">
        <v>161920</v>
      </c>
      <c r="AC85">
        <v>0</v>
      </c>
      <c r="AD85">
        <v>0</v>
      </c>
      <c r="AE85">
        <v>0</v>
      </c>
      <c r="AF85">
        <v>0</v>
      </c>
      <c r="AG85">
        <v>3182</v>
      </c>
      <c r="AH85">
        <v>0</v>
      </c>
      <c r="AI85">
        <v>40</v>
      </c>
      <c r="AJ85">
        <v>172172</v>
      </c>
      <c r="AK85">
        <v>1003</v>
      </c>
      <c r="AL85">
        <v>0</v>
      </c>
      <c r="AM85">
        <v>0</v>
      </c>
      <c r="AN85">
        <v>10400</v>
      </c>
      <c r="AO85">
        <v>1088</v>
      </c>
      <c r="AP85">
        <v>10280</v>
      </c>
      <c r="AQ85">
        <v>0</v>
      </c>
      <c r="AR85">
        <v>0</v>
      </c>
      <c r="AS85">
        <v>0</v>
      </c>
      <c r="AT85">
        <v>0</v>
      </c>
      <c r="AU85">
        <v>0</v>
      </c>
      <c r="AV85">
        <v>0</v>
      </c>
      <c r="AW85">
        <v>0</v>
      </c>
      <c r="AX85">
        <v>0</v>
      </c>
      <c r="AY85">
        <v>0</v>
      </c>
      <c r="AZ85">
        <v>0</v>
      </c>
      <c r="BA85">
        <v>0</v>
      </c>
      <c r="BB85">
        <v>0</v>
      </c>
      <c r="BC85">
        <v>0</v>
      </c>
      <c r="BD85">
        <v>0</v>
      </c>
      <c r="BE85">
        <v>0</v>
      </c>
      <c r="BF85">
        <v>0</v>
      </c>
      <c r="BG85">
        <v>0</v>
      </c>
      <c r="BH85">
        <v>0</v>
      </c>
      <c r="BI85">
        <v>0</v>
      </c>
      <c r="BJ85">
        <v>0</v>
      </c>
      <c r="BK85">
        <v>0</v>
      </c>
      <c r="BL85">
        <v>0</v>
      </c>
      <c r="BM85">
        <v>576232</v>
      </c>
      <c r="BN85">
        <v>0</v>
      </c>
    </row>
    <row r="86" spans="1:110" x14ac:dyDescent="0.3">
      <c r="A86" s="11" t="s">
        <v>149</v>
      </c>
      <c r="B86">
        <v>0</v>
      </c>
      <c r="C86">
        <v>0</v>
      </c>
      <c r="D86">
        <v>0</v>
      </c>
      <c r="E86">
        <v>0</v>
      </c>
      <c r="F86">
        <v>0</v>
      </c>
      <c r="G86">
        <v>0</v>
      </c>
      <c r="H86">
        <v>0</v>
      </c>
      <c r="I86">
        <v>0</v>
      </c>
      <c r="J86">
        <v>0</v>
      </c>
      <c r="K86">
        <v>0</v>
      </c>
      <c r="L86">
        <v>0</v>
      </c>
      <c r="M86">
        <v>0</v>
      </c>
      <c r="N86">
        <v>0</v>
      </c>
      <c r="O86">
        <v>0</v>
      </c>
      <c r="P86">
        <v>0</v>
      </c>
      <c r="Q86">
        <v>0</v>
      </c>
      <c r="R86">
        <v>0</v>
      </c>
      <c r="S86">
        <v>0</v>
      </c>
      <c r="T86" t="s">
        <v>68</v>
      </c>
      <c r="U86">
        <v>0</v>
      </c>
      <c r="V86">
        <v>0</v>
      </c>
      <c r="W86">
        <v>0</v>
      </c>
      <c r="X86">
        <v>0</v>
      </c>
      <c r="Y86">
        <v>0</v>
      </c>
      <c r="Z86">
        <v>0</v>
      </c>
      <c r="AA86">
        <v>0</v>
      </c>
      <c r="AB86">
        <v>0</v>
      </c>
      <c r="AC86">
        <v>0</v>
      </c>
      <c r="AD86">
        <v>0</v>
      </c>
      <c r="AE86">
        <v>0</v>
      </c>
      <c r="AF86">
        <v>0</v>
      </c>
      <c r="AG86">
        <v>0</v>
      </c>
      <c r="AH86">
        <v>0</v>
      </c>
      <c r="AI86">
        <v>0</v>
      </c>
      <c r="AJ86">
        <v>0</v>
      </c>
      <c r="AK86">
        <v>0</v>
      </c>
      <c r="AL86">
        <v>2352</v>
      </c>
      <c r="AM86">
        <v>0</v>
      </c>
      <c r="AN86">
        <v>0</v>
      </c>
      <c r="AO86">
        <v>0</v>
      </c>
      <c r="AP86">
        <v>0</v>
      </c>
      <c r="AQ86">
        <v>0</v>
      </c>
      <c r="AR86">
        <v>0</v>
      </c>
      <c r="AS86">
        <v>0</v>
      </c>
      <c r="AT86">
        <v>0</v>
      </c>
      <c r="AU86">
        <v>0</v>
      </c>
      <c r="AV86">
        <v>0</v>
      </c>
      <c r="AW86">
        <v>0</v>
      </c>
      <c r="AX86">
        <v>0</v>
      </c>
      <c r="AY86">
        <v>0</v>
      </c>
      <c r="AZ86">
        <v>0</v>
      </c>
      <c r="BA86">
        <v>0</v>
      </c>
      <c r="BB86">
        <v>0</v>
      </c>
      <c r="BC86">
        <v>0</v>
      </c>
      <c r="BD86">
        <v>0</v>
      </c>
      <c r="BE86">
        <v>0</v>
      </c>
      <c r="BF86">
        <v>0</v>
      </c>
      <c r="BG86">
        <v>0</v>
      </c>
      <c r="BH86">
        <v>0</v>
      </c>
      <c r="BI86">
        <v>0</v>
      </c>
      <c r="BJ86">
        <v>0</v>
      </c>
      <c r="BK86">
        <v>0</v>
      </c>
      <c r="BL86">
        <v>0</v>
      </c>
      <c r="BM86">
        <v>2352</v>
      </c>
      <c r="BN86">
        <v>0</v>
      </c>
    </row>
    <row r="87" spans="1:110" x14ac:dyDescent="0.3">
      <c r="A87" s="11" t="s">
        <v>150</v>
      </c>
      <c r="B87">
        <v>0</v>
      </c>
      <c r="C87">
        <v>0</v>
      </c>
      <c r="D87">
        <v>0</v>
      </c>
      <c r="E87">
        <v>0</v>
      </c>
      <c r="F87">
        <v>0</v>
      </c>
      <c r="G87">
        <v>0</v>
      </c>
      <c r="H87">
        <v>0</v>
      </c>
      <c r="I87">
        <v>0</v>
      </c>
      <c r="J87">
        <v>0</v>
      </c>
      <c r="K87">
        <v>0</v>
      </c>
      <c r="L87">
        <v>0</v>
      </c>
      <c r="M87">
        <v>0</v>
      </c>
      <c r="N87">
        <v>0</v>
      </c>
      <c r="O87">
        <v>0</v>
      </c>
      <c r="P87">
        <v>0</v>
      </c>
      <c r="Q87">
        <v>0</v>
      </c>
      <c r="R87">
        <v>0</v>
      </c>
      <c r="S87">
        <v>0</v>
      </c>
      <c r="T87" t="s">
        <v>68</v>
      </c>
      <c r="U87">
        <v>0</v>
      </c>
      <c r="V87">
        <v>0</v>
      </c>
      <c r="W87">
        <v>0</v>
      </c>
      <c r="X87">
        <v>0</v>
      </c>
      <c r="Y87">
        <v>0</v>
      </c>
      <c r="Z87">
        <v>0</v>
      </c>
      <c r="AA87">
        <v>0</v>
      </c>
      <c r="AB87">
        <v>0</v>
      </c>
      <c r="AC87">
        <v>0</v>
      </c>
      <c r="AD87">
        <v>0</v>
      </c>
      <c r="AE87">
        <v>0</v>
      </c>
      <c r="AF87">
        <v>0</v>
      </c>
      <c r="AG87">
        <v>0</v>
      </c>
      <c r="AH87">
        <v>0</v>
      </c>
      <c r="AI87">
        <v>0</v>
      </c>
      <c r="AJ87">
        <v>0</v>
      </c>
      <c r="AK87">
        <v>0</v>
      </c>
      <c r="AL87">
        <v>1302</v>
      </c>
      <c r="AM87">
        <v>0</v>
      </c>
      <c r="AN87">
        <v>0</v>
      </c>
      <c r="AO87">
        <v>0</v>
      </c>
      <c r="AP87">
        <v>0</v>
      </c>
      <c r="AQ87">
        <v>0</v>
      </c>
      <c r="AR87">
        <v>0</v>
      </c>
      <c r="AS87">
        <v>0</v>
      </c>
      <c r="AT87">
        <v>0</v>
      </c>
      <c r="AU87">
        <v>0</v>
      </c>
      <c r="AV87">
        <v>0</v>
      </c>
      <c r="AW87">
        <v>0</v>
      </c>
      <c r="AX87">
        <v>0</v>
      </c>
      <c r="AY87">
        <v>0</v>
      </c>
      <c r="AZ87">
        <v>0</v>
      </c>
      <c r="BA87">
        <v>0</v>
      </c>
      <c r="BB87">
        <v>0</v>
      </c>
      <c r="BC87">
        <v>0</v>
      </c>
      <c r="BD87">
        <v>0</v>
      </c>
      <c r="BE87">
        <v>0</v>
      </c>
      <c r="BF87">
        <v>0</v>
      </c>
      <c r="BG87">
        <v>0</v>
      </c>
      <c r="BH87">
        <v>0</v>
      </c>
      <c r="BI87">
        <v>0</v>
      </c>
      <c r="BJ87">
        <v>0</v>
      </c>
      <c r="BK87">
        <v>0</v>
      </c>
      <c r="BL87">
        <v>0</v>
      </c>
      <c r="BM87">
        <v>1302</v>
      </c>
      <c r="BN87">
        <v>0</v>
      </c>
    </row>
    <row r="88" spans="1:110" s="2" customFormat="1" x14ac:dyDescent="0.3">
      <c r="A88" s="10" t="s">
        <v>151</v>
      </c>
      <c r="B88">
        <v>0</v>
      </c>
      <c r="C88">
        <v>0</v>
      </c>
      <c r="D88">
        <v>29485</v>
      </c>
      <c r="E88">
        <v>0</v>
      </c>
      <c r="F88">
        <v>0</v>
      </c>
      <c r="G88">
        <v>0</v>
      </c>
      <c r="H88">
        <v>0</v>
      </c>
      <c r="I88">
        <v>0</v>
      </c>
      <c r="J88">
        <v>0</v>
      </c>
      <c r="K88">
        <v>0</v>
      </c>
      <c r="L88">
        <v>0</v>
      </c>
      <c r="M88">
        <v>189</v>
      </c>
      <c r="N88">
        <v>2746</v>
      </c>
      <c r="O88">
        <v>0</v>
      </c>
      <c r="P88">
        <v>0</v>
      </c>
      <c r="Q88">
        <v>0</v>
      </c>
      <c r="R88">
        <v>0</v>
      </c>
      <c r="S88">
        <v>51522</v>
      </c>
      <c r="T88" t="s">
        <v>68</v>
      </c>
      <c r="U88">
        <v>0</v>
      </c>
      <c r="V88">
        <v>0</v>
      </c>
      <c r="W88">
        <v>0</v>
      </c>
      <c r="X88">
        <v>0</v>
      </c>
      <c r="Y88">
        <v>0</v>
      </c>
      <c r="Z88">
        <v>1260</v>
      </c>
      <c r="AA88">
        <v>0</v>
      </c>
      <c r="AB88">
        <v>0</v>
      </c>
      <c r="AC88">
        <v>0</v>
      </c>
      <c r="AD88">
        <v>0</v>
      </c>
      <c r="AE88">
        <v>0</v>
      </c>
      <c r="AF88">
        <v>0</v>
      </c>
      <c r="AG88">
        <v>0</v>
      </c>
      <c r="AH88">
        <v>321</v>
      </c>
      <c r="AI88">
        <v>2</v>
      </c>
      <c r="AJ88">
        <v>0</v>
      </c>
      <c r="AK88">
        <v>0</v>
      </c>
      <c r="AL88">
        <v>0</v>
      </c>
      <c r="AM88">
        <v>0</v>
      </c>
      <c r="AN88">
        <v>0</v>
      </c>
      <c r="AO88">
        <v>0</v>
      </c>
      <c r="AP88">
        <v>323</v>
      </c>
      <c r="AQ88">
        <v>0</v>
      </c>
      <c r="AR88">
        <v>1909</v>
      </c>
      <c r="AS88">
        <v>1626</v>
      </c>
      <c r="AT88">
        <v>2100</v>
      </c>
      <c r="AU88">
        <v>1005</v>
      </c>
      <c r="AV88">
        <v>0</v>
      </c>
      <c r="AW88">
        <v>0</v>
      </c>
      <c r="AX88">
        <v>0</v>
      </c>
      <c r="AY88">
        <v>0</v>
      </c>
      <c r="AZ88">
        <v>0</v>
      </c>
      <c r="BA88">
        <v>0</v>
      </c>
      <c r="BB88">
        <v>0</v>
      </c>
      <c r="BC88">
        <v>4091</v>
      </c>
      <c r="BD88">
        <v>112</v>
      </c>
      <c r="BE88">
        <v>0</v>
      </c>
      <c r="BF88">
        <v>785</v>
      </c>
      <c r="BG88">
        <v>0</v>
      </c>
      <c r="BH88">
        <v>0</v>
      </c>
      <c r="BI88">
        <v>5797</v>
      </c>
      <c r="BJ88">
        <v>145</v>
      </c>
      <c r="BK88">
        <v>0</v>
      </c>
      <c r="BL88">
        <v>0</v>
      </c>
      <c r="BM88">
        <v>103418</v>
      </c>
      <c r="BN88">
        <v>11708</v>
      </c>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row>
    <row r="89" spans="1:110" x14ac:dyDescent="0.3">
      <c r="A89" s="11" t="s">
        <v>152</v>
      </c>
      <c r="B89">
        <v>0</v>
      </c>
      <c r="C89">
        <v>0</v>
      </c>
      <c r="D89">
        <v>21994</v>
      </c>
      <c r="E89">
        <v>0</v>
      </c>
      <c r="F89">
        <v>0</v>
      </c>
      <c r="G89">
        <v>0</v>
      </c>
      <c r="H89">
        <v>0</v>
      </c>
      <c r="I89">
        <v>0</v>
      </c>
      <c r="J89">
        <v>0</v>
      </c>
      <c r="K89">
        <v>0</v>
      </c>
      <c r="L89">
        <v>0</v>
      </c>
      <c r="M89">
        <v>175</v>
      </c>
      <c r="N89">
        <v>1714</v>
      </c>
      <c r="O89">
        <v>0</v>
      </c>
      <c r="P89">
        <v>0</v>
      </c>
      <c r="Q89">
        <v>0</v>
      </c>
      <c r="R89">
        <v>0</v>
      </c>
      <c r="S89">
        <v>20200</v>
      </c>
      <c r="T89" t="s">
        <v>68</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1053</v>
      </c>
      <c r="AU89">
        <v>17</v>
      </c>
      <c r="AV89">
        <v>0</v>
      </c>
      <c r="AW89">
        <v>0</v>
      </c>
      <c r="AX89">
        <v>0</v>
      </c>
      <c r="AY89">
        <v>0</v>
      </c>
      <c r="AZ89">
        <v>0</v>
      </c>
      <c r="BA89">
        <v>0</v>
      </c>
      <c r="BB89">
        <v>0</v>
      </c>
      <c r="BC89">
        <v>4091</v>
      </c>
      <c r="BD89">
        <v>112</v>
      </c>
      <c r="BE89">
        <v>0</v>
      </c>
      <c r="BF89">
        <v>18</v>
      </c>
      <c r="BG89">
        <v>0</v>
      </c>
      <c r="BH89">
        <v>0</v>
      </c>
      <c r="BI89">
        <v>4777</v>
      </c>
      <c r="BJ89">
        <v>20</v>
      </c>
      <c r="BK89">
        <v>0</v>
      </c>
      <c r="BL89">
        <v>0</v>
      </c>
      <c r="BM89">
        <v>54171</v>
      </c>
      <c r="BN89">
        <v>5977</v>
      </c>
    </row>
    <row r="90" spans="1:110" x14ac:dyDescent="0.3">
      <c r="A90" s="11" t="s">
        <v>153</v>
      </c>
      <c r="B90">
        <v>0</v>
      </c>
      <c r="C90">
        <v>0</v>
      </c>
      <c r="D90">
        <v>0</v>
      </c>
      <c r="E90">
        <v>0</v>
      </c>
      <c r="F90">
        <v>0</v>
      </c>
      <c r="G90">
        <v>0</v>
      </c>
      <c r="H90">
        <v>0</v>
      </c>
      <c r="I90">
        <v>0</v>
      </c>
      <c r="J90">
        <v>0</v>
      </c>
      <c r="K90">
        <v>0</v>
      </c>
      <c r="L90">
        <v>0</v>
      </c>
      <c r="M90">
        <v>0</v>
      </c>
      <c r="N90">
        <v>0</v>
      </c>
      <c r="O90">
        <v>0</v>
      </c>
      <c r="P90">
        <v>0</v>
      </c>
      <c r="Q90">
        <v>0</v>
      </c>
      <c r="R90">
        <v>0</v>
      </c>
      <c r="S90">
        <v>340</v>
      </c>
      <c r="T90" t="s">
        <v>68</v>
      </c>
      <c r="U90">
        <v>0</v>
      </c>
      <c r="V90">
        <v>0</v>
      </c>
      <c r="W90">
        <v>0</v>
      </c>
      <c r="X90">
        <v>0</v>
      </c>
      <c r="Y90">
        <v>0</v>
      </c>
      <c r="Z90">
        <v>0</v>
      </c>
      <c r="AA90">
        <v>0</v>
      </c>
      <c r="AB90">
        <v>0</v>
      </c>
      <c r="AC90">
        <v>0</v>
      </c>
      <c r="AD90">
        <v>0</v>
      </c>
      <c r="AE90">
        <v>0</v>
      </c>
      <c r="AF90">
        <v>0</v>
      </c>
      <c r="AG90">
        <v>0</v>
      </c>
      <c r="AH90">
        <v>0</v>
      </c>
      <c r="AI90">
        <v>0</v>
      </c>
      <c r="AJ90">
        <v>0</v>
      </c>
      <c r="AK90">
        <v>0</v>
      </c>
      <c r="AL90">
        <v>0</v>
      </c>
      <c r="AM90">
        <v>0</v>
      </c>
      <c r="AN90">
        <v>0</v>
      </c>
      <c r="AO90">
        <v>0</v>
      </c>
      <c r="AP90">
        <v>0</v>
      </c>
      <c r="AQ90">
        <v>0</v>
      </c>
      <c r="AR90">
        <v>0</v>
      </c>
      <c r="AS90">
        <v>0</v>
      </c>
      <c r="AT90">
        <v>384</v>
      </c>
      <c r="AU90">
        <v>29</v>
      </c>
      <c r="AV90">
        <v>0</v>
      </c>
      <c r="AW90">
        <v>0</v>
      </c>
      <c r="AX90">
        <v>0</v>
      </c>
      <c r="AY90">
        <v>0</v>
      </c>
      <c r="AZ90">
        <v>0</v>
      </c>
      <c r="BA90">
        <v>0</v>
      </c>
      <c r="BB90">
        <v>0</v>
      </c>
      <c r="BC90">
        <v>0</v>
      </c>
      <c r="BD90">
        <v>0</v>
      </c>
      <c r="BE90">
        <v>0</v>
      </c>
      <c r="BF90">
        <v>767</v>
      </c>
      <c r="BG90">
        <v>0</v>
      </c>
      <c r="BH90">
        <v>0</v>
      </c>
      <c r="BI90">
        <v>1020</v>
      </c>
      <c r="BJ90">
        <v>125</v>
      </c>
      <c r="BK90">
        <v>0</v>
      </c>
      <c r="BL90">
        <v>0</v>
      </c>
      <c r="BM90">
        <v>2665</v>
      </c>
      <c r="BN90">
        <v>2200</v>
      </c>
    </row>
    <row r="91" spans="1:110" x14ac:dyDescent="0.3">
      <c r="A91" s="11" t="s">
        <v>154</v>
      </c>
      <c r="B91">
        <v>0</v>
      </c>
      <c r="C91">
        <v>0</v>
      </c>
      <c r="D91">
        <v>7491</v>
      </c>
      <c r="E91">
        <v>0</v>
      </c>
      <c r="F91">
        <v>0</v>
      </c>
      <c r="G91">
        <v>0</v>
      </c>
      <c r="H91">
        <v>0</v>
      </c>
      <c r="I91">
        <v>0</v>
      </c>
      <c r="J91">
        <v>0</v>
      </c>
      <c r="K91">
        <v>0</v>
      </c>
      <c r="L91">
        <v>0</v>
      </c>
      <c r="M91">
        <v>0</v>
      </c>
      <c r="N91">
        <v>975</v>
      </c>
      <c r="O91">
        <v>0</v>
      </c>
      <c r="P91">
        <v>0</v>
      </c>
      <c r="Q91">
        <v>0</v>
      </c>
      <c r="R91">
        <v>0</v>
      </c>
      <c r="S91">
        <v>17304</v>
      </c>
      <c r="T91" t="s">
        <v>68</v>
      </c>
      <c r="U91">
        <v>0</v>
      </c>
      <c r="V91">
        <v>0</v>
      </c>
      <c r="W91">
        <v>0</v>
      </c>
      <c r="X91">
        <v>0</v>
      </c>
      <c r="Y91">
        <v>0</v>
      </c>
      <c r="Z91">
        <v>596</v>
      </c>
      <c r="AA91">
        <v>0</v>
      </c>
      <c r="AB91">
        <v>0</v>
      </c>
      <c r="AC91">
        <v>0</v>
      </c>
      <c r="AD91">
        <v>0</v>
      </c>
      <c r="AE91">
        <v>0</v>
      </c>
      <c r="AF91">
        <v>0</v>
      </c>
      <c r="AG91">
        <v>0</v>
      </c>
      <c r="AH91">
        <v>313</v>
      </c>
      <c r="AI91">
        <v>0</v>
      </c>
      <c r="AJ91">
        <v>0</v>
      </c>
      <c r="AK91">
        <v>0</v>
      </c>
      <c r="AL91">
        <v>0</v>
      </c>
      <c r="AM91">
        <v>0</v>
      </c>
      <c r="AN91">
        <v>0</v>
      </c>
      <c r="AO91">
        <v>0</v>
      </c>
      <c r="AP91">
        <v>0</v>
      </c>
      <c r="AQ91">
        <v>0</v>
      </c>
      <c r="AR91">
        <v>0</v>
      </c>
      <c r="AS91">
        <v>0</v>
      </c>
      <c r="AT91">
        <v>565</v>
      </c>
      <c r="AU91">
        <v>43</v>
      </c>
      <c r="AV91">
        <v>0</v>
      </c>
      <c r="AW91">
        <v>0</v>
      </c>
      <c r="AX91">
        <v>0</v>
      </c>
      <c r="AY91">
        <v>0</v>
      </c>
      <c r="AZ91">
        <v>0</v>
      </c>
      <c r="BA91">
        <v>0</v>
      </c>
      <c r="BB91">
        <v>0</v>
      </c>
      <c r="BC91">
        <v>0</v>
      </c>
      <c r="BD91">
        <v>0</v>
      </c>
      <c r="BE91">
        <v>0</v>
      </c>
      <c r="BF91">
        <v>0</v>
      </c>
      <c r="BG91">
        <v>0</v>
      </c>
      <c r="BH91">
        <v>0</v>
      </c>
      <c r="BI91">
        <v>0</v>
      </c>
      <c r="BJ91">
        <v>0</v>
      </c>
      <c r="BK91">
        <v>0</v>
      </c>
      <c r="BL91">
        <v>0</v>
      </c>
      <c r="BM91">
        <v>27287</v>
      </c>
      <c r="BN91">
        <v>608</v>
      </c>
    </row>
    <row r="92" spans="1:110" x14ac:dyDescent="0.3">
      <c r="A92" s="11" t="s">
        <v>155</v>
      </c>
      <c r="B92">
        <v>0</v>
      </c>
      <c r="C92">
        <v>0</v>
      </c>
      <c r="D92">
        <v>0</v>
      </c>
      <c r="E92">
        <v>0</v>
      </c>
      <c r="F92">
        <v>0</v>
      </c>
      <c r="G92">
        <v>0</v>
      </c>
      <c r="H92">
        <v>0</v>
      </c>
      <c r="I92">
        <v>0</v>
      </c>
      <c r="J92">
        <v>0</v>
      </c>
      <c r="K92">
        <v>0</v>
      </c>
      <c r="L92">
        <v>0</v>
      </c>
      <c r="M92">
        <v>14</v>
      </c>
      <c r="N92">
        <v>57</v>
      </c>
      <c r="O92">
        <v>0</v>
      </c>
      <c r="P92">
        <v>0</v>
      </c>
      <c r="Q92">
        <v>0</v>
      </c>
      <c r="R92">
        <v>0</v>
      </c>
      <c r="S92">
        <v>13678</v>
      </c>
      <c r="T92" t="s">
        <v>68</v>
      </c>
      <c r="U92">
        <v>0</v>
      </c>
      <c r="V92">
        <v>0</v>
      </c>
      <c r="W92">
        <v>0</v>
      </c>
      <c r="X92">
        <v>0</v>
      </c>
      <c r="Y92">
        <v>0</v>
      </c>
      <c r="Z92">
        <v>664</v>
      </c>
      <c r="AA92">
        <v>0</v>
      </c>
      <c r="AB92">
        <v>0</v>
      </c>
      <c r="AC92">
        <v>0</v>
      </c>
      <c r="AD92">
        <v>0</v>
      </c>
      <c r="AE92">
        <v>0</v>
      </c>
      <c r="AF92">
        <v>0</v>
      </c>
      <c r="AG92">
        <v>0</v>
      </c>
      <c r="AH92">
        <v>8</v>
      </c>
      <c r="AI92">
        <v>2</v>
      </c>
      <c r="AJ92">
        <v>0</v>
      </c>
      <c r="AK92">
        <v>0</v>
      </c>
      <c r="AL92">
        <v>0</v>
      </c>
      <c r="AM92">
        <v>0</v>
      </c>
      <c r="AN92">
        <v>0</v>
      </c>
      <c r="AO92">
        <v>0</v>
      </c>
      <c r="AP92">
        <v>323</v>
      </c>
      <c r="AQ92">
        <v>0</v>
      </c>
      <c r="AR92">
        <v>1909</v>
      </c>
      <c r="AS92">
        <v>1626</v>
      </c>
      <c r="AT92">
        <v>98</v>
      </c>
      <c r="AU92">
        <v>916</v>
      </c>
      <c r="AV92">
        <v>0</v>
      </c>
      <c r="AW92">
        <v>0</v>
      </c>
      <c r="AX92">
        <v>0</v>
      </c>
      <c r="AY92">
        <v>0</v>
      </c>
      <c r="AZ92">
        <v>0</v>
      </c>
      <c r="BA92">
        <v>0</v>
      </c>
      <c r="BB92">
        <v>0</v>
      </c>
      <c r="BC92">
        <v>0</v>
      </c>
      <c r="BD92">
        <v>0</v>
      </c>
      <c r="BE92">
        <v>0</v>
      </c>
      <c r="BF92">
        <v>0</v>
      </c>
      <c r="BG92">
        <v>0</v>
      </c>
      <c r="BH92">
        <v>0</v>
      </c>
      <c r="BI92">
        <v>0</v>
      </c>
      <c r="BJ92">
        <v>0</v>
      </c>
      <c r="BK92">
        <v>0</v>
      </c>
      <c r="BL92">
        <v>0</v>
      </c>
      <c r="BM92">
        <v>19295</v>
      </c>
      <c r="BN92">
        <v>2923</v>
      </c>
    </row>
    <row r="93" spans="1:110" s="2" customFormat="1" x14ac:dyDescent="0.3">
      <c r="A93" s="10" t="s">
        <v>156</v>
      </c>
      <c r="B93">
        <v>0</v>
      </c>
      <c r="C93">
        <v>0</v>
      </c>
      <c r="D93">
        <v>3121</v>
      </c>
      <c r="E93">
        <v>0</v>
      </c>
      <c r="F93">
        <v>0</v>
      </c>
      <c r="G93">
        <v>0</v>
      </c>
      <c r="H93">
        <v>0</v>
      </c>
      <c r="I93">
        <v>0</v>
      </c>
      <c r="J93">
        <v>0</v>
      </c>
      <c r="K93">
        <v>0</v>
      </c>
      <c r="L93">
        <v>0</v>
      </c>
      <c r="M93">
        <v>0</v>
      </c>
      <c r="N93">
        <v>241</v>
      </c>
      <c r="O93">
        <v>0</v>
      </c>
      <c r="P93">
        <v>0</v>
      </c>
      <c r="Q93">
        <v>0</v>
      </c>
      <c r="R93">
        <v>0</v>
      </c>
      <c r="S93">
        <v>103274</v>
      </c>
      <c r="T93" t="s">
        <v>68</v>
      </c>
      <c r="U93">
        <v>0</v>
      </c>
      <c r="V93">
        <v>0</v>
      </c>
      <c r="W93">
        <v>0</v>
      </c>
      <c r="X93">
        <v>0</v>
      </c>
      <c r="Y93">
        <v>0</v>
      </c>
      <c r="Z93">
        <v>20348</v>
      </c>
      <c r="AA93">
        <v>0</v>
      </c>
      <c r="AB93">
        <v>0</v>
      </c>
      <c r="AC93">
        <v>0</v>
      </c>
      <c r="AD93">
        <v>0</v>
      </c>
      <c r="AE93">
        <v>0</v>
      </c>
      <c r="AF93">
        <v>0</v>
      </c>
      <c r="AG93">
        <v>0</v>
      </c>
      <c r="AH93">
        <v>221</v>
      </c>
      <c r="AI93">
        <v>6</v>
      </c>
      <c r="AJ93">
        <v>0</v>
      </c>
      <c r="AK93">
        <v>0</v>
      </c>
      <c r="AL93">
        <v>0</v>
      </c>
      <c r="AM93">
        <v>0</v>
      </c>
      <c r="AN93">
        <v>0</v>
      </c>
      <c r="AO93">
        <v>0</v>
      </c>
      <c r="AP93">
        <v>800</v>
      </c>
      <c r="AQ93">
        <v>0</v>
      </c>
      <c r="AR93">
        <v>9747</v>
      </c>
      <c r="AS93">
        <v>8303</v>
      </c>
      <c r="AT93">
        <v>1050</v>
      </c>
      <c r="AU93">
        <v>46</v>
      </c>
      <c r="AV93">
        <v>0</v>
      </c>
      <c r="AW93">
        <v>0</v>
      </c>
      <c r="AX93">
        <v>0</v>
      </c>
      <c r="AY93">
        <v>0</v>
      </c>
      <c r="AZ93">
        <v>0</v>
      </c>
      <c r="BA93">
        <v>0</v>
      </c>
      <c r="BB93">
        <v>0</v>
      </c>
      <c r="BC93">
        <v>0</v>
      </c>
      <c r="BD93">
        <v>0</v>
      </c>
      <c r="BE93">
        <v>0</v>
      </c>
      <c r="BF93">
        <v>0</v>
      </c>
      <c r="BG93">
        <v>0</v>
      </c>
      <c r="BH93">
        <v>0</v>
      </c>
      <c r="BI93">
        <v>0</v>
      </c>
      <c r="BJ93">
        <v>0</v>
      </c>
      <c r="BK93">
        <v>0</v>
      </c>
      <c r="BL93">
        <v>0</v>
      </c>
      <c r="BM93">
        <v>147157</v>
      </c>
      <c r="BN93">
        <v>10843</v>
      </c>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row>
    <row r="94" spans="1:110" x14ac:dyDescent="0.3">
      <c r="A94" s="11" t="s">
        <v>157</v>
      </c>
      <c r="B94">
        <v>0</v>
      </c>
      <c r="C94">
        <v>0</v>
      </c>
      <c r="D94">
        <v>3121</v>
      </c>
      <c r="E94">
        <v>0</v>
      </c>
      <c r="F94">
        <v>0</v>
      </c>
      <c r="G94">
        <v>0</v>
      </c>
      <c r="H94">
        <v>0</v>
      </c>
      <c r="I94">
        <v>0</v>
      </c>
      <c r="J94">
        <v>0</v>
      </c>
      <c r="K94">
        <v>0</v>
      </c>
      <c r="L94">
        <v>0</v>
      </c>
      <c r="M94">
        <v>0</v>
      </c>
      <c r="N94">
        <v>241</v>
      </c>
      <c r="O94">
        <v>0</v>
      </c>
      <c r="P94">
        <v>0</v>
      </c>
      <c r="Q94">
        <v>0</v>
      </c>
      <c r="R94">
        <v>0</v>
      </c>
      <c r="S94">
        <v>77606</v>
      </c>
      <c r="T94" t="s">
        <v>68</v>
      </c>
      <c r="U94">
        <v>0</v>
      </c>
      <c r="V94">
        <v>0</v>
      </c>
      <c r="W94">
        <v>0</v>
      </c>
      <c r="X94">
        <v>0</v>
      </c>
      <c r="Y94">
        <v>0</v>
      </c>
      <c r="Z94">
        <v>3435</v>
      </c>
      <c r="AA94">
        <v>0</v>
      </c>
      <c r="AB94">
        <v>0</v>
      </c>
      <c r="AC94">
        <v>0</v>
      </c>
      <c r="AD94">
        <v>0</v>
      </c>
      <c r="AE94">
        <v>0</v>
      </c>
      <c r="AF94">
        <v>0</v>
      </c>
      <c r="AG94">
        <v>0</v>
      </c>
      <c r="AH94">
        <v>211</v>
      </c>
      <c r="AI94">
        <v>0</v>
      </c>
      <c r="AJ94">
        <v>0</v>
      </c>
      <c r="AK94">
        <v>0</v>
      </c>
      <c r="AL94">
        <v>0</v>
      </c>
      <c r="AM94">
        <v>0</v>
      </c>
      <c r="AN94">
        <v>0</v>
      </c>
      <c r="AO94">
        <v>0</v>
      </c>
      <c r="AP94">
        <v>0</v>
      </c>
      <c r="AQ94">
        <v>0</v>
      </c>
      <c r="AR94">
        <v>0</v>
      </c>
      <c r="AS94">
        <v>0</v>
      </c>
      <c r="AT94">
        <v>550</v>
      </c>
      <c r="AU94">
        <v>46</v>
      </c>
      <c r="AV94">
        <v>0</v>
      </c>
      <c r="AW94">
        <v>0</v>
      </c>
      <c r="AX94">
        <v>0</v>
      </c>
      <c r="AY94">
        <v>0</v>
      </c>
      <c r="AZ94">
        <v>0</v>
      </c>
      <c r="BA94">
        <v>0</v>
      </c>
      <c r="BB94">
        <v>0</v>
      </c>
      <c r="BC94">
        <v>0</v>
      </c>
      <c r="BD94">
        <v>0</v>
      </c>
      <c r="BE94">
        <v>0</v>
      </c>
      <c r="BF94">
        <v>0</v>
      </c>
      <c r="BG94">
        <v>0</v>
      </c>
      <c r="BH94">
        <v>0</v>
      </c>
      <c r="BI94">
        <v>0</v>
      </c>
      <c r="BJ94">
        <v>0</v>
      </c>
      <c r="BK94">
        <v>0</v>
      </c>
      <c r="BL94">
        <v>0</v>
      </c>
      <c r="BM94">
        <v>85210</v>
      </c>
      <c r="BN94">
        <v>596</v>
      </c>
    </row>
    <row r="95" spans="1:110" x14ac:dyDescent="0.3">
      <c r="A95" s="11" t="s">
        <v>158</v>
      </c>
      <c r="B95">
        <v>0</v>
      </c>
      <c r="C95">
        <v>0</v>
      </c>
      <c r="D95">
        <v>0</v>
      </c>
      <c r="E95">
        <v>0</v>
      </c>
      <c r="F95">
        <v>0</v>
      </c>
      <c r="G95">
        <v>0</v>
      </c>
      <c r="H95">
        <v>0</v>
      </c>
      <c r="I95">
        <v>0</v>
      </c>
      <c r="J95">
        <v>0</v>
      </c>
      <c r="K95">
        <v>0</v>
      </c>
      <c r="L95">
        <v>0</v>
      </c>
      <c r="M95">
        <v>0</v>
      </c>
      <c r="N95">
        <v>0</v>
      </c>
      <c r="O95">
        <v>0</v>
      </c>
      <c r="P95">
        <v>0</v>
      </c>
      <c r="Q95">
        <v>0</v>
      </c>
      <c r="R95">
        <v>0</v>
      </c>
      <c r="S95">
        <v>17650</v>
      </c>
      <c r="T95" t="s">
        <v>68</v>
      </c>
      <c r="U95">
        <v>0</v>
      </c>
      <c r="V95">
        <v>0</v>
      </c>
      <c r="W95">
        <v>0</v>
      </c>
      <c r="X95">
        <v>0</v>
      </c>
      <c r="Y95">
        <v>0</v>
      </c>
      <c r="Z95">
        <v>4488</v>
      </c>
      <c r="AA95">
        <v>0</v>
      </c>
      <c r="AB95">
        <v>0</v>
      </c>
      <c r="AC95">
        <v>0</v>
      </c>
      <c r="AD95">
        <v>0</v>
      </c>
      <c r="AE95">
        <v>0</v>
      </c>
      <c r="AF95">
        <v>0</v>
      </c>
      <c r="AG95">
        <v>0</v>
      </c>
      <c r="AH95">
        <v>10</v>
      </c>
      <c r="AI95">
        <v>6</v>
      </c>
      <c r="AJ95">
        <v>0</v>
      </c>
      <c r="AK95">
        <v>0</v>
      </c>
      <c r="AL95">
        <v>0</v>
      </c>
      <c r="AM95">
        <v>0</v>
      </c>
      <c r="AN95">
        <v>0</v>
      </c>
      <c r="AO95">
        <v>0</v>
      </c>
      <c r="AP95">
        <v>800</v>
      </c>
      <c r="AQ95">
        <v>0</v>
      </c>
      <c r="AR95">
        <v>9747</v>
      </c>
      <c r="AS95">
        <v>8303</v>
      </c>
      <c r="AT95">
        <v>141</v>
      </c>
      <c r="AU95">
        <v>0</v>
      </c>
      <c r="AV95">
        <v>0</v>
      </c>
      <c r="AW95">
        <v>0</v>
      </c>
      <c r="AX95">
        <v>0</v>
      </c>
      <c r="AY95">
        <v>0</v>
      </c>
      <c r="AZ95">
        <v>0</v>
      </c>
      <c r="BA95">
        <v>0</v>
      </c>
      <c r="BB95">
        <v>0</v>
      </c>
      <c r="BC95">
        <v>0</v>
      </c>
      <c r="BD95">
        <v>0</v>
      </c>
      <c r="BE95">
        <v>0</v>
      </c>
      <c r="BF95">
        <v>0</v>
      </c>
      <c r="BG95">
        <v>0</v>
      </c>
      <c r="BH95">
        <v>0</v>
      </c>
      <c r="BI95">
        <v>0</v>
      </c>
      <c r="BJ95">
        <v>0</v>
      </c>
      <c r="BK95">
        <v>0</v>
      </c>
      <c r="BL95">
        <v>0</v>
      </c>
      <c r="BM95">
        <v>41145</v>
      </c>
      <c r="BN95">
        <v>9888</v>
      </c>
    </row>
    <row r="96" spans="1:110" x14ac:dyDescent="0.3">
      <c r="A96" s="11" t="s">
        <v>159</v>
      </c>
      <c r="B96">
        <v>0</v>
      </c>
      <c r="C96">
        <v>0</v>
      </c>
      <c r="D96">
        <v>0</v>
      </c>
      <c r="E96">
        <v>0</v>
      </c>
      <c r="F96">
        <v>0</v>
      </c>
      <c r="G96">
        <v>0</v>
      </c>
      <c r="H96">
        <v>0</v>
      </c>
      <c r="I96">
        <v>0</v>
      </c>
      <c r="J96">
        <v>0</v>
      </c>
      <c r="K96">
        <v>0</v>
      </c>
      <c r="L96">
        <v>0</v>
      </c>
      <c r="M96">
        <v>0</v>
      </c>
      <c r="N96">
        <v>0</v>
      </c>
      <c r="O96">
        <v>0</v>
      </c>
      <c r="P96">
        <v>0</v>
      </c>
      <c r="Q96">
        <v>0</v>
      </c>
      <c r="R96">
        <v>0</v>
      </c>
      <c r="S96">
        <v>3469</v>
      </c>
      <c r="T96" t="s">
        <v>68</v>
      </c>
      <c r="U96">
        <v>0</v>
      </c>
      <c r="V96">
        <v>0</v>
      </c>
      <c r="W96">
        <v>0</v>
      </c>
      <c r="X96">
        <v>0</v>
      </c>
      <c r="Y96">
        <v>0</v>
      </c>
      <c r="Z96">
        <v>4073</v>
      </c>
      <c r="AA96">
        <v>0</v>
      </c>
      <c r="AB96">
        <v>0</v>
      </c>
      <c r="AC96">
        <v>0</v>
      </c>
      <c r="AD96">
        <v>0</v>
      </c>
      <c r="AE96">
        <v>0</v>
      </c>
      <c r="AF96">
        <v>0</v>
      </c>
      <c r="AG96">
        <v>0</v>
      </c>
      <c r="AH96">
        <v>0</v>
      </c>
      <c r="AI96">
        <v>0</v>
      </c>
      <c r="AJ96">
        <v>0</v>
      </c>
      <c r="AK96">
        <v>0</v>
      </c>
      <c r="AL96">
        <v>0</v>
      </c>
      <c r="AM96">
        <v>0</v>
      </c>
      <c r="AN96">
        <v>0</v>
      </c>
      <c r="AO96">
        <v>0</v>
      </c>
      <c r="AP96">
        <v>0</v>
      </c>
      <c r="AQ96">
        <v>0</v>
      </c>
      <c r="AR96">
        <v>0</v>
      </c>
      <c r="AS96">
        <v>0</v>
      </c>
      <c r="AT96">
        <v>359</v>
      </c>
      <c r="AU96">
        <v>0</v>
      </c>
      <c r="AV96">
        <v>0</v>
      </c>
      <c r="AW96">
        <v>0</v>
      </c>
      <c r="AX96">
        <v>0</v>
      </c>
      <c r="AY96">
        <v>0</v>
      </c>
      <c r="AZ96">
        <v>0</v>
      </c>
      <c r="BA96">
        <v>0</v>
      </c>
      <c r="BB96">
        <v>0</v>
      </c>
      <c r="BC96">
        <v>0</v>
      </c>
      <c r="BD96">
        <v>0</v>
      </c>
      <c r="BE96">
        <v>0</v>
      </c>
      <c r="BF96">
        <v>0</v>
      </c>
      <c r="BG96">
        <v>0</v>
      </c>
      <c r="BH96">
        <v>0</v>
      </c>
      <c r="BI96">
        <v>0</v>
      </c>
      <c r="BJ96">
        <v>0</v>
      </c>
      <c r="BK96">
        <v>0</v>
      </c>
      <c r="BL96">
        <v>0</v>
      </c>
      <c r="BM96">
        <v>7901</v>
      </c>
      <c r="BN96">
        <v>359</v>
      </c>
    </row>
    <row r="97" spans="1:66" x14ac:dyDescent="0.3">
      <c r="A97" s="11" t="s">
        <v>160</v>
      </c>
      <c r="B97">
        <v>0</v>
      </c>
      <c r="C97">
        <v>0</v>
      </c>
      <c r="D97">
        <v>0</v>
      </c>
      <c r="E97">
        <v>0</v>
      </c>
      <c r="F97">
        <v>0</v>
      </c>
      <c r="G97">
        <v>0</v>
      </c>
      <c r="H97">
        <v>0</v>
      </c>
      <c r="I97">
        <v>0</v>
      </c>
      <c r="J97">
        <v>0</v>
      </c>
      <c r="K97">
        <v>0</v>
      </c>
      <c r="L97">
        <v>0</v>
      </c>
      <c r="M97">
        <v>0</v>
      </c>
      <c r="N97">
        <v>0</v>
      </c>
      <c r="O97">
        <v>0</v>
      </c>
      <c r="P97">
        <v>0</v>
      </c>
      <c r="Q97">
        <v>0</v>
      </c>
      <c r="R97">
        <v>0</v>
      </c>
      <c r="S97">
        <v>4549</v>
      </c>
      <c r="T97" t="s">
        <v>68</v>
      </c>
      <c r="U97">
        <v>0</v>
      </c>
      <c r="V97">
        <v>0</v>
      </c>
      <c r="W97">
        <v>0</v>
      </c>
      <c r="X97">
        <v>0</v>
      </c>
      <c r="Y97">
        <v>0</v>
      </c>
      <c r="Z97">
        <v>8352</v>
      </c>
      <c r="AA97">
        <v>0</v>
      </c>
      <c r="AB97">
        <v>0</v>
      </c>
      <c r="AC97">
        <v>0</v>
      </c>
      <c r="AD97">
        <v>0</v>
      </c>
      <c r="AE97">
        <v>0</v>
      </c>
      <c r="AF97">
        <v>0</v>
      </c>
      <c r="AG97">
        <v>0</v>
      </c>
      <c r="AH97">
        <v>0</v>
      </c>
      <c r="AI97">
        <v>0</v>
      </c>
      <c r="AJ97">
        <v>0</v>
      </c>
      <c r="AK97">
        <v>0</v>
      </c>
      <c r="AL97">
        <v>0</v>
      </c>
      <c r="AM97">
        <v>0</v>
      </c>
      <c r="AN97">
        <v>0</v>
      </c>
      <c r="AO97">
        <v>0</v>
      </c>
      <c r="AP97">
        <v>0</v>
      </c>
      <c r="AQ97">
        <v>0</v>
      </c>
      <c r="AR97">
        <v>0</v>
      </c>
      <c r="AS97">
        <v>0</v>
      </c>
      <c r="AT97">
        <v>0</v>
      </c>
      <c r="AU97">
        <v>0</v>
      </c>
      <c r="AV97">
        <v>0</v>
      </c>
      <c r="AW97">
        <v>0</v>
      </c>
      <c r="AX97">
        <v>0</v>
      </c>
      <c r="AY97">
        <v>0</v>
      </c>
      <c r="AZ97">
        <v>0</v>
      </c>
      <c r="BA97">
        <v>0</v>
      </c>
      <c r="BB97">
        <v>0</v>
      </c>
      <c r="BC97">
        <v>0</v>
      </c>
      <c r="BD97">
        <v>0</v>
      </c>
      <c r="BE97">
        <v>0</v>
      </c>
      <c r="BF97">
        <v>0</v>
      </c>
      <c r="BG97">
        <v>0</v>
      </c>
      <c r="BH97">
        <v>0</v>
      </c>
      <c r="BI97">
        <v>0</v>
      </c>
      <c r="BJ97">
        <v>0</v>
      </c>
      <c r="BK97">
        <v>0</v>
      </c>
      <c r="BL97">
        <v>0</v>
      </c>
      <c r="BM97">
        <v>12901</v>
      </c>
      <c r="BN97">
        <v>0</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theme="4" tint="0.59999389629810485"/>
  </sheetPr>
  <dimension ref="B1:CH151"/>
  <sheetViews>
    <sheetView showGridLines="0" workbookViewId="0">
      <pane xSplit="9" ySplit="12" topLeftCell="K148" activePane="bottomRight" state="frozen"/>
      <selection pane="topRight" activeCell="J1" sqref="J1"/>
      <selection pane="bottomLeft" activeCell="A12" sqref="A12"/>
      <selection pane="bottomRight" activeCell="P116" sqref="P116"/>
    </sheetView>
  </sheetViews>
  <sheetFormatPr defaultColWidth="8.88671875" defaultRowHeight="12" outlineLevelCol="1" x14ac:dyDescent="0.25"/>
  <cols>
    <col min="1" max="1" width="1.88671875" style="78" customWidth="1"/>
    <col min="2" max="2" width="11.5546875" style="78" customWidth="1"/>
    <col min="3" max="3" width="1" style="78" customWidth="1"/>
    <col min="4" max="4" width="19.33203125" style="78" customWidth="1"/>
    <col min="5" max="5" width="22.6640625" style="78" customWidth="1"/>
    <col min="6" max="6" width="9" style="84" customWidth="1"/>
    <col min="7" max="7" width="8" style="84" hidden="1" customWidth="1"/>
    <col min="8" max="8" width="6.88671875" style="84" hidden="1" customWidth="1"/>
    <col min="9" max="10" width="0.88671875" style="84" customWidth="1"/>
    <col min="11" max="20" width="10.33203125" style="84" customWidth="1"/>
    <col min="21" max="21" width="12.6640625" style="84" customWidth="1"/>
    <col min="22" max="22" width="11.33203125" style="84" customWidth="1"/>
    <col min="23" max="23" width="17.109375" style="84" hidden="1" customWidth="1" outlineLevel="1"/>
    <col min="24" max="24" width="8.33203125" style="78" hidden="1" customWidth="1" outlineLevel="1"/>
    <col min="25" max="71" width="8.88671875" style="78" hidden="1" customWidth="1" outlineLevel="1"/>
    <col min="72" max="72" width="9.109375" style="78" hidden="1" customWidth="1" outlineLevel="1"/>
    <col min="73" max="73" width="8.88671875" style="78" hidden="1" customWidth="1" outlineLevel="1"/>
    <col min="74" max="74" width="13.44140625" style="78" hidden="1" customWidth="1" outlineLevel="1"/>
    <col min="75" max="75" width="12.6640625" style="78" hidden="1" customWidth="1" outlineLevel="1"/>
    <col min="76" max="85" width="8.88671875" style="78" hidden="1" customWidth="1" outlineLevel="1"/>
    <col min="86" max="86" width="8.88671875" style="78" collapsed="1"/>
    <col min="87" max="16384" width="8.88671875" style="78"/>
  </cols>
  <sheetData>
    <row r="1" spans="2:85" ht="8.4" customHeight="1" x14ac:dyDescent="0.25"/>
    <row r="2" spans="2:85" ht="13.8" x14ac:dyDescent="0.3">
      <c r="B2" s="439" t="s">
        <v>165</v>
      </c>
      <c r="C2" s="439"/>
      <c r="D2" s="439"/>
    </row>
    <row r="3" spans="2:85" ht="9.6" customHeight="1" x14ac:dyDescent="0.25"/>
    <row r="4" spans="2:85" ht="1.95" hidden="1" customHeight="1" x14ac:dyDescent="0.25">
      <c r="B4" s="254" t="str">
        <f>IF(Original_data!A1="UNIT: TJ"," (in TJ)",IF(Original_data!A1="UNIT: ktoe"," (in ktoe)",""))</f>
        <v xml:space="preserve"> (in TJ)</v>
      </c>
      <c r="C4" s="254"/>
      <c r="D4" s="255" t="str">
        <f>IF(Original_data!A1="UNIT: TJ"," (in PJ)",IF(Original_data!A1="UNIT: Mtoe","",""))</f>
        <v xml:space="preserve"> (in PJ)</v>
      </c>
      <c r="F4" s="78"/>
      <c r="H4" s="79"/>
      <c r="I4" s="78"/>
      <c r="J4" s="78"/>
      <c r="K4" s="78"/>
      <c r="L4" s="78"/>
      <c r="M4" s="78"/>
      <c r="N4" s="78"/>
      <c r="O4" s="78"/>
      <c r="P4" s="78"/>
      <c r="Q4" s="78"/>
      <c r="R4" s="78"/>
      <c r="S4" s="78"/>
      <c r="T4" s="78"/>
      <c r="U4" s="78"/>
      <c r="V4" s="78"/>
      <c r="W4" s="78"/>
    </row>
    <row r="5" spans="2:85" x14ac:dyDescent="0.25">
      <c r="B5" s="415" t="str">
        <f>IF(Original_data!$B$1=0,"",Original_data!$B$1)</f>
        <v>COUNTRY: Netherlands</v>
      </c>
      <c r="C5" s="415"/>
      <c r="D5" s="415"/>
      <c r="F5" s="78"/>
      <c r="H5" s="79"/>
      <c r="I5" s="78"/>
      <c r="J5" s="78"/>
      <c r="K5" s="78"/>
      <c r="L5" s="78"/>
      <c r="M5" s="78"/>
      <c r="N5" s="78"/>
      <c r="O5" s="78"/>
      <c r="P5" s="78"/>
      <c r="Q5" s="78"/>
      <c r="R5" s="78"/>
      <c r="S5" s="78"/>
      <c r="T5" s="78"/>
      <c r="U5" s="78"/>
      <c r="V5" s="78"/>
      <c r="W5" s="78"/>
    </row>
    <row r="6" spans="2:85" x14ac:dyDescent="0.25">
      <c r="B6" s="415" t="str">
        <f>IF(Original_data!$C$1=0,"",Original_data!$C$1)</f>
        <v>TIME: 2014</v>
      </c>
      <c r="C6" s="415"/>
      <c r="D6" s="415"/>
      <c r="F6" s="78"/>
      <c r="H6" s="79"/>
      <c r="I6" s="78"/>
      <c r="J6" s="78"/>
      <c r="K6" s="78"/>
      <c r="L6" s="78"/>
      <c r="M6" s="78"/>
      <c r="N6" s="78"/>
      <c r="O6" s="78"/>
      <c r="P6" s="78"/>
      <c r="Q6" s="78"/>
      <c r="R6" s="78"/>
      <c r="S6" s="78"/>
      <c r="T6" s="78"/>
      <c r="U6" s="78"/>
      <c r="V6" s="78"/>
      <c r="W6" s="78"/>
    </row>
    <row r="7" spans="2:85" ht="16.2" customHeight="1" x14ac:dyDescent="0.25">
      <c r="B7" s="170" t="str">
        <f>IF(OR(Original_data!$B$2&lt;&gt;"Anthracite",Original_data!$BL$2&lt;&gt;"Heat",Original_data!$A$3&lt;&gt;"Production",Original_data!$A$93&lt;&gt;"Heat output"),"The data from the energy balances was not copied correctly!",IF(Original_data!$A$1="UNIT: TJ","",IF(Original_data!$A$1=0,"","Please copy the IEA balance in terajoules!")))</f>
        <v/>
      </c>
      <c r="F7" s="78"/>
      <c r="H7" s="79"/>
      <c r="I7" s="78"/>
      <c r="J7" s="78"/>
      <c r="K7" s="78"/>
      <c r="L7" s="78"/>
      <c r="M7" s="78"/>
      <c r="N7" s="78"/>
      <c r="O7" s="78"/>
      <c r="P7" s="78"/>
      <c r="Q7" s="78"/>
      <c r="R7" s="78"/>
      <c r="S7" s="78"/>
      <c r="T7" s="78"/>
      <c r="U7" s="78"/>
      <c r="V7" s="78"/>
      <c r="W7" s="78"/>
    </row>
    <row r="8" spans="2:85" ht="11.4" customHeight="1" x14ac:dyDescent="0.25">
      <c r="F8" s="78"/>
      <c r="H8" s="79"/>
      <c r="I8" s="78"/>
      <c r="J8" s="78"/>
      <c r="K8" s="78"/>
      <c r="L8" s="78"/>
      <c r="M8" s="78"/>
      <c r="N8" s="78"/>
      <c r="O8" s="78"/>
      <c r="P8" s="78"/>
      <c r="Q8" s="78"/>
      <c r="R8" s="78"/>
      <c r="S8" s="78"/>
      <c r="T8" s="78"/>
      <c r="U8" s="78"/>
      <c r="V8" s="78"/>
      <c r="W8" s="78"/>
      <c r="X8" s="463" t="str">
        <f>"Detailed data from the energy balance"&amp;$B$5</f>
        <v>Detailed data from the energy balanceCOUNTRY: Netherlands</v>
      </c>
      <c r="Y8" s="464"/>
      <c r="Z8" s="464"/>
      <c r="AA8" s="464"/>
      <c r="AB8" s="464"/>
      <c r="AC8" s="464"/>
      <c r="AD8" s="464"/>
      <c r="AE8" s="464"/>
      <c r="AF8" s="464"/>
      <c r="AG8" s="464"/>
      <c r="AH8" s="464"/>
      <c r="AI8" s="464"/>
      <c r="AJ8" s="464"/>
      <c r="AK8" s="464"/>
      <c r="AL8" s="464"/>
      <c r="AM8" s="464"/>
      <c r="AN8" s="464"/>
      <c r="AO8" s="464"/>
      <c r="AP8" s="464"/>
      <c r="AQ8" s="464"/>
      <c r="AR8" s="464"/>
      <c r="AS8" s="464"/>
      <c r="AT8" s="464"/>
      <c r="AU8" s="464"/>
      <c r="AV8" s="464"/>
      <c r="AW8" s="464"/>
      <c r="AX8" s="464"/>
      <c r="AY8" s="464"/>
      <c r="AZ8" s="464"/>
      <c r="BA8" s="464"/>
      <c r="BB8" s="464"/>
      <c r="BC8" s="464"/>
      <c r="BD8" s="464"/>
      <c r="BE8" s="464"/>
      <c r="BF8" s="464"/>
      <c r="BG8" s="464"/>
      <c r="BH8" s="464"/>
      <c r="BI8" s="464"/>
      <c r="BJ8" s="464"/>
      <c r="BK8" s="464"/>
      <c r="BL8" s="464"/>
      <c r="BM8" s="464"/>
      <c r="BN8" s="464"/>
      <c r="BO8" s="464"/>
      <c r="BP8" s="464"/>
      <c r="BQ8" s="464"/>
      <c r="BR8" s="464"/>
      <c r="BS8" s="464"/>
      <c r="BT8" s="464"/>
      <c r="BU8" s="464"/>
      <c r="BV8" s="464"/>
      <c r="BW8" s="464"/>
      <c r="BX8" s="464"/>
      <c r="BY8" s="464"/>
      <c r="BZ8" s="464"/>
      <c r="CA8" s="464"/>
      <c r="CB8" s="464"/>
      <c r="CC8" s="464"/>
      <c r="CD8" s="464"/>
      <c r="CE8" s="464"/>
      <c r="CF8" s="464"/>
      <c r="CG8" s="465"/>
    </row>
    <row r="9" spans="2:85" x14ac:dyDescent="0.25">
      <c r="F9" s="78"/>
      <c r="H9" s="79"/>
      <c r="I9" s="78"/>
      <c r="J9" s="78"/>
      <c r="K9" s="269"/>
      <c r="L9" s="444" t="s">
        <v>286</v>
      </c>
      <c r="M9" s="445"/>
      <c r="N9" s="445"/>
      <c r="O9" s="445"/>
      <c r="P9" s="445"/>
      <c r="Q9" s="445"/>
      <c r="R9" s="445"/>
      <c r="S9" s="445"/>
      <c r="T9" s="445"/>
      <c r="U9" s="446"/>
      <c r="V9" s="78"/>
      <c r="W9" s="184" t="s">
        <v>286</v>
      </c>
      <c r="X9" s="82" t="s">
        <v>184</v>
      </c>
      <c r="Y9" s="82" t="s">
        <v>184</v>
      </c>
      <c r="Z9" s="82" t="s">
        <v>184</v>
      </c>
      <c r="AA9" s="82" t="s">
        <v>184</v>
      </c>
      <c r="AB9" s="82" t="s">
        <v>184</v>
      </c>
      <c r="AC9" s="82" t="s">
        <v>184</v>
      </c>
      <c r="AD9" s="82" t="s">
        <v>184</v>
      </c>
      <c r="AE9" s="82" t="s">
        <v>184</v>
      </c>
      <c r="AF9" s="82" t="s">
        <v>184</v>
      </c>
      <c r="AG9" s="82" t="s">
        <v>184</v>
      </c>
      <c r="AH9" s="82" t="s">
        <v>184</v>
      </c>
      <c r="AI9" s="82" t="s">
        <v>184</v>
      </c>
      <c r="AJ9" s="82" t="s">
        <v>184</v>
      </c>
      <c r="AK9" s="82" t="s">
        <v>184</v>
      </c>
      <c r="AL9" s="82" t="s">
        <v>16</v>
      </c>
      <c r="AM9" s="82" t="s">
        <v>16</v>
      </c>
      <c r="AN9" s="82" t="s">
        <v>185</v>
      </c>
      <c r="AO9" s="82" t="s">
        <v>186</v>
      </c>
      <c r="AP9" s="82" t="s">
        <v>187</v>
      </c>
      <c r="AQ9" s="82" t="s">
        <v>187</v>
      </c>
      <c r="AR9" s="82" t="s">
        <v>187</v>
      </c>
      <c r="AS9" s="82" t="s">
        <v>187</v>
      </c>
      <c r="AT9" s="82" t="s">
        <v>187</v>
      </c>
      <c r="AU9" s="82" t="s">
        <v>187</v>
      </c>
      <c r="AV9" s="82" t="s">
        <v>187</v>
      </c>
      <c r="AW9" s="82" t="s">
        <v>187</v>
      </c>
      <c r="AX9" s="82" t="s">
        <v>187</v>
      </c>
      <c r="AY9" s="82" t="s">
        <v>187</v>
      </c>
      <c r="AZ9" s="82" t="s">
        <v>187</v>
      </c>
      <c r="BA9" s="82" t="s">
        <v>187</v>
      </c>
      <c r="BB9" s="82" t="s">
        <v>187</v>
      </c>
      <c r="BC9" s="82" t="s">
        <v>187</v>
      </c>
      <c r="BD9" s="82" t="s">
        <v>187</v>
      </c>
      <c r="BE9" s="82" t="s">
        <v>187</v>
      </c>
      <c r="BF9" s="82" t="s">
        <v>187</v>
      </c>
      <c r="BG9" s="82" t="s">
        <v>187</v>
      </c>
      <c r="BH9" s="82" t="s">
        <v>187</v>
      </c>
      <c r="BI9" s="82" t="s">
        <v>187</v>
      </c>
      <c r="BJ9" s="82" t="s">
        <v>187</v>
      </c>
      <c r="BK9" s="82" t="s">
        <v>187</v>
      </c>
      <c r="BL9" s="82" t="s">
        <v>188</v>
      </c>
      <c r="BM9" s="82" t="s">
        <v>188</v>
      </c>
      <c r="BN9" s="82" t="s">
        <v>188</v>
      </c>
      <c r="BO9" s="82" t="s">
        <v>196</v>
      </c>
      <c r="BP9" s="82" t="s">
        <v>196</v>
      </c>
      <c r="BQ9" s="82" t="s">
        <v>196</v>
      </c>
      <c r="BR9" s="82" t="s">
        <v>196</v>
      </c>
      <c r="BS9" s="82" t="s">
        <v>196</v>
      </c>
      <c r="BT9" s="82" t="s">
        <v>196</v>
      </c>
      <c r="BU9" s="82" t="s">
        <v>196</v>
      </c>
      <c r="BV9" s="83" t="s">
        <v>190</v>
      </c>
      <c r="BW9" s="82" t="s">
        <v>64</v>
      </c>
      <c r="BX9" s="82" t="s">
        <v>55</v>
      </c>
      <c r="BY9" s="82" t="s">
        <v>190</v>
      </c>
      <c r="BZ9" s="82" t="s">
        <v>64</v>
      </c>
      <c r="CA9" s="82" t="s">
        <v>190</v>
      </c>
      <c r="CB9" s="82" t="s">
        <v>64</v>
      </c>
      <c r="CC9" s="82" t="s">
        <v>190</v>
      </c>
      <c r="CD9" s="82" t="s">
        <v>190</v>
      </c>
      <c r="CE9" s="82" t="s">
        <v>64</v>
      </c>
      <c r="CF9" s="82" t="s">
        <v>190</v>
      </c>
      <c r="CG9" s="82" t="s">
        <v>64</v>
      </c>
    </row>
    <row r="10" spans="2:85" ht="37.950000000000003" customHeight="1" x14ac:dyDescent="0.25">
      <c r="B10" s="407" t="s">
        <v>319</v>
      </c>
      <c r="C10" s="407"/>
      <c r="D10" s="407"/>
      <c r="E10" s="407"/>
      <c r="F10" s="187" t="s">
        <v>313</v>
      </c>
      <c r="G10" s="187" t="s">
        <v>321</v>
      </c>
      <c r="H10" s="187" t="s">
        <v>272</v>
      </c>
      <c r="I10" s="78"/>
      <c r="J10" s="78"/>
      <c r="K10" s="185" t="s">
        <v>65</v>
      </c>
      <c r="L10" s="81" t="s">
        <v>184</v>
      </c>
      <c r="M10" s="81" t="s">
        <v>221</v>
      </c>
      <c r="N10" s="81" t="s">
        <v>222</v>
      </c>
      <c r="O10" s="81" t="s">
        <v>19</v>
      </c>
      <c r="P10" s="81" t="s">
        <v>187</v>
      </c>
      <c r="Q10" s="81" t="s">
        <v>223</v>
      </c>
      <c r="R10" s="81" t="s">
        <v>188</v>
      </c>
      <c r="S10" s="81" t="s">
        <v>63</v>
      </c>
      <c r="T10" s="81" t="s">
        <v>64</v>
      </c>
      <c r="U10" s="81" t="s">
        <v>224</v>
      </c>
      <c r="V10" s="78"/>
      <c r="W10" s="184" t="s">
        <v>197</v>
      </c>
      <c r="X10" s="138" t="str">
        <f>Original_data!B2</f>
        <v>Anthracite</v>
      </c>
      <c r="Y10" s="138" t="str">
        <f>Original_data!C2</f>
        <v>Coking coal</v>
      </c>
      <c r="Z10" s="138" t="str">
        <f>Original_data!D2</f>
        <v>Other bituminous coal</v>
      </c>
      <c r="AA10" s="138" t="str">
        <f>Original_data!E2</f>
        <v>Sub-bituminous coal</v>
      </c>
      <c r="AB10" s="138" t="str">
        <f>Original_data!F2</f>
        <v>Lignite</v>
      </c>
      <c r="AC10" s="138" t="str">
        <f>Original_data!G2</f>
        <v>Patent fuel</v>
      </c>
      <c r="AD10" s="138" t="str">
        <f>Original_data!H2</f>
        <v>Coke oven coke</v>
      </c>
      <c r="AE10" s="138" t="str">
        <f>Original_data!I2</f>
        <v>Gas coke</v>
      </c>
      <c r="AF10" s="138" t="str">
        <f>Original_data!J2</f>
        <v>Coal tar</v>
      </c>
      <c r="AG10" s="138" t="str">
        <f>Original_data!K2</f>
        <v>BKB</v>
      </c>
      <c r="AH10" s="138" t="str">
        <f>Original_data!L2</f>
        <v>Gas works gas</v>
      </c>
      <c r="AI10" s="138" t="str">
        <f>Original_data!M2</f>
        <v>Coke oven gas</v>
      </c>
      <c r="AJ10" s="138" t="str">
        <f>Original_data!N2</f>
        <v>Blast furnace gas</v>
      </c>
      <c r="AK10" s="138" t="str">
        <f>Original_data!O2</f>
        <v>Other recovered gases</v>
      </c>
      <c r="AL10" s="138" t="str">
        <f>Original_data!P2</f>
        <v>Peat</v>
      </c>
      <c r="AM10" s="138" t="str">
        <f>Original_data!Q2</f>
        <v>Peat products</v>
      </c>
      <c r="AN10" s="138" t="str">
        <f>Original_data!R2</f>
        <v>Oil shale and oil sands</v>
      </c>
      <c r="AO10" s="138" t="str">
        <f>Original_data!S2</f>
        <v>Natural gas</v>
      </c>
      <c r="AP10" s="138" t="str">
        <f>Original_data!U2</f>
        <v>Crude oil</v>
      </c>
      <c r="AQ10" s="138" t="str">
        <f>Original_data!V2</f>
        <v>Natural gas liquids</v>
      </c>
      <c r="AR10" s="138" t="str">
        <f>Original_data!W2</f>
        <v>Refinery feedstocks</v>
      </c>
      <c r="AS10" s="138" t="str">
        <f>Original_data!X2</f>
        <v>Additives/blending components</v>
      </c>
      <c r="AT10" s="138" t="str">
        <f>Original_data!Y2</f>
        <v>Other hydrocarbons</v>
      </c>
      <c r="AU10" s="138" t="str">
        <f>Original_data!Z2</f>
        <v>Refinery gas</v>
      </c>
      <c r="AV10" s="138" t="str">
        <f>Original_data!AA2</f>
        <v>Ethane</v>
      </c>
      <c r="AW10" s="138" t="str">
        <f>Original_data!AB2</f>
        <v>Liquefied petroleum gases (LPG)</v>
      </c>
      <c r="AX10" s="138" t="str">
        <f>Original_data!AC2</f>
        <v>Motor gasoline excl. biofuels</v>
      </c>
      <c r="AY10" s="138" t="str">
        <f>Original_data!AD2</f>
        <v>Aviation gasoline</v>
      </c>
      <c r="AZ10" s="138" t="str">
        <f>Original_data!AE2</f>
        <v>Gasoline type jet fuel</v>
      </c>
      <c r="BA10" s="138" t="str">
        <f>Original_data!AF2</f>
        <v>Kerosene type jet fuel excl. biofuels</v>
      </c>
      <c r="BB10" s="138" t="str">
        <f>Original_data!AG2</f>
        <v>Other kerosene</v>
      </c>
      <c r="BC10" s="138" t="str">
        <f>Original_data!AH2</f>
        <v>Gas/diesel oil excl. biofuels</v>
      </c>
      <c r="BD10" s="138" t="str">
        <f>Original_data!AI2</f>
        <v>Fuel oil</v>
      </c>
      <c r="BE10" s="138" t="str">
        <f>Original_data!AJ2</f>
        <v>Naphtha</v>
      </c>
      <c r="BF10" s="138" t="str">
        <f>Original_data!AK2</f>
        <v>White spirit &amp; SBP</v>
      </c>
      <c r="BG10" s="138" t="str">
        <f>Original_data!AL2</f>
        <v>Lubricants</v>
      </c>
      <c r="BH10" s="138" t="str">
        <f>Original_data!AM2</f>
        <v>Bitumen</v>
      </c>
      <c r="BI10" s="138" t="str">
        <f>Original_data!AN2</f>
        <v>Paraffin waxes</v>
      </c>
      <c r="BJ10" s="138" t="str">
        <f>Original_data!AO2</f>
        <v>Petroleum coke</v>
      </c>
      <c r="BK10" s="138" t="str">
        <f>Original_data!AP2</f>
        <v>Other oil products</v>
      </c>
      <c r="BL10" s="138" t="str">
        <f>Original_data!AQ2</f>
        <v>Industrial waste</v>
      </c>
      <c r="BM10" s="138" t="str">
        <f>Original_data!AR2</f>
        <v>Municipal waste (renewable)</v>
      </c>
      <c r="BN10" s="138" t="str">
        <f>Original_data!AS2</f>
        <v>Municipal waste (non-renewable)</v>
      </c>
      <c r="BO10" s="138" t="str">
        <f>Original_data!AT2</f>
        <v>Primary solid biofuels</v>
      </c>
      <c r="BP10" s="138" t="str">
        <f>Original_data!AU2</f>
        <v>Biogases</v>
      </c>
      <c r="BQ10" s="138" t="str">
        <f>Original_data!AV2</f>
        <v>Biogasoline</v>
      </c>
      <c r="BR10" s="138" t="str">
        <f>Original_data!AW2</f>
        <v>Biodiesels</v>
      </c>
      <c r="BS10" s="138" t="str">
        <f>Original_data!AX2</f>
        <v>Other liquid biofuels</v>
      </c>
      <c r="BT10" s="138" t="str">
        <f>Original_data!AY2</f>
        <v>Non-specified primary biofuels and waste</v>
      </c>
      <c r="BU10" s="138" t="str">
        <f>Original_data!AZ2</f>
        <v>Charcoal</v>
      </c>
      <c r="BV10" s="138" t="str">
        <f>Original_data!BA2</f>
        <v>Elec/heat output from non-specified manufactured gases</v>
      </c>
      <c r="BW10" s="138" t="str">
        <f>Original_data!BB2</f>
        <v>Heat output from non-specified combustible fuels</v>
      </c>
      <c r="BX10" s="138" t="str">
        <f>Original_data!BC2</f>
        <v>Nuclear</v>
      </c>
      <c r="BY10" s="138" t="str">
        <f>Original_data!BD2</f>
        <v>Hydro</v>
      </c>
      <c r="BZ10" s="138" t="str">
        <f>Original_data!BE2</f>
        <v>Geothermal</v>
      </c>
      <c r="CA10" s="138" t="str">
        <f>Original_data!BF2</f>
        <v>Solar photovoltaics</v>
      </c>
      <c r="CB10" s="138" t="str">
        <f>Original_data!BG2</f>
        <v>Solar thermal</v>
      </c>
      <c r="CC10" s="138" t="str">
        <f>Original_data!BH2</f>
        <v>Tide, wave and ocean</v>
      </c>
      <c r="CD10" s="138" t="str">
        <f>Original_data!BI2</f>
        <v>Wind</v>
      </c>
      <c r="CE10" s="138" t="str">
        <f>Original_data!BJ2</f>
        <v>Other sources</v>
      </c>
      <c r="CF10" s="138" t="str">
        <f>Original_data!BK2</f>
        <v>Electricity</v>
      </c>
      <c r="CG10" s="138" t="str">
        <f>Original_data!BL2</f>
        <v>Heat</v>
      </c>
    </row>
    <row r="11" spans="2:85" ht="9.6" hidden="1" customHeight="1" x14ac:dyDescent="0.25">
      <c r="F11" s="78"/>
      <c r="H11" s="78"/>
      <c r="I11" s="78"/>
      <c r="J11" s="78"/>
      <c r="K11" s="289" t="s">
        <v>306</v>
      </c>
      <c r="L11" s="84" t="s">
        <v>184</v>
      </c>
      <c r="M11" s="84" t="s">
        <v>16</v>
      </c>
      <c r="N11" s="84" t="s">
        <v>185</v>
      </c>
      <c r="O11" s="84" t="s">
        <v>186</v>
      </c>
      <c r="P11" s="84" t="s">
        <v>187</v>
      </c>
      <c r="Q11" s="84" t="s">
        <v>196</v>
      </c>
      <c r="R11" s="84" t="s">
        <v>188</v>
      </c>
      <c r="S11" s="84" t="s">
        <v>190</v>
      </c>
      <c r="T11" s="84" t="s">
        <v>64</v>
      </c>
      <c r="U11" s="84" t="s">
        <v>55</v>
      </c>
      <c r="V11" s="78"/>
    </row>
    <row r="12" spans="2:85" ht="6" customHeight="1" x14ac:dyDescent="0.25">
      <c r="F12" s="78"/>
      <c r="H12" s="78"/>
      <c r="I12" s="78"/>
      <c r="J12" s="78"/>
      <c r="K12" s="78"/>
      <c r="L12" s="78"/>
      <c r="M12" s="78"/>
      <c r="N12" s="78"/>
      <c r="O12" s="78"/>
      <c r="P12" s="78"/>
      <c r="Q12" s="78"/>
      <c r="R12" s="78"/>
      <c r="S12" s="78"/>
      <c r="T12" s="78"/>
      <c r="U12" s="78"/>
      <c r="V12" s="78"/>
      <c r="W12" s="78"/>
    </row>
    <row r="13" spans="2:85" ht="6" customHeight="1" x14ac:dyDescent="0.25">
      <c r="F13" s="78"/>
      <c r="H13" s="78"/>
      <c r="I13" s="78"/>
      <c r="J13" s="78"/>
      <c r="K13" s="78"/>
      <c r="L13" s="78"/>
      <c r="M13" s="78"/>
      <c r="N13" s="78"/>
      <c r="O13" s="78"/>
      <c r="P13" s="78"/>
      <c r="Q13" s="78"/>
      <c r="R13" s="78"/>
      <c r="S13" s="78"/>
      <c r="T13" s="78"/>
      <c r="U13" s="78"/>
      <c r="V13" s="78"/>
      <c r="W13" s="78"/>
    </row>
    <row r="14" spans="2:85" ht="16.95" customHeight="1" x14ac:dyDescent="0.25">
      <c r="B14" s="416" t="str">
        <f>Original_data!A6</f>
        <v>International marine bunkers</v>
      </c>
      <c r="D14" s="372" t="str">
        <f>"Value in energy balance - territory principle"&amp;$B$4</f>
        <v>Value in energy balance - territory principle (in TJ)</v>
      </c>
      <c r="E14" s="408"/>
      <c r="F14" s="373"/>
      <c r="G14" s="284"/>
      <c r="H14" s="92">
        <v>-1E-3</v>
      </c>
      <c r="I14" s="78"/>
      <c r="J14" s="78"/>
      <c r="K14" s="274">
        <f>SUM(L14:U14)</f>
        <v>529.08900000000006</v>
      </c>
      <c r="L14" s="275">
        <f t="shared" ref="L14:U14" si="0">SUMIFS($X14:$CG14,$X$9:$CG$9,L$11)*$H14</f>
        <v>0</v>
      </c>
      <c r="M14" s="275">
        <f t="shared" si="0"/>
        <v>0</v>
      </c>
      <c r="N14" s="275">
        <f t="shared" si="0"/>
        <v>0</v>
      </c>
      <c r="O14" s="275">
        <f t="shared" si="0"/>
        <v>0</v>
      </c>
      <c r="P14" s="275">
        <f t="shared" si="0"/>
        <v>529.08900000000006</v>
      </c>
      <c r="Q14" s="275">
        <f t="shared" si="0"/>
        <v>0</v>
      </c>
      <c r="R14" s="275">
        <f t="shared" si="0"/>
        <v>0</v>
      </c>
      <c r="S14" s="275">
        <f t="shared" si="0"/>
        <v>0</v>
      </c>
      <c r="T14" s="275">
        <f t="shared" si="0"/>
        <v>0</v>
      </c>
      <c r="U14" s="275">
        <f t="shared" si="0"/>
        <v>0</v>
      </c>
      <c r="V14" s="78"/>
      <c r="W14" s="78"/>
      <c r="X14" s="101">
        <f>Original_data!B6</f>
        <v>0</v>
      </c>
      <c r="Y14" s="101">
        <f>Original_data!C6</f>
        <v>0</v>
      </c>
      <c r="Z14" s="101">
        <f>Original_data!D6</f>
        <v>0</v>
      </c>
      <c r="AA14" s="101">
        <f>Original_data!E6</f>
        <v>0</v>
      </c>
      <c r="AB14" s="101">
        <f>Original_data!F6</f>
        <v>0</v>
      </c>
      <c r="AC14" s="101">
        <f>Original_data!G6</f>
        <v>0</v>
      </c>
      <c r="AD14" s="101">
        <f>Original_data!H6</f>
        <v>0</v>
      </c>
      <c r="AE14" s="101">
        <f>Original_data!I6</f>
        <v>0</v>
      </c>
      <c r="AF14" s="101">
        <f>Original_data!J6</f>
        <v>0</v>
      </c>
      <c r="AG14" s="101">
        <f>Original_data!K6</f>
        <v>0</v>
      </c>
      <c r="AH14" s="101">
        <f>Original_data!L6</f>
        <v>0</v>
      </c>
      <c r="AI14" s="101">
        <f>Original_data!M6</f>
        <v>0</v>
      </c>
      <c r="AJ14" s="101">
        <f>Original_data!N6</f>
        <v>0</v>
      </c>
      <c r="AK14" s="101">
        <f>Original_data!O6</f>
        <v>0</v>
      </c>
      <c r="AL14" s="101">
        <f>Original_data!P6</f>
        <v>0</v>
      </c>
      <c r="AM14" s="101">
        <f>Original_data!Q6</f>
        <v>0</v>
      </c>
      <c r="AN14" s="101">
        <f>Original_data!R6</f>
        <v>0</v>
      </c>
      <c r="AO14" s="101">
        <f>Original_data!S6</f>
        <v>0</v>
      </c>
      <c r="AP14" s="101">
        <f>Original_data!U6</f>
        <v>0</v>
      </c>
      <c r="AQ14" s="101">
        <f>Original_data!V6</f>
        <v>0</v>
      </c>
      <c r="AR14" s="101">
        <f>Original_data!W6</f>
        <v>0</v>
      </c>
      <c r="AS14" s="101">
        <f>Original_data!X6</f>
        <v>0</v>
      </c>
      <c r="AT14" s="101">
        <f>Original_data!Y6</f>
        <v>0</v>
      </c>
      <c r="AU14" s="101">
        <f>Original_data!Z6</f>
        <v>0</v>
      </c>
      <c r="AV14" s="101">
        <f>Original_data!AA6</f>
        <v>0</v>
      </c>
      <c r="AW14" s="101">
        <f>Original_data!AB6</f>
        <v>0</v>
      </c>
      <c r="AX14" s="101">
        <f>Original_data!AC6</f>
        <v>0</v>
      </c>
      <c r="AY14" s="101">
        <f>Original_data!AD6</f>
        <v>0</v>
      </c>
      <c r="AZ14" s="101">
        <f>Original_data!AE6</f>
        <v>0</v>
      </c>
      <c r="BA14" s="101">
        <f>Original_data!AF6</f>
        <v>0</v>
      </c>
      <c r="BB14" s="101">
        <f>Original_data!AG6</f>
        <v>0</v>
      </c>
      <c r="BC14" s="101">
        <f>Original_data!AH6</f>
        <v>-57169</v>
      </c>
      <c r="BD14" s="101">
        <f>Original_data!AI6</f>
        <v>-471080</v>
      </c>
      <c r="BE14" s="101">
        <f>Original_data!AJ6</f>
        <v>0</v>
      </c>
      <c r="BF14" s="101">
        <f>Original_data!AK6</f>
        <v>0</v>
      </c>
      <c r="BG14" s="101">
        <f>Original_data!AL6</f>
        <v>-840</v>
      </c>
      <c r="BH14" s="101">
        <f>Original_data!AM6</f>
        <v>0</v>
      </c>
      <c r="BI14" s="101">
        <f>Original_data!AN6</f>
        <v>0</v>
      </c>
      <c r="BJ14" s="101">
        <f>Original_data!AO6</f>
        <v>0</v>
      </c>
      <c r="BK14" s="101">
        <f>Original_data!AP6</f>
        <v>0</v>
      </c>
      <c r="BL14" s="101">
        <f>Original_data!AQ6</f>
        <v>0</v>
      </c>
      <c r="BM14" s="101">
        <f>Original_data!AR6</f>
        <v>0</v>
      </c>
      <c r="BN14" s="101">
        <f>Original_data!AS6</f>
        <v>0</v>
      </c>
      <c r="BO14" s="101">
        <f>Original_data!AT6</f>
        <v>0</v>
      </c>
      <c r="BP14" s="101">
        <f>Original_data!AU6</f>
        <v>0</v>
      </c>
      <c r="BQ14" s="101">
        <f>Original_data!AV6</f>
        <v>0</v>
      </c>
      <c r="BR14" s="101">
        <f>Original_data!AW6</f>
        <v>0</v>
      </c>
      <c r="BS14" s="101">
        <f>Original_data!AX6</f>
        <v>0</v>
      </c>
      <c r="BT14" s="101">
        <f>Original_data!AY6</f>
        <v>0</v>
      </c>
      <c r="BU14" s="101">
        <f>Original_data!AZ6</f>
        <v>0</v>
      </c>
      <c r="BV14" s="101">
        <f>Original_data!BA6</f>
        <v>0</v>
      </c>
      <c r="BW14" s="101">
        <f>Original_data!BB6</f>
        <v>0</v>
      </c>
      <c r="BX14" s="101">
        <f>Original_data!BC6</f>
        <v>0</v>
      </c>
      <c r="BY14" s="101">
        <f>Original_data!BD6</f>
        <v>0</v>
      </c>
      <c r="BZ14" s="101">
        <f>Original_data!BE6</f>
        <v>0</v>
      </c>
      <c r="CA14" s="101">
        <f>Original_data!BF6</f>
        <v>0</v>
      </c>
      <c r="CB14" s="101">
        <f>Original_data!BG6</f>
        <v>0</v>
      </c>
      <c r="CC14" s="101">
        <f>Original_data!BH6</f>
        <v>0</v>
      </c>
      <c r="CD14" s="101">
        <f>Original_data!BI6</f>
        <v>0</v>
      </c>
      <c r="CE14" s="101">
        <f>Original_data!BJ6</f>
        <v>0</v>
      </c>
      <c r="CF14" s="101">
        <f>Original_data!BK6</f>
        <v>0</v>
      </c>
      <c r="CG14" s="101">
        <f>Original_data!BL6</f>
        <v>0</v>
      </c>
    </row>
    <row r="15" spans="2:85" ht="4.2" customHeight="1" x14ac:dyDescent="0.25">
      <c r="B15" s="416"/>
      <c r="I15" s="78"/>
      <c r="J15" s="78"/>
      <c r="K15" s="180"/>
      <c r="L15" s="180"/>
      <c r="M15" s="180"/>
      <c r="N15" s="180"/>
      <c r="O15" s="180"/>
      <c r="P15" s="180"/>
      <c r="Q15" s="180"/>
      <c r="R15" s="180"/>
      <c r="S15" s="180"/>
      <c r="T15" s="180"/>
      <c r="U15" s="180"/>
      <c r="V15" s="78"/>
      <c r="W15" s="78"/>
    </row>
    <row r="16" spans="2:85" ht="22.95" customHeight="1" x14ac:dyDescent="0.25">
      <c r="B16" s="416"/>
      <c r="D16" s="460" t="s">
        <v>343</v>
      </c>
      <c r="E16" s="461"/>
      <c r="F16" s="265" t="s">
        <v>171</v>
      </c>
      <c r="G16" s="92" t="s">
        <v>312</v>
      </c>
      <c r="H16" s="108"/>
      <c r="I16" s="78"/>
      <c r="J16" s="78"/>
      <c r="K16" s="274">
        <f>SUM(L16:U16)</f>
        <v>524.56650421153824</v>
      </c>
      <c r="L16" s="96"/>
      <c r="M16" s="96"/>
      <c r="N16" s="96"/>
      <c r="O16" s="96"/>
      <c r="P16" s="96">
        <f>([2]TRANSPORT!$O$28+[2]TRANSPORT!$O$30+[2]TRANSPORT!$O$31)/1000</f>
        <v>524.56650421153824</v>
      </c>
      <c r="Q16" s="96"/>
      <c r="R16" s="96"/>
      <c r="S16" s="96"/>
      <c r="T16" s="96"/>
      <c r="U16" s="96"/>
      <c r="V16" s="78"/>
      <c r="W16" s="78"/>
    </row>
    <row r="17" spans="2:85" ht="3.6" customHeight="1" x14ac:dyDescent="0.25">
      <c r="B17" s="416"/>
      <c r="F17" s="78"/>
      <c r="H17" s="78"/>
      <c r="I17" s="78"/>
      <c r="J17" s="78"/>
      <c r="K17" s="180"/>
      <c r="L17" s="180"/>
      <c r="M17" s="180"/>
      <c r="N17" s="180"/>
      <c r="O17" s="180"/>
      <c r="P17" s="180"/>
      <c r="Q17" s="180"/>
      <c r="R17" s="180"/>
      <c r="S17" s="180"/>
      <c r="T17" s="180"/>
      <c r="U17" s="180"/>
      <c r="V17" s="78"/>
      <c r="W17" s="78"/>
    </row>
    <row r="18" spans="2:85" ht="22.95" customHeight="1" x14ac:dyDescent="0.25">
      <c r="B18" s="416"/>
      <c r="D18" s="366" t="s">
        <v>344</v>
      </c>
      <c r="E18" s="371"/>
      <c r="F18" s="265" t="s">
        <v>171</v>
      </c>
      <c r="G18" s="92" t="s">
        <v>298</v>
      </c>
      <c r="H18" s="108"/>
      <c r="I18" s="78"/>
      <c r="J18" s="78"/>
      <c r="K18" s="274">
        <f>SUM(L18:U18)</f>
        <v>74.247352397036707</v>
      </c>
      <c r="L18" s="96"/>
      <c r="M18" s="96"/>
      <c r="N18" s="96"/>
      <c r="O18" s="96"/>
      <c r="P18" s="96">
        <f>([2]TRANSPORT!$S$28+[2]TRANSPORT!$S$30+[2]TRANSPORT!$S$31)/1000</f>
        <v>74.247352397036707</v>
      </c>
      <c r="Q18" s="96"/>
      <c r="R18" s="96"/>
      <c r="S18" s="96"/>
      <c r="T18" s="96"/>
      <c r="U18" s="96"/>
      <c r="V18" s="78"/>
      <c r="W18" s="78"/>
    </row>
    <row r="19" spans="2:85" ht="4.2" customHeight="1" x14ac:dyDescent="0.25">
      <c r="B19" s="416"/>
      <c r="D19" s="90"/>
      <c r="E19" s="90"/>
      <c r="F19" s="78"/>
      <c r="G19" s="89"/>
      <c r="H19" s="78"/>
      <c r="I19" s="78"/>
      <c r="J19" s="78"/>
      <c r="K19" s="180"/>
      <c r="L19" s="180"/>
      <c r="M19" s="180"/>
      <c r="N19" s="180"/>
      <c r="O19" s="180"/>
      <c r="P19" s="180"/>
      <c r="Q19" s="180"/>
      <c r="R19" s="180"/>
      <c r="S19" s="180"/>
      <c r="T19" s="180"/>
      <c r="U19" s="180"/>
      <c r="V19" s="78"/>
      <c r="W19" s="78"/>
    </row>
    <row r="20" spans="2:85" ht="16.95" customHeight="1" x14ac:dyDescent="0.25">
      <c r="B20" s="416"/>
      <c r="D20" s="450" t="str">
        <f>"Value in PSUT - residence principle"&amp;$D$4</f>
        <v>Value in PSUT - residence principle (in PJ)</v>
      </c>
      <c r="E20" s="277" t="s">
        <v>326</v>
      </c>
      <c r="F20" s="150" t="str">
        <f>Matrix!E13</f>
        <v>H</v>
      </c>
      <c r="G20" s="285" t="s">
        <v>312</v>
      </c>
      <c r="H20" s="108"/>
      <c r="I20" s="78"/>
      <c r="J20" s="78"/>
      <c r="K20" s="274">
        <f t="shared" ref="K20" si="1">SUM(L20:U20)</f>
        <v>78.769848185498518</v>
      </c>
      <c r="L20" s="274">
        <f t="shared" ref="L20" si="2">L14-L16+L18</f>
        <v>0</v>
      </c>
      <c r="M20" s="274">
        <f>M14-M16+M18</f>
        <v>0</v>
      </c>
      <c r="N20" s="274">
        <f t="shared" ref="N20:U20" si="3">N14-N16+N18</f>
        <v>0</v>
      </c>
      <c r="O20" s="274">
        <f t="shared" si="3"/>
        <v>0</v>
      </c>
      <c r="P20" s="274">
        <f t="shared" si="3"/>
        <v>78.769848185498518</v>
      </c>
      <c r="Q20" s="274">
        <f t="shared" si="3"/>
        <v>0</v>
      </c>
      <c r="R20" s="274">
        <f t="shared" si="3"/>
        <v>0</v>
      </c>
      <c r="S20" s="274">
        <f t="shared" si="3"/>
        <v>0</v>
      </c>
      <c r="T20" s="274">
        <f t="shared" si="3"/>
        <v>0</v>
      </c>
      <c r="U20" s="274">
        <f t="shared" si="3"/>
        <v>0</v>
      </c>
      <c r="V20" s="78"/>
      <c r="W20" s="78"/>
    </row>
    <row r="21" spans="2:85" ht="16.95" customHeight="1" x14ac:dyDescent="0.25">
      <c r="B21" s="416"/>
      <c r="D21" s="451"/>
      <c r="E21" s="277" t="s">
        <v>330</v>
      </c>
      <c r="F21" s="150" t="str">
        <f>Matrix!E13</f>
        <v>H</v>
      </c>
      <c r="G21" s="285" t="s">
        <v>317</v>
      </c>
      <c r="H21" s="108"/>
      <c r="I21" s="78"/>
      <c r="J21" s="78"/>
      <c r="K21" s="274">
        <f>K20</f>
        <v>78.769848185498518</v>
      </c>
      <c r="L21" s="276"/>
      <c r="M21" s="276"/>
      <c r="N21" s="276"/>
      <c r="O21" s="276"/>
      <c r="P21" s="276"/>
      <c r="Q21" s="276"/>
      <c r="R21" s="276"/>
      <c r="S21" s="276"/>
      <c r="T21" s="276"/>
      <c r="U21" s="276"/>
      <c r="V21" s="78"/>
      <c r="W21" s="78"/>
    </row>
    <row r="22" spans="2:85" ht="16.95" customHeight="1" x14ac:dyDescent="0.25">
      <c r="B22" s="416"/>
      <c r="D22" s="452"/>
      <c r="E22" s="277" t="s">
        <v>331</v>
      </c>
      <c r="F22" s="150" t="str">
        <f>Matrix!D13</f>
        <v>Env</v>
      </c>
      <c r="G22" s="92" t="s">
        <v>314</v>
      </c>
      <c r="H22" s="108"/>
      <c r="I22" s="78"/>
      <c r="J22" s="78"/>
      <c r="K22" s="274">
        <f>K21</f>
        <v>78.769848185498518</v>
      </c>
      <c r="L22" s="276"/>
      <c r="M22" s="276"/>
      <c r="N22" s="276"/>
      <c r="O22" s="276"/>
      <c r="P22" s="276"/>
      <c r="Q22" s="276"/>
      <c r="R22" s="276"/>
      <c r="S22" s="276"/>
      <c r="T22" s="276"/>
      <c r="U22" s="276"/>
      <c r="V22" s="78"/>
      <c r="W22" s="78"/>
    </row>
    <row r="23" spans="2:85" ht="20.399999999999999" customHeight="1" x14ac:dyDescent="0.25">
      <c r="B23" s="90"/>
      <c r="D23" s="90"/>
      <c r="E23" s="90"/>
      <c r="F23" s="78"/>
      <c r="G23" s="89"/>
      <c r="H23" s="78"/>
      <c r="I23" s="78"/>
      <c r="J23" s="78"/>
      <c r="K23" s="180"/>
      <c r="L23" s="180"/>
      <c r="M23" s="180"/>
      <c r="N23" s="180"/>
      <c r="O23" s="180"/>
      <c r="P23" s="180"/>
      <c r="Q23" s="180"/>
      <c r="R23" s="180"/>
      <c r="S23" s="180"/>
      <c r="T23" s="180"/>
      <c r="U23" s="180"/>
      <c r="V23" s="78"/>
      <c r="W23" s="78"/>
    </row>
    <row r="24" spans="2:85" ht="16.95" customHeight="1" x14ac:dyDescent="0.25">
      <c r="B24" s="416" t="str">
        <f>Original_data!A75</f>
        <v>Domestic navigation</v>
      </c>
      <c r="D24" s="372" t="str">
        <f>"Value in energy balance - territory principle"&amp;$B$4</f>
        <v>Value in energy balance - territory principle (in TJ)</v>
      </c>
      <c r="E24" s="408"/>
      <c r="F24" s="373"/>
      <c r="G24" s="284"/>
      <c r="H24" s="92">
        <v>1E-3</v>
      </c>
      <c r="I24" s="78"/>
      <c r="J24" s="78"/>
      <c r="K24" s="274">
        <f>SUM(L24:U24)</f>
        <v>12.823</v>
      </c>
      <c r="L24" s="275">
        <f t="shared" ref="L24:U24" si="4">SUMIFS($X24:$CG24,$X$9:$CG$9,L$11)*$H24</f>
        <v>0</v>
      </c>
      <c r="M24" s="275">
        <f t="shared" si="4"/>
        <v>0</v>
      </c>
      <c r="N24" s="275">
        <f t="shared" si="4"/>
        <v>0</v>
      </c>
      <c r="O24" s="275">
        <f t="shared" si="4"/>
        <v>0</v>
      </c>
      <c r="P24" s="275">
        <f t="shared" si="4"/>
        <v>12.823</v>
      </c>
      <c r="Q24" s="275">
        <f t="shared" si="4"/>
        <v>0</v>
      </c>
      <c r="R24" s="275">
        <f t="shared" si="4"/>
        <v>0</v>
      </c>
      <c r="S24" s="275">
        <f t="shared" si="4"/>
        <v>0</v>
      </c>
      <c r="T24" s="275">
        <f t="shared" si="4"/>
        <v>0</v>
      </c>
      <c r="U24" s="275">
        <f t="shared" si="4"/>
        <v>0</v>
      </c>
      <c r="V24" s="78"/>
      <c r="W24" s="78"/>
      <c r="X24" s="101">
        <f>Original_data!B75</f>
        <v>0</v>
      </c>
      <c r="Y24" s="101">
        <f>Original_data!C75</f>
        <v>0</v>
      </c>
      <c r="Z24" s="101">
        <f>Original_data!D75</f>
        <v>0</v>
      </c>
      <c r="AA24" s="101">
        <f>Original_data!E75</f>
        <v>0</v>
      </c>
      <c r="AB24" s="101">
        <f>Original_data!F75</f>
        <v>0</v>
      </c>
      <c r="AC24" s="101">
        <f>Original_data!G75</f>
        <v>0</v>
      </c>
      <c r="AD24" s="101">
        <f>Original_data!H75</f>
        <v>0</v>
      </c>
      <c r="AE24" s="101">
        <f>Original_data!I75</f>
        <v>0</v>
      </c>
      <c r="AF24" s="101">
        <f>Original_data!J75</f>
        <v>0</v>
      </c>
      <c r="AG24" s="101">
        <f>Original_data!K75</f>
        <v>0</v>
      </c>
      <c r="AH24" s="101">
        <f>Original_data!L75</f>
        <v>0</v>
      </c>
      <c r="AI24" s="101">
        <f>Original_data!M75</f>
        <v>0</v>
      </c>
      <c r="AJ24" s="101">
        <f>Original_data!N75</f>
        <v>0</v>
      </c>
      <c r="AK24" s="101">
        <f>Original_data!O75</f>
        <v>0</v>
      </c>
      <c r="AL24" s="101">
        <f>Original_data!P75</f>
        <v>0</v>
      </c>
      <c r="AM24" s="101">
        <f>Original_data!Q75</f>
        <v>0</v>
      </c>
      <c r="AN24" s="101">
        <f>Original_data!R75</f>
        <v>0</v>
      </c>
      <c r="AO24" s="101">
        <f>Original_data!S75</f>
        <v>0</v>
      </c>
      <c r="AP24" s="101">
        <f>Original_data!U75</f>
        <v>0</v>
      </c>
      <c r="AQ24" s="101">
        <f>Original_data!V75</f>
        <v>0</v>
      </c>
      <c r="AR24" s="101">
        <f>Original_data!W75</f>
        <v>0</v>
      </c>
      <c r="AS24" s="101">
        <f>Original_data!X75</f>
        <v>0</v>
      </c>
      <c r="AT24" s="101">
        <f>Original_data!Y75</f>
        <v>0</v>
      </c>
      <c r="AU24" s="101">
        <f>Original_data!Z75</f>
        <v>0</v>
      </c>
      <c r="AV24" s="101">
        <f>Original_data!AA75</f>
        <v>0</v>
      </c>
      <c r="AW24" s="101">
        <f>Original_data!AB75</f>
        <v>0</v>
      </c>
      <c r="AX24" s="101">
        <f>Original_data!AC75</f>
        <v>0</v>
      </c>
      <c r="AY24" s="101">
        <f>Original_data!AD75</f>
        <v>0</v>
      </c>
      <c r="AZ24" s="101">
        <f>Original_data!AE75</f>
        <v>0</v>
      </c>
      <c r="BA24" s="101">
        <f>Original_data!AF75</f>
        <v>0</v>
      </c>
      <c r="BB24" s="101">
        <f>Original_data!AG75</f>
        <v>0</v>
      </c>
      <c r="BC24" s="101">
        <f>Original_data!AH75</f>
        <v>12823</v>
      </c>
      <c r="BD24" s="101">
        <f>Original_data!AI75</f>
        <v>0</v>
      </c>
      <c r="BE24" s="101">
        <f>Original_data!AJ75</f>
        <v>0</v>
      </c>
      <c r="BF24" s="101">
        <f>Original_data!AK75</f>
        <v>0</v>
      </c>
      <c r="BG24" s="101">
        <f>Original_data!AL75</f>
        <v>0</v>
      </c>
      <c r="BH24" s="101">
        <f>Original_data!AM75</f>
        <v>0</v>
      </c>
      <c r="BI24" s="101">
        <f>Original_data!AN75</f>
        <v>0</v>
      </c>
      <c r="BJ24" s="101">
        <f>Original_data!AO75</f>
        <v>0</v>
      </c>
      <c r="BK24" s="101">
        <f>Original_data!AP75</f>
        <v>0</v>
      </c>
      <c r="BL24" s="101">
        <f>Original_data!AQ75</f>
        <v>0</v>
      </c>
      <c r="BM24" s="101">
        <f>Original_data!AR75</f>
        <v>0</v>
      </c>
      <c r="BN24" s="101">
        <f>Original_data!AS75</f>
        <v>0</v>
      </c>
      <c r="BO24" s="101">
        <f>Original_data!AT75</f>
        <v>0</v>
      </c>
      <c r="BP24" s="101">
        <f>Original_data!AU75</f>
        <v>0</v>
      </c>
      <c r="BQ24" s="101">
        <f>Original_data!AV75</f>
        <v>0</v>
      </c>
      <c r="BR24" s="101">
        <f>Original_data!AW75</f>
        <v>0</v>
      </c>
      <c r="BS24" s="101">
        <f>Original_data!AX75</f>
        <v>0</v>
      </c>
      <c r="BT24" s="101">
        <f>Original_data!AY75</f>
        <v>0</v>
      </c>
      <c r="BU24" s="101">
        <f>Original_data!AZ75</f>
        <v>0</v>
      </c>
      <c r="BV24" s="101">
        <f>Original_data!BA75</f>
        <v>0</v>
      </c>
      <c r="BW24" s="101">
        <f>Original_data!BB75</f>
        <v>0</v>
      </c>
      <c r="BX24" s="101">
        <f>Original_data!BC75</f>
        <v>0</v>
      </c>
      <c r="BY24" s="101">
        <f>Original_data!BD75</f>
        <v>0</v>
      </c>
      <c r="BZ24" s="101">
        <f>Original_data!BE75</f>
        <v>0</v>
      </c>
      <c r="CA24" s="101">
        <f>Original_data!BF75</f>
        <v>0</v>
      </c>
      <c r="CB24" s="101">
        <f>Original_data!BG75</f>
        <v>0</v>
      </c>
      <c r="CC24" s="101">
        <f>Original_data!BH75</f>
        <v>0</v>
      </c>
      <c r="CD24" s="101">
        <f>Original_data!BI75</f>
        <v>0</v>
      </c>
      <c r="CE24" s="101">
        <f>Original_data!BJ75</f>
        <v>0</v>
      </c>
      <c r="CF24" s="101">
        <f>Original_data!BK75</f>
        <v>0</v>
      </c>
      <c r="CG24" s="101">
        <f>Original_data!BL75</f>
        <v>0</v>
      </c>
    </row>
    <row r="25" spans="2:85" ht="4.2" customHeight="1" x14ac:dyDescent="0.25">
      <c r="B25" s="416"/>
      <c r="D25" s="90"/>
      <c r="E25" s="90"/>
      <c r="F25" s="78"/>
      <c r="G25" s="89"/>
      <c r="H25" s="78"/>
      <c r="I25" s="78"/>
      <c r="J25" s="78"/>
      <c r="K25" s="180"/>
      <c r="L25" s="180"/>
      <c r="M25" s="180"/>
      <c r="N25" s="180"/>
      <c r="O25" s="180"/>
      <c r="P25" s="180"/>
      <c r="Q25" s="180"/>
      <c r="R25" s="180"/>
      <c r="S25" s="180"/>
      <c r="T25" s="180"/>
      <c r="U25" s="180"/>
      <c r="V25" s="78"/>
      <c r="W25" s="78"/>
    </row>
    <row r="26" spans="2:85" ht="22.95" customHeight="1" x14ac:dyDescent="0.25">
      <c r="B26" s="416"/>
      <c r="D26" s="460" t="s">
        <v>343</v>
      </c>
      <c r="E26" s="461"/>
      <c r="F26" s="265" t="s">
        <v>171</v>
      </c>
      <c r="G26" s="92" t="s">
        <v>312</v>
      </c>
      <c r="H26" s="108"/>
      <c r="I26" s="78"/>
      <c r="J26" s="78"/>
      <c r="K26" s="274">
        <f>SUM(L26:U26)</f>
        <v>1.5362319234700408E-2</v>
      </c>
      <c r="L26" s="96"/>
      <c r="M26" s="96"/>
      <c r="N26" s="96"/>
      <c r="O26" s="96"/>
      <c r="P26" s="96">
        <f>[2]TRANSPORT!$P$13/1000</f>
        <v>1.5362319234700408E-2</v>
      </c>
      <c r="Q26" s="96"/>
      <c r="R26" s="96"/>
      <c r="S26" s="96"/>
      <c r="T26" s="96"/>
      <c r="U26" s="96"/>
      <c r="V26" s="78"/>
      <c r="W26" s="78"/>
    </row>
    <row r="27" spans="2:85" ht="4.2" customHeight="1" x14ac:dyDescent="0.25">
      <c r="B27" s="416"/>
      <c r="F27" s="270"/>
      <c r="H27" s="78"/>
      <c r="I27" s="78"/>
      <c r="J27" s="78"/>
      <c r="K27" s="180"/>
      <c r="L27" s="180"/>
      <c r="M27" s="180"/>
      <c r="N27" s="180"/>
      <c r="O27" s="180"/>
      <c r="P27" s="180"/>
      <c r="Q27" s="180"/>
      <c r="R27" s="180"/>
      <c r="S27" s="180"/>
      <c r="T27" s="180"/>
      <c r="U27" s="180"/>
      <c r="V27" s="78"/>
      <c r="W27" s="78"/>
    </row>
    <row r="28" spans="2:85" ht="22.95" customHeight="1" x14ac:dyDescent="0.25">
      <c r="B28" s="416"/>
      <c r="D28" s="366" t="s">
        <v>344</v>
      </c>
      <c r="E28" s="371"/>
      <c r="F28" s="265" t="s">
        <v>171</v>
      </c>
      <c r="G28" s="92" t="s">
        <v>298</v>
      </c>
      <c r="H28" s="108"/>
      <c r="I28" s="78"/>
      <c r="J28" s="78"/>
      <c r="K28" s="274">
        <f>SUM(L28:U28)</f>
        <v>23.840769978564126</v>
      </c>
      <c r="L28" s="96"/>
      <c r="M28" s="96"/>
      <c r="N28" s="96"/>
      <c r="O28" s="96"/>
      <c r="P28" s="96">
        <f>[2]TRANSPORT!$T$13/1000</f>
        <v>23.840769978564126</v>
      </c>
      <c r="Q28" s="96"/>
      <c r="R28" s="96"/>
      <c r="S28" s="96"/>
      <c r="T28" s="96"/>
      <c r="U28" s="96"/>
      <c r="V28" s="78"/>
      <c r="W28" s="78"/>
    </row>
    <row r="29" spans="2:85" ht="4.2" customHeight="1" x14ac:dyDescent="0.25">
      <c r="B29" s="416"/>
      <c r="D29" s="90"/>
      <c r="E29" s="90"/>
      <c r="F29" s="78"/>
      <c r="G29" s="89"/>
      <c r="H29" s="78"/>
      <c r="I29" s="78"/>
      <c r="J29" s="78"/>
      <c r="K29" s="180"/>
      <c r="L29" s="180"/>
      <c r="M29" s="180"/>
      <c r="N29" s="180"/>
      <c r="O29" s="180"/>
      <c r="P29" s="180"/>
      <c r="Q29" s="180"/>
      <c r="R29" s="180"/>
      <c r="S29" s="180"/>
      <c r="T29" s="180"/>
      <c r="U29" s="180"/>
      <c r="V29" s="78"/>
      <c r="W29" s="78"/>
    </row>
    <row r="30" spans="2:85" ht="16.95" customHeight="1" x14ac:dyDescent="0.25">
      <c r="B30" s="416"/>
      <c r="D30" s="450" t="str">
        <f>"Value in PSUT - residence principle"&amp;$D$4</f>
        <v>Value in PSUT - residence principle (in PJ)</v>
      </c>
      <c r="E30" s="277" t="s">
        <v>326</v>
      </c>
      <c r="F30" s="150" t="str">
        <f>Matrix!E74</f>
        <v>H</v>
      </c>
      <c r="G30" s="285" t="s">
        <v>312</v>
      </c>
      <c r="H30" s="108"/>
      <c r="I30" s="78"/>
      <c r="J30" s="78"/>
      <c r="K30" s="274">
        <f t="shared" ref="K30" si="5">SUM(L30:U30)</f>
        <v>36.648407659329422</v>
      </c>
      <c r="L30" s="274">
        <f t="shared" ref="L30" si="6">L24-L26+L28</f>
        <v>0</v>
      </c>
      <c r="M30" s="274">
        <f>M24-M26+M28</f>
        <v>0</v>
      </c>
      <c r="N30" s="274">
        <f t="shared" ref="N30:U30" si="7">N24-N26+N28</f>
        <v>0</v>
      </c>
      <c r="O30" s="274">
        <f t="shared" si="7"/>
        <v>0</v>
      </c>
      <c r="P30" s="274">
        <f t="shared" si="7"/>
        <v>36.648407659329422</v>
      </c>
      <c r="Q30" s="274">
        <f t="shared" si="7"/>
        <v>0</v>
      </c>
      <c r="R30" s="274">
        <f t="shared" si="7"/>
        <v>0</v>
      </c>
      <c r="S30" s="274">
        <f t="shared" si="7"/>
        <v>0</v>
      </c>
      <c r="T30" s="274">
        <f t="shared" si="7"/>
        <v>0</v>
      </c>
      <c r="U30" s="274">
        <f t="shared" si="7"/>
        <v>0</v>
      </c>
      <c r="V30" s="78"/>
      <c r="W30" s="78"/>
    </row>
    <row r="31" spans="2:85" ht="16.95" customHeight="1" x14ac:dyDescent="0.25">
      <c r="B31" s="416"/>
      <c r="D31" s="451"/>
      <c r="E31" s="277" t="s">
        <v>330</v>
      </c>
      <c r="F31" s="150" t="str">
        <f>Matrix!E74</f>
        <v>H</v>
      </c>
      <c r="G31" s="285" t="s">
        <v>317</v>
      </c>
      <c r="H31" s="108"/>
      <c r="I31" s="78"/>
      <c r="J31" s="78"/>
      <c r="K31" s="274">
        <f>K30</f>
        <v>36.648407659329422</v>
      </c>
      <c r="L31" s="276"/>
      <c r="M31" s="276"/>
      <c r="N31" s="276"/>
      <c r="O31" s="276"/>
      <c r="P31" s="276"/>
      <c r="Q31" s="276"/>
      <c r="R31" s="276"/>
      <c r="S31" s="276"/>
      <c r="T31" s="276"/>
      <c r="U31" s="276"/>
      <c r="V31" s="78"/>
      <c r="W31" s="78"/>
    </row>
    <row r="32" spans="2:85" ht="16.95" customHeight="1" x14ac:dyDescent="0.25">
      <c r="B32" s="416"/>
      <c r="D32" s="452"/>
      <c r="E32" s="277" t="s">
        <v>331</v>
      </c>
      <c r="F32" s="150" t="str">
        <f>Matrix!D74</f>
        <v>Env</v>
      </c>
      <c r="G32" s="92" t="s">
        <v>314</v>
      </c>
      <c r="H32" s="108"/>
      <c r="I32" s="78"/>
      <c r="J32" s="78"/>
      <c r="K32" s="274">
        <f>K31</f>
        <v>36.648407659329422</v>
      </c>
      <c r="L32" s="276"/>
      <c r="M32" s="276"/>
      <c r="N32" s="276"/>
      <c r="O32" s="276"/>
      <c r="P32" s="276"/>
      <c r="Q32" s="276"/>
      <c r="R32" s="276"/>
      <c r="S32" s="276"/>
      <c r="T32" s="276"/>
      <c r="U32" s="276"/>
      <c r="V32" s="78"/>
      <c r="W32" s="78"/>
    </row>
    <row r="33" spans="2:85" ht="11.4" customHeight="1" x14ac:dyDescent="0.25">
      <c r="I33" s="78"/>
      <c r="J33" s="78"/>
      <c r="K33" s="180"/>
      <c r="L33" s="180"/>
      <c r="M33" s="180"/>
      <c r="N33" s="180"/>
      <c r="O33" s="180"/>
      <c r="P33" s="180"/>
      <c r="Q33" s="180"/>
      <c r="R33" s="180"/>
      <c r="S33" s="180"/>
      <c r="T33" s="180"/>
      <c r="U33" s="180"/>
      <c r="V33" s="78"/>
      <c r="W33" s="78"/>
    </row>
    <row r="34" spans="2:85" ht="16.95" customHeight="1" x14ac:dyDescent="0.25">
      <c r="B34" s="416" t="str">
        <f>Original_data!A81</f>
        <v>Fishing</v>
      </c>
      <c r="D34" s="372" t="str">
        <f>"Value in energy balance - territory principle"&amp;$B$4</f>
        <v>Value in energy balance - territory principle (in TJ)</v>
      </c>
      <c r="E34" s="408"/>
      <c r="F34" s="373"/>
      <c r="G34" s="284"/>
      <c r="H34" s="92">
        <v>1E-3</v>
      </c>
      <c r="I34" s="78"/>
      <c r="J34" s="78"/>
      <c r="K34" s="274">
        <f t="shared" ref="K34" si="8">SUM(L34:U34)</f>
        <v>6.8580000000000005</v>
      </c>
      <c r="L34" s="275">
        <f t="shared" ref="L34:U34" si="9">SUMIFS($X34:$CG34,$X$9:$CG$9,L$11)*$H34</f>
        <v>0</v>
      </c>
      <c r="M34" s="275">
        <f t="shared" si="9"/>
        <v>0</v>
      </c>
      <c r="N34" s="275">
        <f t="shared" si="9"/>
        <v>0</v>
      </c>
      <c r="O34" s="275">
        <f t="shared" si="9"/>
        <v>0</v>
      </c>
      <c r="P34" s="275">
        <f t="shared" si="9"/>
        <v>6.8580000000000005</v>
      </c>
      <c r="Q34" s="275">
        <f t="shared" si="9"/>
        <v>0</v>
      </c>
      <c r="R34" s="275">
        <f t="shared" si="9"/>
        <v>0</v>
      </c>
      <c r="S34" s="275">
        <f t="shared" si="9"/>
        <v>0</v>
      </c>
      <c r="T34" s="275">
        <f t="shared" si="9"/>
        <v>0</v>
      </c>
      <c r="U34" s="275">
        <f t="shared" si="9"/>
        <v>0</v>
      </c>
      <c r="V34" s="78"/>
      <c r="W34" s="78"/>
      <c r="X34" s="101">
        <f>Original_data!B81</f>
        <v>0</v>
      </c>
      <c r="Y34" s="101">
        <f>Original_data!C81</f>
        <v>0</v>
      </c>
      <c r="Z34" s="101">
        <f>Original_data!D81</f>
        <v>0</v>
      </c>
      <c r="AA34" s="101">
        <f>Original_data!E81</f>
        <v>0</v>
      </c>
      <c r="AB34" s="101">
        <f>Original_data!F81</f>
        <v>0</v>
      </c>
      <c r="AC34" s="101">
        <f>Original_data!G81</f>
        <v>0</v>
      </c>
      <c r="AD34" s="101">
        <f>Original_data!H81</f>
        <v>0</v>
      </c>
      <c r="AE34" s="101">
        <f>Original_data!I81</f>
        <v>0</v>
      </c>
      <c r="AF34" s="101">
        <f>Original_data!J81</f>
        <v>0</v>
      </c>
      <c r="AG34" s="101">
        <f>Original_data!K81</f>
        <v>0</v>
      </c>
      <c r="AH34" s="101">
        <f>Original_data!L81</f>
        <v>0</v>
      </c>
      <c r="AI34" s="101">
        <f>Original_data!M81</f>
        <v>0</v>
      </c>
      <c r="AJ34" s="101">
        <f>Original_data!N81</f>
        <v>0</v>
      </c>
      <c r="AK34" s="101">
        <f>Original_data!O81</f>
        <v>0</v>
      </c>
      <c r="AL34" s="101">
        <f>Original_data!P81</f>
        <v>0</v>
      </c>
      <c r="AM34" s="101">
        <f>Original_data!Q81</f>
        <v>0</v>
      </c>
      <c r="AN34" s="101">
        <f>Original_data!R81</f>
        <v>0</v>
      </c>
      <c r="AO34" s="101">
        <f>Original_data!S81</f>
        <v>0</v>
      </c>
      <c r="AP34" s="101">
        <f>Original_data!U81</f>
        <v>0</v>
      </c>
      <c r="AQ34" s="101">
        <f>Original_data!V81</f>
        <v>0</v>
      </c>
      <c r="AR34" s="101">
        <f>Original_data!W81</f>
        <v>0</v>
      </c>
      <c r="AS34" s="101">
        <f>Original_data!X81</f>
        <v>0</v>
      </c>
      <c r="AT34" s="101">
        <f>Original_data!Y81</f>
        <v>0</v>
      </c>
      <c r="AU34" s="101">
        <f>Original_data!Z81</f>
        <v>0</v>
      </c>
      <c r="AV34" s="101">
        <f>Original_data!AA81</f>
        <v>0</v>
      </c>
      <c r="AW34" s="101">
        <f>Original_data!AB81</f>
        <v>0</v>
      </c>
      <c r="AX34" s="101">
        <f>Original_data!AC81</f>
        <v>0</v>
      </c>
      <c r="AY34" s="101">
        <f>Original_data!AD81</f>
        <v>0</v>
      </c>
      <c r="AZ34" s="101">
        <f>Original_data!AE81</f>
        <v>0</v>
      </c>
      <c r="BA34" s="101">
        <f>Original_data!AF81</f>
        <v>0</v>
      </c>
      <c r="BB34" s="101">
        <f>Original_data!AG81</f>
        <v>0</v>
      </c>
      <c r="BC34" s="101">
        <f>Original_data!AH81</f>
        <v>5538</v>
      </c>
      <c r="BD34" s="101">
        <f>Original_data!AI81</f>
        <v>1320</v>
      </c>
      <c r="BE34" s="101">
        <f>Original_data!AJ81</f>
        <v>0</v>
      </c>
      <c r="BF34" s="101">
        <f>Original_data!AK81</f>
        <v>0</v>
      </c>
      <c r="BG34" s="101">
        <f>Original_data!AL81</f>
        <v>0</v>
      </c>
      <c r="BH34" s="101">
        <f>Original_data!AM81</f>
        <v>0</v>
      </c>
      <c r="BI34" s="101">
        <f>Original_data!AN81</f>
        <v>0</v>
      </c>
      <c r="BJ34" s="101">
        <f>Original_data!AO81</f>
        <v>0</v>
      </c>
      <c r="BK34" s="101">
        <f>Original_data!AP81</f>
        <v>0</v>
      </c>
      <c r="BL34" s="101">
        <f>Original_data!AQ81</f>
        <v>0</v>
      </c>
      <c r="BM34" s="101">
        <f>Original_data!AR81</f>
        <v>0</v>
      </c>
      <c r="BN34" s="101">
        <f>Original_data!AS81</f>
        <v>0</v>
      </c>
      <c r="BO34" s="101">
        <f>Original_data!AT81</f>
        <v>0</v>
      </c>
      <c r="BP34" s="101">
        <f>Original_data!AU81</f>
        <v>0</v>
      </c>
      <c r="BQ34" s="101">
        <f>Original_data!AV81</f>
        <v>0</v>
      </c>
      <c r="BR34" s="101">
        <f>Original_data!AW81</f>
        <v>0</v>
      </c>
      <c r="BS34" s="101">
        <f>Original_data!AX81</f>
        <v>0</v>
      </c>
      <c r="BT34" s="101">
        <f>Original_data!AY81</f>
        <v>0</v>
      </c>
      <c r="BU34" s="101">
        <f>Original_data!AZ81</f>
        <v>0</v>
      </c>
      <c r="BV34" s="101">
        <f>Original_data!BA81</f>
        <v>0</v>
      </c>
      <c r="BW34" s="101">
        <f>Original_data!BB81</f>
        <v>0</v>
      </c>
      <c r="BX34" s="101">
        <f>Original_data!BC81</f>
        <v>0</v>
      </c>
      <c r="BY34" s="101">
        <f>Original_data!BD81</f>
        <v>0</v>
      </c>
      <c r="BZ34" s="101">
        <f>Original_data!BE81</f>
        <v>0</v>
      </c>
      <c r="CA34" s="101">
        <f>Original_data!BF81</f>
        <v>0</v>
      </c>
      <c r="CB34" s="101">
        <f>Original_data!BG81</f>
        <v>0</v>
      </c>
      <c r="CC34" s="101">
        <f>Original_data!BH81</f>
        <v>0</v>
      </c>
      <c r="CD34" s="101">
        <f>Original_data!BI81</f>
        <v>0</v>
      </c>
      <c r="CE34" s="101">
        <f>Original_data!BJ81</f>
        <v>0</v>
      </c>
      <c r="CF34" s="101">
        <f>Original_data!BK81</f>
        <v>0</v>
      </c>
      <c r="CG34" s="101">
        <f>Original_data!BL81</f>
        <v>0</v>
      </c>
    </row>
    <row r="35" spans="2:85" ht="3.6" customHeight="1" x14ac:dyDescent="0.25">
      <c r="B35" s="416"/>
      <c r="F35" s="78"/>
      <c r="H35" s="78"/>
      <c r="I35" s="78"/>
      <c r="J35" s="78"/>
      <c r="K35" s="180"/>
      <c r="L35" s="180"/>
      <c r="M35" s="180"/>
      <c r="N35" s="180"/>
      <c r="O35" s="180"/>
      <c r="P35" s="180"/>
      <c r="Q35" s="180"/>
      <c r="R35" s="180"/>
      <c r="S35" s="180"/>
      <c r="T35" s="180"/>
      <c r="U35" s="180"/>
      <c r="V35" s="78"/>
      <c r="W35" s="78"/>
    </row>
    <row r="36" spans="2:85" ht="22.95" customHeight="1" x14ac:dyDescent="0.25">
      <c r="B36" s="416"/>
      <c r="D36" s="460" t="s">
        <v>343</v>
      </c>
      <c r="E36" s="461"/>
      <c r="F36" s="265" t="s">
        <v>171</v>
      </c>
      <c r="G36" s="92" t="s">
        <v>312</v>
      </c>
      <c r="H36" s="108"/>
      <c r="I36" s="78"/>
      <c r="J36" s="78"/>
      <c r="K36" s="274">
        <f>SUM(L36:U36)</f>
        <v>0</v>
      </c>
      <c r="L36" s="96"/>
      <c r="M36" s="96"/>
      <c r="N36" s="96"/>
      <c r="O36" s="96"/>
      <c r="P36" s="96"/>
      <c r="Q36" s="96"/>
      <c r="R36" s="96"/>
      <c r="S36" s="96"/>
      <c r="T36" s="96"/>
      <c r="U36" s="96"/>
      <c r="V36" s="78"/>
      <c r="W36" s="78"/>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row>
    <row r="37" spans="2:85" ht="3.6" customHeight="1" x14ac:dyDescent="0.25">
      <c r="B37" s="416"/>
      <c r="F37" s="270"/>
      <c r="H37" s="78"/>
      <c r="I37" s="78"/>
      <c r="J37" s="78"/>
      <c r="K37" s="180"/>
      <c r="L37" s="180"/>
      <c r="M37" s="180"/>
      <c r="N37" s="180"/>
      <c r="O37" s="180"/>
      <c r="P37" s="180"/>
      <c r="Q37" s="180"/>
      <c r="R37" s="180"/>
      <c r="S37" s="180"/>
      <c r="T37" s="180"/>
      <c r="U37" s="180"/>
      <c r="V37" s="78"/>
      <c r="W37" s="78"/>
    </row>
    <row r="38" spans="2:85" ht="22.95" customHeight="1" x14ac:dyDescent="0.25">
      <c r="B38" s="416"/>
      <c r="D38" s="366" t="s">
        <v>344</v>
      </c>
      <c r="E38" s="371"/>
      <c r="F38" s="265" t="s">
        <v>171</v>
      </c>
      <c r="G38" s="92" t="s">
        <v>298</v>
      </c>
      <c r="H38" s="108"/>
      <c r="I38" s="78"/>
      <c r="J38" s="78"/>
      <c r="K38" s="274">
        <f>SUM(L38:U38)</f>
        <v>0</v>
      </c>
      <c r="L38" s="96"/>
      <c r="M38" s="96"/>
      <c r="N38" s="96"/>
      <c r="O38" s="96"/>
      <c r="P38" s="96"/>
      <c r="Q38" s="96"/>
      <c r="R38" s="96"/>
      <c r="S38" s="96"/>
      <c r="T38" s="96"/>
      <c r="U38" s="96"/>
      <c r="V38" s="78"/>
      <c r="W38" s="78"/>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2"/>
      <c r="BR38" s="282"/>
      <c r="BS38" s="282"/>
      <c r="BT38" s="282"/>
      <c r="BU38" s="282"/>
      <c r="BV38" s="282"/>
      <c r="BW38" s="282"/>
      <c r="BX38" s="282"/>
      <c r="BY38" s="282"/>
      <c r="BZ38" s="282"/>
      <c r="CA38" s="282"/>
      <c r="CB38" s="282"/>
      <c r="CC38" s="282"/>
      <c r="CD38" s="282"/>
      <c r="CE38" s="282"/>
      <c r="CF38" s="282"/>
      <c r="CG38" s="282"/>
    </row>
    <row r="39" spans="2:85" ht="3.6" customHeight="1" x14ac:dyDescent="0.25">
      <c r="B39" s="416"/>
      <c r="F39" s="78"/>
      <c r="H39" s="78"/>
      <c r="I39" s="78"/>
      <c r="J39" s="78"/>
      <c r="K39" s="180"/>
      <c r="L39" s="180"/>
      <c r="M39" s="180"/>
      <c r="N39" s="180"/>
      <c r="O39" s="180"/>
      <c r="P39" s="180"/>
      <c r="Q39" s="180"/>
      <c r="R39" s="180"/>
      <c r="S39" s="180"/>
      <c r="T39" s="180"/>
      <c r="U39" s="180"/>
      <c r="V39" s="78"/>
      <c r="W39" s="78"/>
    </row>
    <row r="40" spans="2:85" ht="16.95" customHeight="1" x14ac:dyDescent="0.25">
      <c r="B40" s="416"/>
      <c r="D40" s="450" t="str">
        <f>"Value in PSUT - residence principle"&amp;$D$4</f>
        <v>Value in PSUT - residence principle (in PJ)</v>
      </c>
      <c r="E40" s="277" t="s">
        <v>326</v>
      </c>
      <c r="F40" s="150" t="str">
        <f>Matrix!E79</f>
        <v>A</v>
      </c>
      <c r="G40" s="285" t="s">
        <v>312</v>
      </c>
      <c r="H40" s="108"/>
      <c r="I40" s="78"/>
      <c r="J40" s="78"/>
      <c r="K40" s="274">
        <f t="shared" ref="K40" si="10">SUM(L40:U40)</f>
        <v>6.8580000000000005</v>
      </c>
      <c r="L40" s="274">
        <f t="shared" ref="L40" si="11">L34-L36+L38</f>
        <v>0</v>
      </c>
      <c r="M40" s="274">
        <f>M34-M36+M38</f>
        <v>0</v>
      </c>
      <c r="N40" s="274">
        <f t="shared" ref="N40:U40" si="12">N34-N36+N38</f>
        <v>0</v>
      </c>
      <c r="O40" s="274">
        <f t="shared" si="12"/>
        <v>0</v>
      </c>
      <c r="P40" s="274">
        <f t="shared" si="12"/>
        <v>6.8580000000000005</v>
      </c>
      <c r="Q40" s="274">
        <f t="shared" si="12"/>
        <v>0</v>
      </c>
      <c r="R40" s="274">
        <f t="shared" si="12"/>
        <v>0</v>
      </c>
      <c r="S40" s="274">
        <f t="shared" si="12"/>
        <v>0</v>
      </c>
      <c r="T40" s="274">
        <f t="shared" si="12"/>
        <v>0</v>
      </c>
      <c r="U40" s="274">
        <f t="shared" si="12"/>
        <v>0</v>
      </c>
      <c r="V40" s="78"/>
      <c r="W40" s="78"/>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2"/>
      <c r="BR40" s="282"/>
      <c r="BS40" s="282"/>
      <c r="BT40" s="282"/>
      <c r="BU40" s="282"/>
      <c r="BV40" s="282"/>
      <c r="BW40" s="282"/>
      <c r="BX40" s="282"/>
      <c r="BY40" s="282"/>
      <c r="BZ40" s="282"/>
      <c r="CA40" s="282"/>
      <c r="CB40" s="282"/>
      <c r="CC40" s="282"/>
      <c r="CD40" s="282"/>
      <c r="CE40" s="282"/>
      <c r="CF40" s="282"/>
      <c r="CG40" s="282"/>
    </row>
    <row r="41" spans="2:85" ht="16.95" customHeight="1" x14ac:dyDescent="0.25">
      <c r="B41" s="416"/>
      <c r="D41" s="451"/>
      <c r="E41" s="277" t="s">
        <v>330</v>
      </c>
      <c r="F41" s="150" t="str">
        <f>Matrix!E79</f>
        <v>A</v>
      </c>
      <c r="G41" s="285" t="s">
        <v>317</v>
      </c>
      <c r="H41" s="108"/>
      <c r="I41" s="78"/>
      <c r="J41" s="78"/>
      <c r="K41" s="274">
        <f>K40</f>
        <v>6.8580000000000005</v>
      </c>
      <c r="L41" s="276"/>
      <c r="M41" s="276"/>
      <c r="N41" s="276"/>
      <c r="O41" s="276"/>
      <c r="P41" s="276"/>
      <c r="Q41" s="276"/>
      <c r="R41" s="276"/>
      <c r="S41" s="276"/>
      <c r="T41" s="276"/>
      <c r="U41" s="276"/>
      <c r="V41" s="78"/>
      <c r="W41" s="78"/>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2"/>
      <c r="BR41" s="282"/>
      <c r="BS41" s="282"/>
      <c r="BT41" s="282"/>
      <c r="BU41" s="282"/>
      <c r="BV41" s="282"/>
      <c r="BW41" s="282"/>
      <c r="BX41" s="282"/>
      <c r="BY41" s="282"/>
      <c r="BZ41" s="282"/>
      <c r="CA41" s="282"/>
      <c r="CB41" s="282"/>
      <c r="CC41" s="282"/>
      <c r="CD41" s="282"/>
      <c r="CE41" s="282"/>
      <c r="CF41" s="282"/>
      <c r="CG41" s="282"/>
    </row>
    <row r="42" spans="2:85" ht="16.95" customHeight="1" x14ac:dyDescent="0.25">
      <c r="B42" s="416"/>
      <c r="D42" s="452"/>
      <c r="E42" s="277" t="s">
        <v>331</v>
      </c>
      <c r="F42" s="150" t="str">
        <f>Matrix!D79</f>
        <v>Env</v>
      </c>
      <c r="G42" s="92" t="s">
        <v>314</v>
      </c>
      <c r="H42" s="108"/>
      <c r="I42" s="78"/>
      <c r="J42" s="78"/>
      <c r="K42" s="274">
        <f>K41</f>
        <v>6.8580000000000005</v>
      </c>
      <c r="L42" s="276"/>
      <c r="M42" s="276"/>
      <c r="N42" s="276"/>
      <c r="O42" s="276"/>
      <c r="P42" s="276"/>
      <c r="Q42" s="276"/>
      <c r="R42" s="276"/>
      <c r="S42" s="276"/>
      <c r="T42" s="276"/>
      <c r="U42" s="276"/>
      <c r="V42" s="78"/>
      <c r="W42" s="78"/>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row>
    <row r="43" spans="2:85" x14ac:dyDescent="0.25">
      <c r="B43" s="90"/>
      <c r="D43" s="90"/>
      <c r="E43" s="90"/>
      <c r="F43" s="89"/>
      <c r="G43" s="89"/>
      <c r="H43" s="89"/>
      <c r="I43" s="78"/>
      <c r="J43" s="78"/>
      <c r="K43" s="180"/>
      <c r="L43" s="180"/>
      <c r="M43" s="180"/>
      <c r="N43" s="180"/>
      <c r="O43" s="180"/>
      <c r="P43" s="180"/>
      <c r="Q43" s="180"/>
      <c r="R43" s="180"/>
      <c r="S43" s="180"/>
      <c r="T43" s="180"/>
      <c r="U43" s="180"/>
      <c r="V43" s="78"/>
      <c r="W43" s="78"/>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2"/>
      <c r="BR43" s="282"/>
      <c r="BS43" s="282"/>
      <c r="BT43" s="282"/>
      <c r="BU43" s="282"/>
      <c r="BV43" s="282"/>
      <c r="BW43" s="282"/>
      <c r="BX43" s="282"/>
      <c r="BY43" s="282"/>
      <c r="BZ43" s="282"/>
      <c r="CA43" s="282"/>
      <c r="CB43" s="282"/>
      <c r="CC43" s="282"/>
      <c r="CD43" s="282"/>
      <c r="CE43" s="282"/>
      <c r="CF43" s="282"/>
      <c r="CG43" s="282"/>
    </row>
    <row r="44" spans="2:85" ht="16.95" customHeight="1" x14ac:dyDescent="0.25">
      <c r="B44" s="416" t="str">
        <f>Original_data!A7</f>
        <v>International aviation bunkers</v>
      </c>
      <c r="D44" s="372" t="str">
        <f>"Value in energy balance - territory principle"&amp;$B$4</f>
        <v>Value in energy balance - territory principle (in TJ)</v>
      </c>
      <c r="E44" s="408"/>
      <c r="F44" s="373"/>
      <c r="G44" s="284"/>
      <c r="H44" s="92">
        <v>-1E-3</v>
      </c>
      <c r="I44" s="78"/>
      <c r="J44" s="78"/>
      <c r="K44" s="274">
        <f t="shared" ref="K44" si="13">SUM(L44:U44)</f>
        <v>149.68299999999999</v>
      </c>
      <c r="L44" s="275">
        <f t="shared" ref="L44:U44" si="14">SUMIFS($X44:$CG44,$X$9:$CG$9,L$11)*$H44</f>
        <v>0</v>
      </c>
      <c r="M44" s="275">
        <f t="shared" si="14"/>
        <v>0</v>
      </c>
      <c r="N44" s="275">
        <f t="shared" si="14"/>
        <v>0</v>
      </c>
      <c r="O44" s="275">
        <f t="shared" si="14"/>
        <v>0</v>
      </c>
      <c r="P44" s="275">
        <f t="shared" si="14"/>
        <v>149.68299999999999</v>
      </c>
      <c r="Q44" s="275">
        <f t="shared" si="14"/>
        <v>0</v>
      </c>
      <c r="R44" s="275">
        <f t="shared" si="14"/>
        <v>0</v>
      </c>
      <c r="S44" s="275">
        <f t="shared" si="14"/>
        <v>0</v>
      </c>
      <c r="T44" s="275">
        <f t="shared" si="14"/>
        <v>0</v>
      </c>
      <c r="U44" s="275">
        <f t="shared" si="14"/>
        <v>0</v>
      </c>
      <c r="V44" s="78"/>
      <c r="W44" s="78"/>
      <c r="X44" s="101">
        <f>Original_data!B7</f>
        <v>0</v>
      </c>
      <c r="Y44" s="101">
        <f>Original_data!C7</f>
        <v>0</v>
      </c>
      <c r="Z44" s="101">
        <f>Original_data!D7</f>
        <v>0</v>
      </c>
      <c r="AA44" s="101">
        <f>Original_data!E7</f>
        <v>0</v>
      </c>
      <c r="AB44" s="101">
        <f>Original_data!F7</f>
        <v>0</v>
      </c>
      <c r="AC44" s="101">
        <f>Original_data!G7</f>
        <v>0</v>
      </c>
      <c r="AD44" s="101">
        <f>Original_data!H7</f>
        <v>0</v>
      </c>
      <c r="AE44" s="101">
        <f>Original_data!I7</f>
        <v>0</v>
      </c>
      <c r="AF44" s="101">
        <f>Original_data!J7</f>
        <v>0</v>
      </c>
      <c r="AG44" s="101">
        <f>Original_data!K7</f>
        <v>0</v>
      </c>
      <c r="AH44" s="101">
        <f>Original_data!L7</f>
        <v>0</v>
      </c>
      <c r="AI44" s="101">
        <f>Original_data!M7</f>
        <v>0</v>
      </c>
      <c r="AJ44" s="101">
        <f>Original_data!N7</f>
        <v>0</v>
      </c>
      <c r="AK44" s="101">
        <f>Original_data!O7</f>
        <v>0</v>
      </c>
      <c r="AL44" s="101">
        <f>Original_data!P7</f>
        <v>0</v>
      </c>
      <c r="AM44" s="101">
        <f>Original_data!Q7</f>
        <v>0</v>
      </c>
      <c r="AN44" s="101">
        <f>Original_data!R7</f>
        <v>0</v>
      </c>
      <c r="AO44" s="101">
        <f>Original_data!S7</f>
        <v>0</v>
      </c>
      <c r="AP44" s="101">
        <f>Original_data!U7</f>
        <v>0</v>
      </c>
      <c r="AQ44" s="101">
        <f>Original_data!V7</f>
        <v>0</v>
      </c>
      <c r="AR44" s="101">
        <f>Original_data!W7</f>
        <v>0</v>
      </c>
      <c r="AS44" s="101">
        <f>Original_data!X7</f>
        <v>0</v>
      </c>
      <c r="AT44" s="101">
        <f>Original_data!Y7</f>
        <v>0</v>
      </c>
      <c r="AU44" s="101">
        <f>Original_data!Z7</f>
        <v>0</v>
      </c>
      <c r="AV44" s="101">
        <f>Original_data!AA7</f>
        <v>0</v>
      </c>
      <c r="AW44" s="101">
        <f>Original_data!AB7</f>
        <v>0</v>
      </c>
      <c r="AX44" s="101">
        <f>Original_data!AC7</f>
        <v>0</v>
      </c>
      <c r="AY44" s="101">
        <f>Original_data!AD7</f>
        <v>0</v>
      </c>
      <c r="AZ44" s="101">
        <f>Original_data!AE7</f>
        <v>0</v>
      </c>
      <c r="BA44" s="101">
        <f>Original_data!AF7</f>
        <v>-149683</v>
      </c>
      <c r="BB44" s="101">
        <f>Original_data!AG7</f>
        <v>0</v>
      </c>
      <c r="BC44" s="101">
        <f>Original_data!AH7</f>
        <v>0</v>
      </c>
      <c r="BD44" s="101">
        <f>Original_data!AI7</f>
        <v>0</v>
      </c>
      <c r="BE44" s="101">
        <f>Original_data!AJ7</f>
        <v>0</v>
      </c>
      <c r="BF44" s="101">
        <f>Original_data!AK7</f>
        <v>0</v>
      </c>
      <c r="BG44" s="101">
        <f>Original_data!AL7</f>
        <v>0</v>
      </c>
      <c r="BH44" s="101">
        <f>Original_data!AM7</f>
        <v>0</v>
      </c>
      <c r="BI44" s="101">
        <f>Original_data!AN7</f>
        <v>0</v>
      </c>
      <c r="BJ44" s="101">
        <f>Original_data!AO7</f>
        <v>0</v>
      </c>
      <c r="BK44" s="101">
        <f>Original_data!AP7</f>
        <v>0</v>
      </c>
      <c r="BL44" s="101">
        <f>Original_data!AQ7</f>
        <v>0</v>
      </c>
      <c r="BM44" s="101">
        <f>Original_data!AR7</f>
        <v>0</v>
      </c>
      <c r="BN44" s="101">
        <f>Original_data!AS7</f>
        <v>0</v>
      </c>
      <c r="BO44" s="101">
        <f>Original_data!AT7</f>
        <v>0</v>
      </c>
      <c r="BP44" s="101">
        <f>Original_data!AU7</f>
        <v>0</v>
      </c>
      <c r="BQ44" s="101">
        <f>Original_data!AV7</f>
        <v>0</v>
      </c>
      <c r="BR44" s="101">
        <f>Original_data!AW7</f>
        <v>0</v>
      </c>
      <c r="BS44" s="101">
        <f>Original_data!AX7</f>
        <v>0</v>
      </c>
      <c r="BT44" s="101">
        <f>Original_data!AY7</f>
        <v>0</v>
      </c>
      <c r="BU44" s="101">
        <f>Original_data!AZ7</f>
        <v>0</v>
      </c>
      <c r="BV44" s="101">
        <f>Original_data!BA7</f>
        <v>0</v>
      </c>
      <c r="BW44" s="101">
        <f>Original_data!BB7</f>
        <v>0</v>
      </c>
      <c r="BX44" s="101">
        <f>Original_data!BC7</f>
        <v>0</v>
      </c>
      <c r="BY44" s="101">
        <f>Original_data!BD7</f>
        <v>0</v>
      </c>
      <c r="BZ44" s="101">
        <f>Original_data!BE7</f>
        <v>0</v>
      </c>
      <c r="CA44" s="101">
        <f>Original_data!BF7</f>
        <v>0</v>
      </c>
      <c r="CB44" s="101">
        <f>Original_data!BG7</f>
        <v>0</v>
      </c>
      <c r="CC44" s="101">
        <f>Original_data!BH7</f>
        <v>0</v>
      </c>
      <c r="CD44" s="101">
        <f>Original_data!BI7</f>
        <v>0</v>
      </c>
      <c r="CE44" s="101">
        <f>Original_data!BJ7</f>
        <v>0</v>
      </c>
      <c r="CF44" s="101">
        <f>Original_data!BK7</f>
        <v>0</v>
      </c>
      <c r="CG44" s="101">
        <f>Original_data!BL7</f>
        <v>0</v>
      </c>
    </row>
    <row r="45" spans="2:85" ht="3.6" customHeight="1" x14ac:dyDescent="0.25">
      <c r="B45" s="416"/>
      <c r="F45" s="78"/>
      <c r="H45" s="78"/>
      <c r="I45" s="78"/>
      <c r="J45" s="78"/>
      <c r="K45" s="180"/>
      <c r="L45" s="180"/>
      <c r="M45" s="180"/>
      <c r="N45" s="180"/>
      <c r="O45" s="180"/>
      <c r="P45" s="180"/>
      <c r="Q45" s="180"/>
      <c r="R45" s="180"/>
      <c r="S45" s="180"/>
      <c r="T45" s="180"/>
      <c r="U45" s="180"/>
      <c r="V45" s="78"/>
      <c r="W45" s="78"/>
    </row>
    <row r="46" spans="2:85" ht="22.95" customHeight="1" x14ac:dyDescent="0.25">
      <c r="B46" s="416"/>
      <c r="D46" s="460" t="s">
        <v>343</v>
      </c>
      <c r="E46" s="461"/>
      <c r="F46" s="265" t="s">
        <v>171</v>
      </c>
      <c r="G46" s="92" t="s">
        <v>312</v>
      </c>
      <c r="H46" s="108"/>
      <c r="I46" s="78"/>
      <c r="J46" s="78"/>
      <c r="K46" s="274">
        <f>SUM(L46:U46)</f>
        <v>60.569400000000002</v>
      </c>
      <c r="L46" s="96"/>
      <c r="M46" s="96"/>
      <c r="N46" s="96"/>
      <c r="O46" s="96"/>
      <c r="P46" s="96">
        <f>[2]TRANSPORT!$O$74/1000</f>
        <v>60.569400000000002</v>
      </c>
      <c r="Q46" s="96"/>
      <c r="R46" s="96"/>
      <c r="S46" s="96"/>
      <c r="T46" s="96"/>
      <c r="U46" s="96"/>
      <c r="V46" s="78"/>
      <c r="W46" s="78"/>
    </row>
    <row r="47" spans="2:85" ht="3.6" customHeight="1" x14ac:dyDescent="0.25">
      <c r="B47" s="416"/>
      <c r="F47" s="270"/>
      <c r="H47" s="78"/>
      <c r="I47" s="78"/>
      <c r="J47" s="78"/>
      <c r="K47" s="180"/>
      <c r="L47" s="180"/>
      <c r="M47" s="180"/>
      <c r="N47" s="180"/>
      <c r="O47" s="180"/>
      <c r="P47" s="180"/>
      <c r="Q47" s="180"/>
      <c r="R47" s="180"/>
      <c r="S47" s="180"/>
      <c r="T47" s="180"/>
      <c r="U47" s="180"/>
      <c r="V47" s="78"/>
      <c r="W47" s="78"/>
    </row>
    <row r="48" spans="2:85" ht="22.95" customHeight="1" x14ac:dyDescent="0.25">
      <c r="B48" s="416"/>
      <c r="D48" s="366" t="s">
        <v>344</v>
      </c>
      <c r="E48" s="371"/>
      <c r="F48" s="265" t="s">
        <v>171</v>
      </c>
      <c r="G48" s="92" t="s">
        <v>298</v>
      </c>
      <c r="H48" s="108"/>
      <c r="I48" s="78"/>
      <c r="J48" s="78"/>
      <c r="K48" s="274">
        <f>SUM(L48:U48)</f>
        <v>91.531037848700009</v>
      </c>
      <c r="L48" s="96"/>
      <c r="M48" s="96"/>
      <c r="N48" s="96"/>
      <c r="O48" s="96"/>
      <c r="P48" s="96">
        <f>[2]TRANSPORT!$S$74/1000</f>
        <v>91.531037848700009</v>
      </c>
      <c r="Q48" s="96"/>
      <c r="R48" s="96"/>
      <c r="S48" s="96"/>
      <c r="T48" s="96"/>
      <c r="U48" s="96"/>
      <c r="V48" s="78"/>
      <c r="W48" s="78"/>
    </row>
    <row r="49" spans="2:85" ht="3.6" customHeight="1" x14ac:dyDescent="0.25">
      <c r="B49" s="416"/>
      <c r="F49" s="78"/>
      <c r="H49" s="78"/>
      <c r="I49" s="78"/>
      <c r="J49" s="78"/>
      <c r="K49" s="180"/>
      <c r="L49" s="180"/>
      <c r="M49" s="180"/>
      <c r="N49" s="180"/>
      <c r="O49" s="180"/>
      <c r="P49" s="180"/>
      <c r="Q49" s="180"/>
      <c r="R49" s="180"/>
      <c r="S49" s="180"/>
      <c r="T49" s="180"/>
      <c r="U49" s="180"/>
      <c r="V49" s="78"/>
      <c r="W49" s="78"/>
    </row>
    <row r="50" spans="2:85" ht="16.95" customHeight="1" x14ac:dyDescent="0.25">
      <c r="B50" s="416"/>
      <c r="D50" s="450" t="str">
        <f>"Value in PSUT - residence principle"&amp;$D$4</f>
        <v>Value in PSUT - residence principle (in PJ)</v>
      </c>
      <c r="E50" s="277" t="s">
        <v>326</v>
      </c>
      <c r="F50" s="150" t="str">
        <f>Matrix!E14</f>
        <v>H</v>
      </c>
      <c r="G50" s="285" t="s">
        <v>312</v>
      </c>
      <c r="H50" s="108"/>
      <c r="I50" s="78"/>
      <c r="J50" s="78"/>
      <c r="K50" s="274">
        <f t="shared" ref="K50" si="15">SUM(L50:U50)</f>
        <v>180.6446378487</v>
      </c>
      <c r="L50" s="274">
        <f t="shared" ref="L50" si="16">L44-L46+L48</f>
        <v>0</v>
      </c>
      <c r="M50" s="274">
        <f>M44-M46+M48</f>
        <v>0</v>
      </c>
      <c r="N50" s="274">
        <f t="shared" ref="N50:U50" si="17">N44-N46+N48</f>
        <v>0</v>
      </c>
      <c r="O50" s="274">
        <f t="shared" si="17"/>
        <v>0</v>
      </c>
      <c r="P50" s="274">
        <f t="shared" si="17"/>
        <v>180.6446378487</v>
      </c>
      <c r="Q50" s="274">
        <f t="shared" si="17"/>
        <v>0</v>
      </c>
      <c r="R50" s="274">
        <f t="shared" si="17"/>
        <v>0</v>
      </c>
      <c r="S50" s="274">
        <f t="shared" si="17"/>
        <v>0</v>
      </c>
      <c r="T50" s="274">
        <f t="shared" si="17"/>
        <v>0</v>
      </c>
      <c r="U50" s="274">
        <f t="shared" si="17"/>
        <v>0</v>
      </c>
      <c r="V50" s="78"/>
      <c r="W50" s="78"/>
    </row>
    <row r="51" spans="2:85" ht="16.95" customHeight="1" x14ac:dyDescent="0.25">
      <c r="B51" s="416"/>
      <c r="D51" s="451"/>
      <c r="E51" s="277" t="s">
        <v>330</v>
      </c>
      <c r="F51" s="150" t="str">
        <f>Matrix!E14</f>
        <v>H</v>
      </c>
      <c r="G51" s="285" t="s">
        <v>317</v>
      </c>
      <c r="H51" s="108"/>
      <c r="I51" s="78"/>
      <c r="J51" s="78"/>
      <c r="K51" s="274">
        <f>K50</f>
        <v>180.6446378487</v>
      </c>
      <c r="L51" s="276"/>
      <c r="M51" s="276"/>
      <c r="N51" s="276"/>
      <c r="O51" s="276"/>
      <c r="P51" s="276"/>
      <c r="Q51" s="276"/>
      <c r="R51" s="276"/>
      <c r="S51" s="276"/>
      <c r="T51" s="276"/>
      <c r="U51" s="276"/>
      <c r="V51" s="78"/>
      <c r="W51" s="78"/>
    </row>
    <row r="52" spans="2:85" ht="16.95" customHeight="1" x14ac:dyDescent="0.25">
      <c r="B52" s="416"/>
      <c r="D52" s="452"/>
      <c r="E52" s="277" t="s">
        <v>331</v>
      </c>
      <c r="F52" s="150" t="str">
        <f>Matrix!D14</f>
        <v>Env</v>
      </c>
      <c r="G52" s="92" t="s">
        <v>314</v>
      </c>
      <c r="H52" s="108"/>
      <c r="I52" s="78"/>
      <c r="J52" s="78"/>
      <c r="K52" s="274">
        <f>K51</f>
        <v>180.6446378487</v>
      </c>
      <c r="L52" s="276"/>
      <c r="M52" s="276"/>
      <c r="N52" s="276"/>
      <c r="O52" s="276"/>
      <c r="P52" s="276"/>
      <c r="Q52" s="276"/>
      <c r="R52" s="276"/>
      <c r="S52" s="276"/>
      <c r="T52" s="276"/>
      <c r="U52" s="276"/>
      <c r="V52" s="78"/>
      <c r="W52" s="78"/>
    </row>
    <row r="53" spans="2:85" x14ac:dyDescent="0.25">
      <c r="I53" s="78"/>
      <c r="J53" s="78"/>
      <c r="K53" s="180"/>
      <c r="L53" s="180"/>
      <c r="M53" s="180"/>
      <c r="N53" s="180"/>
      <c r="O53" s="180"/>
      <c r="P53" s="180"/>
      <c r="Q53" s="180"/>
      <c r="R53" s="180"/>
      <c r="S53" s="180"/>
      <c r="T53" s="180"/>
      <c r="U53" s="180"/>
      <c r="V53" s="78"/>
      <c r="W53" s="78"/>
    </row>
    <row r="54" spans="2:85" ht="16.95" customHeight="1" x14ac:dyDescent="0.25">
      <c r="B54" s="416" t="str">
        <f>Original_data!A70</f>
        <v>Domestic aviation</v>
      </c>
      <c r="D54" s="372" t="str">
        <f>"Value in energy balance - territory principle"&amp;$B$4</f>
        <v>Value in energy balance - territory principle (in TJ)</v>
      </c>
      <c r="E54" s="408"/>
      <c r="F54" s="373"/>
      <c r="G54" s="284"/>
      <c r="H54" s="92">
        <v>1E-3</v>
      </c>
      <c r="I54" s="78"/>
      <c r="J54" s="78"/>
      <c r="K54" s="274">
        <f t="shared" ref="K54" si="18">SUM(L54:U54)</f>
        <v>0.43099999999999999</v>
      </c>
      <c r="L54" s="275">
        <f t="shared" ref="L54:U54" si="19">SUMIFS($X54:$CG54,$X$9:$CG$9,L$11)*$H54</f>
        <v>0</v>
      </c>
      <c r="M54" s="275">
        <f t="shared" si="19"/>
        <v>0</v>
      </c>
      <c r="N54" s="275">
        <f t="shared" si="19"/>
        <v>0</v>
      </c>
      <c r="O54" s="275">
        <f t="shared" si="19"/>
        <v>0</v>
      </c>
      <c r="P54" s="275">
        <f t="shared" si="19"/>
        <v>0.43099999999999999</v>
      </c>
      <c r="Q54" s="275">
        <f t="shared" si="19"/>
        <v>0</v>
      </c>
      <c r="R54" s="275">
        <f t="shared" si="19"/>
        <v>0</v>
      </c>
      <c r="S54" s="275">
        <f t="shared" si="19"/>
        <v>0</v>
      </c>
      <c r="T54" s="275">
        <f t="shared" si="19"/>
        <v>0</v>
      </c>
      <c r="U54" s="275">
        <f t="shared" si="19"/>
        <v>0</v>
      </c>
      <c r="V54" s="78"/>
      <c r="W54" s="78"/>
      <c r="X54" s="101">
        <f>Original_data!B70</f>
        <v>0</v>
      </c>
      <c r="Y54" s="101">
        <f>Original_data!C70</f>
        <v>0</v>
      </c>
      <c r="Z54" s="101">
        <f>Original_data!D70</f>
        <v>0</v>
      </c>
      <c r="AA54" s="101">
        <f>Original_data!E70</f>
        <v>0</v>
      </c>
      <c r="AB54" s="101">
        <f>Original_data!F70</f>
        <v>0</v>
      </c>
      <c r="AC54" s="101">
        <f>Original_data!G70</f>
        <v>0</v>
      </c>
      <c r="AD54" s="101">
        <f>Original_data!H70</f>
        <v>0</v>
      </c>
      <c r="AE54" s="101">
        <f>Original_data!I70</f>
        <v>0</v>
      </c>
      <c r="AF54" s="101">
        <f>Original_data!J70</f>
        <v>0</v>
      </c>
      <c r="AG54" s="101">
        <f>Original_data!K70</f>
        <v>0</v>
      </c>
      <c r="AH54" s="101">
        <f>Original_data!L70</f>
        <v>0</v>
      </c>
      <c r="AI54" s="101">
        <f>Original_data!M70</f>
        <v>0</v>
      </c>
      <c r="AJ54" s="101">
        <f>Original_data!N70</f>
        <v>0</v>
      </c>
      <c r="AK54" s="101">
        <f>Original_data!O70</f>
        <v>0</v>
      </c>
      <c r="AL54" s="101">
        <f>Original_data!P70</f>
        <v>0</v>
      </c>
      <c r="AM54" s="101">
        <f>Original_data!Q70</f>
        <v>0</v>
      </c>
      <c r="AN54" s="101">
        <f>Original_data!R70</f>
        <v>0</v>
      </c>
      <c r="AO54" s="101">
        <f>Original_data!S70</f>
        <v>0</v>
      </c>
      <c r="AP54" s="101">
        <f>Original_data!U70</f>
        <v>0</v>
      </c>
      <c r="AQ54" s="101">
        <f>Original_data!V70</f>
        <v>0</v>
      </c>
      <c r="AR54" s="101">
        <f>Original_data!W70</f>
        <v>0</v>
      </c>
      <c r="AS54" s="101">
        <f>Original_data!X70</f>
        <v>0</v>
      </c>
      <c r="AT54" s="101">
        <f>Original_data!Y70</f>
        <v>0</v>
      </c>
      <c r="AU54" s="101">
        <f>Original_data!Z70</f>
        <v>0</v>
      </c>
      <c r="AV54" s="101">
        <f>Original_data!AA70</f>
        <v>0</v>
      </c>
      <c r="AW54" s="101">
        <f>Original_data!AB70</f>
        <v>0</v>
      </c>
      <c r="AX54" s="101">
        <f>Original_data!AC70</f>
        <v>0</v>
      </c>
      <c r="AY54" s="101">
        <f>Original_data!AD70</f>
        <v>44</v>
      </c>
      <c r="AZ54" s="101">
        <f>Original_data!AE70</f>
        <v>0</v>
      </c>
      <c r="BA54" s="101">
        <f>Original_data!AF70</f>
        <v>387</v>
      </c>
      <c r="BB54" s="101">
        <f>Original_data!AG70</f>
        <v>0</v>
      </c>
      <c r="BC54" s="101">
        <f>Original_data!AH70</f>
        <v>0</v>
      </c>
      <c r="BD54" s="101">
        <f>Original_data!AI70</f>
        <v>0</v>
      </c>
      <c r="BE54" s="101">
        <f>Original_data!AJ70</f>
        <v>0</v>
      </c>
      <c r="BF54" s="101">
        <f>Original_data!AK70</f>
        <v>0</v>
      </c>
      <c r="BG54" s="101">
        <f>Original_data!AL70</f>
        <v>0</v>
      </c>
      <c r="BH54" s="101">
        <f>Original_data!AM70</f>
        <v>0</v>
      </c>
      <c r="BI54" s="101">
        <f>Original_data!AN70</f>
        <v>0</v>
      </c>
      <c r="BJ54" s="101">
        <f>Original_data!AO70</f>
        <v>0</v>
      </c>
      <c r="BK54" s="101">
        <f>Original_data!AP70</f>
        <v>0</v>
      </c>
      <c r="BL54" s="101">
        <f>Original_data!AQ70</f>
        <v>0</v>
      </c>
      <c r="BM54" s="101">
        <f>Original_data!AR70</f>
        <v>0</v>
      </c>
      <c r="BN54" s="101">
        <f>Original_data!AS70</f>
        <v>0</v>
      </c>
      <c r="BO54" s="101">
        <f>Original_data!AT70</f>
        <v>0</v>
      </c>
      <c r="BP54" s="101">
        <f>Original_data!AU70</f>
        <v>0</v>
      </c>
      <c r="BQ54" s="101">
        <f>Original_data!AV70</f>
        <v>0</v>
      </c>
      <c r="BR54" s="101">
        <f>Original_data!AW70</f>
        <v>0</v>
      </c>
      <c r="BS54" s="101">
        <f>Original_data!AX70</f>
        <v>0</v>
      </c>
      <c r="BT54" s="101">
        <f>Original_data!AY70</f>
        <v>0</v>
      </c>
      <c r="BU54" s="101">
        <f>Original_data!AZ70</f>
        <v>0</v>
      </c>
      <c r="BV54" s="101">
        <f>Original_data!BA70</f>
        <v>0</v>
      </c>
      <c r="BW54" s="101">
        <f>Original_data!BB70</f>
        <v>0</v>
      </c>
      <c r="BX54" s="101">
        <f>Original_data!BC70</f>
        <v>0</v>
      </c>
      <c r="BY54" s="101">
        <f>Original_data!BD70</f>
        <v>0</v>
      </c>
      <c r="BZ54" s="101">
        <f>Original_data!BE70</f>
        <v>0</v>
      </c>
      <c r="CA54" s="101">
        <f>Original_data!BF70</f>
        <v>0</v>
      </c>
      <c r="CB54" s="101">
        <f>Original_data!BG70</f>
        <v>0</v>
      </c>
      <c r="CC54" s="101">
        <f>Original_data!BH70</f>
        <v>0</v>
      </c>
      <c r="CD54" s="101">
        <f>Original_data!BI70</f>
        <v>0</v>
      </c>
      <c r="CE54" s="101">
        <f>Original_data!BJ70</f>
        <v>0</v>
      </c>
      <c r="CF54" s="101">
        <f>Original_data!BK70</f>
        <v>0</v>
      </c>
      <c r="CG54" s="101">
        <f>Original_data!BL70</f>
        <v>0</v>
      </c>
    </row>
    <row r="55" spans="2:85" ht="3.6" customHeight="1" x14ac:dyDescent="0.25">
      <c r="B55" s="416"/>
      <c r="F55" s="78"/>
      <c r="H55" s="78"/>
      <c r="I55" s="78"/>
      <c r="J55" s="78"/>
      <c r="K55" s="180"/>
      <c r="L55" s="180"/>
      <c r="M55" s="180"/>
      <c r="N55" s="180"/>
      <c r="O55" s="180"/>
      <c r="P55" s="180"/>
      <c r="Q55" s="180"/>
      <c r="R55" s="180"/>
      <c r="S55" s="180"/>
      <c r="T55" s="180"/>
      <c r="U55" s="180"/>
      <c r="V55" s="78"/>
      <c r="W55" s="78"/>
    </row>
    <row r="56" spans="2:85" ht="22.95" customHeight="1" x14ac:dyDescent="0.25">
      <c r="B56" s="416"/>
      <c r="D56" s="460" t="s">
        <v>343</v>
      </c>
      <c r="E56" s="461"/>
      <c r="F56" s="265" t="s">
        <v>171</v>
      </c>
      <c r="G56" s="92" t="s">
        <v>312</v>
      </c>
      <c r="H56" s="108"/>
      <c r="I56" s="78"/>
      <c r="J56" s="78"/>
      <c r="K56" s="274">
        <f>SUM(L56:U56)</f>
        <v>0</v>
      </c>
      <c r="L56" s="96"/>
      <c r="M56" s="96"/>
      <c r="N56" s="96"/>
      <c r="O56" s="96"/>
      <c r="P56" s="96"/>
      <c r="Q56" s="96"/>
      <c r="R56" s="96"/>
      <c r="S56" s="96"/>
      <c r="T56" s="96"/>
      <c r="U56" s="96"/>
      <c r="V56" s="78"/>
      <c r="W56" s="78"/>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2"/>
      <c r="AY56" s="282"/>
      <c r="AZ56" s="282"/>
      <c r="BA56" s="282"/>
      <c r="BB56" s="282"/>
      <c r="BC56" s="282"/>
      <c r="BD56" s="282"/>
      <c r="BE56" s="282"/>
      <c r="BF56" s="282"/>
      <c r="BG56" s="282"/>
      <c r="BH56" s="282"/>
      <c r="BI56" s="282"/>
      <c r="BJ56" s="282"/>
      <c r="BK56" s="282"/>
      <c r="BL56" s="282"/>
      <c r="BM56" s="282"/>
      <c r="BN56" s="282"/>
      <c r="BO56" s="282"/>
      <c r="BP56" s="282"/>
      <c r="BQ56" s="282"/>
      <c r="BR56" s="282"/>
      <c r="BS56" s="282"/>
      <c r="BT56" s="282"/>
      <c r="BU56" s="282"/>
      <c r="BV56" s="282"/>
      <c r="BW56" s="282"/>
      <c r="BX56" s="282"/>
      <c r="BY56" s="282"/>
      <c r="BZ56" s="282"/>
      <c r="CA56" s="282"/>
      <c r="CB56" s="282"/>
      <c r="CC56" s="282"/>
      <c r="CD56" s="282"/>
      <c r="CE56" s="282"/>
      <c r="CF56" s="282"/>
      <c r="CG56" s="282"/>
    </row>
    <row r="57" spans="2:85" ht="3.6" customHeight="1" x14ac:dyDescent="0.25">
      <c r="B57" s="416"/>
      <c r="F57" s="270"/>
      <c r="H57" s="78"/>
      <c r="I57" s="78"/>
      <c r="J57" s="78"/>
      <c r="K57" s="180"/>
      <c r="L57" s="180"/>
      <c r="M57" s="180"/>
      <c r="N57" s="180"/>
      <c r="O57" s="180"/>
      <c r="P57" s="180"/>
      <c r="Q57" s="180"/>
      <c r="R57" s="180"/>
      <c r="S57" s="180"/>
      <c r="T57" s="180"/>
      <c r="U57" s="180"/>
      <c r="V57" s="78"/>
      <c r="W57" s="78"/>
    </row>
    <row r="58" spans="2:85" ht="22.95" customHeight="1" x14ac:dyDescent="0.25">
      <c r="B58" s="416"/>
      <c r="D58" s="366" t="s">
        <v>344</v>
      </c>
      <c r="E58" s="371"/>
      <c r="F58" s="265" t="s">
        <v>171</v>
      </c>
      <c r="G58" s="92" t="s">
        <v>298</v>
      </c>
      <c r="H58" s="108"/>
      <c r="I58" s="78"/>
      <c r="J58" s="78"/>
      <c r="K58" s="274">
        <f>SUM(L58:U58)</f>
        <v>0</v>
      </c>
      <c r="L58" s="96"/>
      <c r="M58" s="96"/>
      <c r="N58" s="96"/>
      <c r="O58" s="96"/>
      <c r="P58" s="96"/>
      <c r="Q58" s="96"/>
      <c r="R58" s="96"/>
      <c r="S58" s="96"/>
      <c r="T58" s="96"/>
      <c r="U58" s="96"/>
      <c r="V58" s="78"/>
      <c r="W58" s="78"/>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c r="BO58" s="282"/>
      <c r="BP58" s="282"/>
      <c r="BQ58" s="282"/>
      <c r="BR58" s="282"/>
      <c r="BS58" s="282"/>
      <c r="BT58" s="282"/>
      <c r="BU58" s="282"/>
      <c r="BV58" s="282"/>
      <c r="BW58" s="282"/>
      <c r="BX58" s="282"/>
      <c r="BY58" s="282"/>
      <c r="BZ58" s="282"/>
      <c r="CA58" s="282"/>
      <c r="CB58" s="282"/>
      <c r="CC58" s="282"/>
      <c r="CD58" s="282"/>
      <c r="CE58" s="282"/>
      <c r="CF58" s="282"/>
      <c r="CG58" s="282"/>
    </row>
    <row r="59" spans="2:85" ht="3.6" customHeight="1" x14ac:dyDescent="0.25">
      <c r="B59" s="416"/>
      <c r="F59" s="78"/>
      <c r="H59" s="78"/>
      <c r="I59" s="78"/>
      <c r="J59" s="78"/>
      <c r="K59" s="180"/>
      <c r="L59" s="180"/>
      <c r="M59" s="180"/>
      <c r="N59" s="180"/>
      <c r="O59" s="180"/>
      <c r="P59" s="180"/>
      <c r="Q59" s="180"/>
      <c r="R59" s="180"/>
      <c r="S59" s="180"/>
      <c r="T59" s="180"/>
      <c r="U59" s="180"/>
      <c r="V59" s="78"/>
      <c r="W59" s="78"/>
    </row>
    <row r="60" spans="2:85" ht="16.95" customHeight="1" x14ac:dyDescent="0.25">
      <c r="B60" s="416"/>
      <c r="D60" s="450" t="str">
        <f>"Value in PSUT - residence principle"&amp;$D$4</f>
        <v>Value in PSUT - residence principle (in PJ)</v>
      </c>
      <c r="E60" s="277" t="s">
        <v>326</v>
      </c>
      <c r="F60" s="150" t="str">
        <f>Matrix!E70</f>
        <v>H</v>
      </c>
      <c r="G60" s="285" t="s">
        <v>312</v>
      </c>
      <c r="H60" s="108"/>
      <c r="I60" s="78"/>
      <c r="J60" s="78"/>
      <c r="K60" s="274">
        <f t="shared" ref="K60" si="20">SUM(L60:U60)</f>
        <v>0.43099999999999999</v>
      </c>
      <c r="L60" s="274">
        <f t="shared" ref="L60" si="21">L54-L56+L58</f>
        <v>0</v>
      </c>
      <c r="M60" s="274">
        <f>M54-M56+M58</f>
        <v>0</v>
      </c>
      <c r="N60" s="274">
        <f t="shared" ref="N60:U60" si="22">N54-N56+N58</f>
        <v>0</v>
      </c>
      <c r="O60" s="274">
        <f t="shared" si="22"/>
        <v>0</v>
      </c>
      <c r="P60" s="274">
        <f t="shared" si="22"/>
        <v>0.43099999999999999</v>
      </c>
      <c r="Q60" s="274">
        <f t="shared" si="22"/>
        <v>0</v>
      </c>
      <c r="R60" s="274">
        <f t="shared" si="22"/>
        <v>0</v>
      </c>
      <c r="S60" s="274">
        <f t="shared" si="22"/>
        <v>0</v>
      </c>
      <c r="T60" s="274">
        <f t="shared" si="22"/>
        <v>0</v>
      </c>
      <c r="U60" s="274">
        <f t="shared" si="22"/>
        <v>0</v>
      </c>
      <c r="V60" s="78"/>
      <c r="W60" s="78"/>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2"/>
      <c r="AZ60" s="282"/>
      <c r="BA60" s="282"/>
      <c r="BB60" s="282"/>
      <c r="BC60" s="282"/>
      <c r="BD60" s="282"/>
      <c r="BE60" s="282"/>
      <c r="BF60" s="282"/>
      <c r="BG60" s="282"/>
      <c r="BH60" s="282"/>
      <c r="BI60" s="282"/>
      <c r="BJ60" s="282"/>
      <c r="BK60" s="282"/>
      <c r="BL60" s="282"/>
      <c r="BM60" s="282"/>
      <c r="BN60" s="282"/>
      <c r="BO60" s="282"/>
      <c r="BP60" s="282"/>
      <c r="BQ60" s="282"/>
      <c r="BR60" s="282"/>
      <c r="BS60" s="282"/>
      <c r="BT60" s="282"/>
      <c r="BU60" s="282"/>
      <c r="BV60" s="282"/>
      <c r="BW60" s="282"/>
      <c r="BX60" s="282"/>
      <c r="BY60" s="282"/>
      <c r="BZ60" s="282"/>
      <c r="CA60" s="282"/>
      <c r="CB60" s="282"/>
      <c r="CC60" s="282"/>
      <c r="CD60" s="282"/>
      <c r="CE60" s="282"/>
      <c r="CF60" s="282"/>
      <c r="CG60" s="282"/>
    </row>
    <row r="61" spans="2:85" ht="16.95" customHeight="1" x14ac:dyDescent="0.25">
      <c r="B61" s="416"/>
      <c r="D61" s="451"/>
      <c r="E61" s="277" t="s">
        <v>330</v>
      </c>
      <c r="F61" s="150" t="str">
        <f>Matrix!E70</f>
        <v>H</v>
      </c>
      <c r="G61" s="285" t="s">
        <v>317</v>
      </c>
      <c r="H61" s="108"/>
      <c r="I61" s="78"/>
      <c r="J61" s="78"/>
      <c r="K61" s="274">
        <f>K60</f>
        <v>0.43099999999999999</v>
      </c>
      <c r="L61" s="276"/>
      <c r="M61" s="276"/>
      <c r="N61" s="276"/>
      <c r="O61" s="276"/>
      <c r="P61" s="276"/>
      <c r="Q61" s="276"/>
      <c r="R61" s="276"/>
      <c r="S61" s="276"/>
      <c r="T61" s="276"/>
      <c r="U61" s="276"/>
      <c r="V61" s="78"/>
      <c r="W61" s="78"/>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c r="BJ61" s="282"/>
      <c r="BK61" s="282"/>
      <c r="BL61" s="282"/>
      <c r="BM61" s="282"/>
      <c r="BN61" s="282"/>
      <c r="BO61" s="282"/>
      <c r="BP61" s="282"/>
      <c r="BQ61" s="282"/>
      <c r="BR61" s="282"/>
      <c r="BS61" s="282"/>
      <c r="BT61" s="282"/>
      <c r="BU61" s="282"/>
      <c r="BV61" s="282"/>
      <c r="BW61" s="282"/>
      <c r="BX61" s="282"/>
      <c r="BY61" s="282"/>
      <c r="BZ61" s="282"/>
      <c r="CA61" s="282"/>
      <c r="CB61" s="282"/>
      <c r="CC61" s="282"/>
      <c r="CD61" s="282"/>
      <c r="CE61" s="282"/>
      <c r="CF61" s="282"/>
      <c r="CG61" s="282"/>
    </row>
    <row r="62" spans="2:85" ht="16.95" customHeight="1" x14ac:dyDescent="0.25">
      <c r="B62" s="416"/>
      <c r="D62" s="452"/>
      <c r="E62" s="277" t="s">
        <v>331</v>
      </c>
      <c r="F62" s="150" t="str">
        <f>Matrix!D70</f>
        <v>Env</v>
      </c>
      <c r="G62" s="92" t="s">
        <v>314</v>
      </c>
      <c r="H62" s="108"/>
      <c r="I62" s="78"/>
      <c r="J62" s="78"/>
      <c r="K62" s="274">
        <f>K61</f>
        <v>0.43099999999999999</v>
      </c>
      <c r="L62" s="276"/>
      <c r="M62" s="276"/>
      <c r="N62" s="276"/>
      <c r="O62" s="276"/>
      <c r="P62" s="276"/>
      <c r="Q62" s="276"/>
      <c r="R62" s="276"/>
      <c r="S62" s="276"/>
      <c r="T62" s="276"/>
      <c r="U62" s="276"/>
      <c r="V62" s="78"/>
      <c r="W62" s="78"/>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c r="BH62" s="282"/>
      <c r="BI62" s="282"/>
      <c r="BJ62" s="282"/>
      <c r="BK62" s="282"/>
      <c r="BL62" s="282"/>
      <c r="BM62" s="282"/>
      <c r="BN62" s="282"/>
      <c r="BO62" s="282"/>
      <c r="BP62" s="282"/>
      <c r="BQ62" s="282"/>
      <c r="BR62" s="282"/>
      <c r="BS62" s="282"/>
      <c r="BT62" s="282"/>
      <c r="BU62" s="282"/>
      <c r="BV62" s="282"/>
      <c r="BW62" s="282"/>
      <c r="BX62" s="282"/>
      <c r="BY62" s="282"/>
      <c r="BZ62" s="282"/>
      <c r="CA62" s="282"/>
      <c r="CB62" s="282"/>
      <c r="CC62" s="282"/>
      <c r="CD62" s="282"/>
      <c r="CE62" s="282"/>
      <c r="CF62" s="282"/>
      <c r="CG62" s="282"/>
    </row>
    <row r="63" spans="2:85" x14ac:dyDescent="0.25">
      <c r="I63" s="78"/>
      <c r="J63" s="78"/>
      <c r="K63" s="180"/>
      <c r="L63" s="180"/>
      <c r="M63" s="180"/>
      <c r="N63" s="180"/>
      <c r="O63" s="180"/>
      <c r="P63" s="180"/>
      <c r="Q63" s="180"/>
      <c r="R63" s="180"/>
      <c r="S63" s="180"/>
      <c r="T63" s="180"/>
      <c r="U63" s="180"/>
      <c r="V63" s="78"/>
      <c r="W63" s="78"/>
    </row>
    <row r="64" spans="2:85" ht="16.95" customHeight="1" x14ac:dyDescent="0.25">
      <c r="B64" s="416" t="str">
        <f>Original_data!A72</f>
        <v>Rail</v>
      </c>
      <c r="D64" s="372" t="str">
        <f>"Value in energy balance - territory principle"&amp;$B$4</f>
        <v>Value in energy balance - territory principle (in TJ)</v>
      </c>
      <c r="E64" s="408"/>
      <c r="F64" s="373"/>
      <c r="G64" s="284"/>
      <c r="H64" s="92">
        <v>1E-3</v>
      </c>
      <c r="I64" s="78"/>
      <c r="J64" s="78"/>
      <c r="K64" s="274">
        <f t="shared" ref="K64" si="23">SUM(L64:U64)</f>
        <v>7.1140000000000008</v>
      </c>
      <c r="L64" s="275">
        <f t="shared" ref="L64:U64" si="24">SUMIFS($X64:$CG64,$X$9:$CG$9,L$11)*$H64</f>
        <v>0</v>
      </c>
      <c r="M64" s="275">
        <f t="shared" si="24"/>
        <v>0</v>
      </c>
      <c r="N64" s="275">
        <f t="shared" si="24"/>
        <v>0</v>
      </c>
      <c r="O64" s="275">
        <f t="shared" si="24"/>
        <v>0</v>
      </c>
      <c r="P64" s="275">
        <f t="shared" si="24"/>
        <v>1.1500000000000001</v>
      </c>
      <c r="Q64" s="275">
        <f t="shared" si="24"/>
        <v>3.6999999999999998E-2</v>
      </c>
      <c r="R64" s="275">
        <f t="shared" si="24"/>
        <v>0</v>
      </c>
      <c r="S64" s="275">
        <f t="shared" si="24"/>
        <v>5.9270000000000005</v>
      </c>
      <c r="T64" s="275">
        <f t="shared" si="24"/>
        <v>0</v>
      </c>
      <c r="U64" s="275">
        <f t="shared" si="24"/>
        <v>0</v>
      </c>
      <c r="V64" s="78"/>
      <c r="W64" s="78"/>
      <c r="X64" s="101">
        <f>Original_data!B72</f>
        <v>0</v>
      </c>
      <c r="Y64" s="101">
        <f>Original_data!C72</f>
        <v>0</v>
      </c>
      <c r="Z64" s="101">
        <f>Original_data!D72</f>
        <v>0</v>
      </c>
      <c r="AA64" s="101">
        <f>Original_data!E72</f>
        <v>0</v>
      </c>
      <c r="AB64" s="101">
        <f>Original_data!F72</f>
        <v>0</v>
      </c>
      <c r="AC64" s="101">
        <f>Original_data!G72</f>
        <v>0</v>
      </c>
      <c r="AD64" s="101">
        <f>Original_data!H72</f>
        <v>0</v>
      </c>
      <c r="AE64" s="101">
        <f>Original_data!I72</f>
        <v>0</v>
      </c>
      <c r="AF64" s="101">
        <f>Original_data!J72</f>
        <v>0</v>
      </c>
      <c r="AG64" s="101">
        <f>Original_data!K72</f>
        <v>0</v>
      </c>
      <c r="AH64" s="101">
        <f>Original_data!L72</f>
        <v>0</v>
      </c>
      <c r="AI64" s="101">
        <f>Original_data!M72</f>
        <v>0</v>
      </c>
      <c r="AJ64" s="101">
        <f>Original_data!N72</f>
        <v>0</v>
      </c>
      <c r="AK64" s="101">
        <f>Original_data!O72</f>
        <v>0</v>
      </c>
      <c r="AL64" s="101">
        <f>Original_data!P72</f>
        <v>0</v>
      </c>
      <c r="AM64" s="101">
        <f>Original_data!Q72</f>
        <v>0</v>
      </c>
      <c r="AN64" s="101">
        <f>Original_data!R72</f>
        <v>0</v>
      </c>
      <c r="AO64" s="101">
        <f>Original_data!S72</f>
        <v>0</v>
      </c>
      <c r="AP64" s="101">
        <f>Original_data!U72</f>
        <v>0</v>
      </c>
      <c r="AQ64" s="101">
        <f>Original_data!V72</f>
        <v>0</v>
      </c>
      <c r="AR64" s="101">
        <f>Original_data!W72</f>
        <v>0</v>
      </c>
      <c r="AS64" s="101">
        <f>Original_data!X72</f>
        <v>0</v>
      </c>
      <c r="AT64" s="101">
        <f>Original_data!Y72</f>
        <v>0</v>
      </c>
      <c r="AU64" s="101">
        <f>Original_data!Z72</f>
        <v>0</v>
      </c>
      <c r="AV64" s="101">
        <f>Original_data!AA72</f>
        <v>0</v>
      </c>
      <c r="AW64" s="101">
        <f>Original_data!AB72</f>
        <v>0</v>
      </c>
      <c r="AX64" s="101">
        <f>Original_data!AC72</f>
        <v>0</v>
      </c>
      <c r="AY64" s="101">
        <f>Original_data!AD72</f>
        <v>0</v>
      </c>
      <c r="AZ64" s="101">
        <f>Original_data!AE72</f>
        <v>0</v>
      </c>
      <c r="BA64" s="101">
        <f>Original_data!AF72</f>
        <v>0</v>
      </c>
      <c r="BB64" s="101">
        <f>Original_data!AG72</f>
        <v>0</v>
      </c>
      <c r="BC64" s="101">
        <f>Original_data!AH72</f>
        <v>1150</v>
      </c>
      <c r="BD64" s="101">
        <f>Original_data!AI72</f>
        <v>0</v>
      </c>
      <c r="BE64" s="101">
        <f>Original_data!AJ72</f>
        <v>0</v>
      </c>
      <c r="BF64" s="101">
        <f>Original_data!AK72</f>
        <v>0</v>
      </c>
      <c r="BG64" s="101">
        <f>Original_data!AL72</f>
        <v>0</v>
      </c>
      <c r="BH64" s="101">
        <f>Original_data!AM72</f>
        <v>0</v>
      </c>
      <c r="BI64" s="101">
        <f>Original_data!AN72</f>
        <v>0</v>
      </c>
      <c r="BJ64" s="101">
        <f>Original_data!AO72</f>
        <v>0</v>
      </c>
      <c r="BK64" s="101">
        <f>Original_data!AP72</f>
        <v>0</v>
      </c>
      <c r="BL64" s="101">
        <f>Original_data!AQ72</f>
        <v>0</v>
      </c>
      <c r="BM64" s="101">
        <f>Original_data!AR72</f>
        <v>0</v>
      </c>
      <c r="BN64" s="101">
        <f>Original_data!AS72</f>
        <v>0</v>
      </c>
      <c r="BO64" s="101">
        <f>Original_data!AT72</f>
        <v>0</v>
      </c>
      <c r="BP64" s="101">
        <f>Original_data!AU72</f>
        <v>0</v>
      </c>
      <c r="BQ64" s="101">
        <f>Original_data!AV72</f>
        <v>0</v>
      </c>
      <c r="BR64" s="101">
        <f>Original_data!AW72</f>
        <v>37</v>
      </c>
      <c r="BS64" s="101">
        <f>Original_data!AX72</f>
        <v>0</v>
      </c>
      <c r="BT64" s="101">
        <f>Original_data!AY72</f>
        <v>0</v>
      </c>
      <c r="BU64" s="101">
        <f>Original_data!AZ72</f>
        <v>0</v>
      </c>
      <c r="BV64" s="101">
        <f>Original_data!BA72</f>
        <v>0</v>
      </c>
      <c r="BW64" s="101">
        <f>Original_data!BB72</f>
        <v>0</v>
      </c>
      <c r="BX64" s="101">
        <f>Original_data!BC72</f>
        <v>0</v>
      </c>
      <c r="BY64" s="101">
        <f>Original_data!BD72</f>
        <v>0</v>
      </c>
      <c r="BZ64" s="101">
        <f>Original_data!BE72</f>
        <v>0</v>
      </c>
      <c r="CA64" s="101">
        <f>Original_data!BF72</f>
        <v>0</v>
      </c>
      <c r="CB64" s="101">
        <f>Original_data!BG72</f>
        <v>0</v>
      </c>
      <c r="CC64" s="101">
        <f>Original_data!BH72</f>
        <v>0</v>
      </c>
      <c r="CD64" s="101">
        <f>Original_data!BI72</f>
        <v>0</v>
      </c>
      <c r="CE64" s="101">
        <f>Original_data!BJ72</f>
        <v>0</v>
      </c>
      <c r="CF64" s="101">
        <f>Original_data!BK72</f>
        <v>5927</v>
      </c>
      <c r="CG64" s="101">
        <f>Original_data!BL72</f>
        <v>0</v>
      </c>
    </row>
    <row r="65" spans="2:85" ht="3.6" customHeight="1" x14ac:dyDescent="0.25">
      <c r="B65" s="416"/>
      <c r="F65" s="78"/>
      <c r="H65" s="78"/>
      <c r="I65" s="78"/>
      <c r="J65" s="78"/>
      <c r="K65" s="180"/>
      <c r="L65" s="180"/>
      <c r="M65" s="180"/>
      <c r="N65" s="180"/>
      <c r="O65" s="180"/>
      <c r="P65" s="180"/>
      <c r="Q65" s="180"/>
      <c r="R65" s="180"/>
      <c r="S65" s="180"/>
      <c r="T65" s="180"/>
      <c r="U65" s="180"/>
      <c r="V65" s="78"/>
      <c r="W65" s="78"/>
    </row>
    <row r="66" spans="2:85" ht="22.95" customHeight="1" x14ac:dyDescent="0.25">
      <c r="B66" s="416"/>
      <c r="D66" s="460" t="s">
        <v>343</v>
      </c>
      <c r="E66" s="461"/>
      <c r="F66" s="265" t="s">
        <v>171</v>
      </c>
      <c r="G66" s="92" t="s">
        <v>312</v>
      </c>
      <c r="H66" s="108"/>
      <c r="I66" s="78"/>
      <c r="J66" s="78"/>
      <c r="K66" s="274">
        <f>SUM(L66:U66)</f>
        <v>0</v>
      </c>
      <c r="L66" s="96"/>
      <c r="M66" s="96"/>
      <c r="N66" s="96"/>
      <c r="O66" s="96"/>
      <c r="P66" s="96"/>
      <c r="Q66" s="96"/>
      <c r="R66" s="96"/>
      <c r="S66" s="96"/>
      <c r="T66" s="96"/>
      <c r="U66" s="96"/>
      <c r="V66" s="78"/>
      <c r="W66" s="78"/>
    </row>
    <row r="67" spans="2:85" ht="3.6" customHeight="1" x14ac:dyDescent="0.25">
      <c r="B67" s="416"/>
      <c r="F67" s="270"/>
      <c r="H67" s="78"/>
      <c r="I67" s="78"/>
      <c r="J67" s="78"/>
      <c r="K67" s="180"/>
      <c r="L67" s="180"/>
      <c r="M67" s="180"/>
      <c r="N67" s="180"/>
      <c r="O67" s="180"/>
      <c r="P67" s="180"/>
      <c r="Q67" s="180"/>
      <c r="R67" s="180"/>
      <c r="S67" s="180"/>
      <c r="T67" s="180"/>
      <c r="U67" s="180"/>
      <c r="V67" s="78"/>
      <c r="W67" s="78"/>
    </row>
    <row r="68" spans="2:85" ht="22.95" customHeight="1" x14ac:dyDescent="0.25">
      <c r="B68" s="416"/>
      <c r="D68" s="366" t="s">
        <v>344</v>
      </c>
      <c r="E68" s="371"/>
      <c r="F68" s="265" t="s">
        <v>171</v>
      </c>
      <c r="G68" s="92" t="s">
        <v>298</v>
      </c>
      <c r="H68" s="108"/>
      <c r="I68" s="78"/>
      <c r="J68" s="78"/>
      <c r="K68" s="274">
        <f>SUM(L68:U68)</f>
        <v>0</v>
      </c>
      <c r="L68" s="96"/>
      <c r="M68" s="96"/>
      <c r="N68" s="96"/>
      <c r="O68" s="96"/>
      <c r="P68" s="96"/>
      <c r="Q68" s="96"/>
      <c r="R68" s="96"/>
      <c r="S68" s="96"/>
      <c r="T68" s="96"/>
      <c r="U68" s="96"/>
      <c r="V68" s="78"/>
      <c r="W68" s="78"/>
    </row>
    <row r="69" spans="2:85" ht="3.6" customHeight="1" x14ac:dyDescent="0.25">
      <c r="B69" s="416"/>
      <c r="F69" s="78"/>
      <c r="H69" s="78"/>
      <c r="I69" s="78"/>
      <c r="J69" s="78"/>
      <c r="K69" s="180"/>
      <c r="L69" s="180"/>
      <c r="M69" s="180"/>
      <c r="N69" s="180"/>
      <c r="O69" s="180"/>
      <c r="P69" s="180"/>
      <c r="Q69" s="180"/>
      <c r="R69" s="180"/>
      <c r="S69" s="180"/>
      <c r="T69" s="180"/>
      <c r="U69" s="180"/>
      <c r="V69" s="78"/>
      <c r="W69" s="78"/>
    </row>
    <row r="70" spans="2:85" ht="16.95" customHeight="1" x14ac:dyDescent="0.25">
      <c r="B70" s="416"/>
      <c r="D70" s="450" t="str">
        <f>"Value in PSUT - residence principle"&amp;$D$4</f>
        <v>Value in PSUT - residence principle (in PJ)</v>
      </c>
      <c r="E70" s="277" t="s">
        <v>326</v>
      </c>
      <c r="F70" s="150" t="str">
        <f>Matrix!E72</f>
        <v>H</v>
      </c>
      <c r="G70" s="285" t="s">
        <v>312</v>
      </c>
      <c r="H70" s="108"/>
      <c r="I70" s="78"/>
      <c r="J70" s="78"/>
      <c r="K70" s="274">
        <f t="shared" ref="K70" si="25">SUM(L70:U70)</f>
        <v>7.1140000000000008</v>
      </c>
      <c r="L70" s="274">
        <f t="shared" ref="L70" si="26">L64-L66+L68</f>
        <v>0</v>
      </c>
      <c r="M70" s="274">
        <f>M64-M66+M68</f>
        <v>0</v>
      </c>
      <c r="N70" s="274">
        <f t="shared" ref="N70:U70" si="27">N64-N66+N68</f>
        <v>0</v>
      </c>
      <c r="O70" s="274">
        <f t="shared" si="27"/>
        <v>0</v>
      </c>
      <c r="P70" s="274">
        <f t="shared" si="27"/>
        <v>1.1500000000000001</v>
      </c>
      <c r="Q70" s="274">
        <f t="shared" si="27"/>
        <v>3.6999999999999998E-2</v>
      </c>
      <c r="R70" s="274">
        <f t="shared" si="27"/>
        <v>0</v>
      </c>
      <c r="S70" s="274">
        <f t="shared" si="27"/>
        <v>5.9270000000000005</v>
      </c>
      <c r="T70" s="274">
        <f t="shared" si="27"/>
        <v>0</v>
      </c>
      <c r="U70" s="274">
        <f t="shared" si="27"/>
        <v>0</v>
      </c>
      <c r="V70" s="78"/>
      <c r="W70" s="78"/>
    </row>
    <row r="71" spans="2:85" ht="16.95" customHeight="1" x14ac:dyDescent="0.25">
      <c r="B71" s="416"/>
      <c r="D71" s="451"/>
      <c r="E71" s="277" t="s">
        <v>330</v>
      </c>
      <c r="F71" s="150" t="str">
        <f>Matrix!E72</f>
        <v>H</v>
      </c>
      <c r="G71" s="285" t="s">
        <v>317</v>
      </c>
      <c r="H71" s="108"/>
      <c r="I71" s="78"/>
      <c r="J71" s="78"/>
      <c r="K71" s="274">
        <f>K70</f>
        <v>7.1140000000000008</v>
      </c>
      <c r="L71" s="276"/>
      <c r="M71" s="276"/>
      <c r="N71" s="276"/>
      <c r="O71" s="276"/>
      <c r="P71" s="276"/>
      <c r="Q71" s="276"/>
      <c r="R71" s="276"/>
      <c r="S71" s="276"/>
      <c r="T71" s="276"/>
      <c r="U71" s="276"/>
      <c r="V71" s="78"/>
      <c r="W71" s="78"/>
    </row>
    <row r="72" spans="2:85" ht="16.95" customHeight="1" x14ac:dyDescent="0.25">
      <c r="B72" s="416"/>
      <c r="D72" s="452"/>
      <c r="E72" s="277" t="s">
        <v>331</v>
      </c>
      <c r="F72" s="150" t="str">
        <f>Matrix!D72</f>
        <v>Env</v>
      </c>
      <c r="G72" s="92" t="s">
        <v>314</v>
      </c>
      <c r="H72" s="108"/>
      <c r="I72" s="78"/>
      <c r="J72" s="78"/>
      <c r="K72" s="274">
        <f>K71</f>
        <v>7.1140000000000008</v>
      </c>
      <c r="L72" s="276"/>
      <c r="M72" s="276"/>
      <c r="N72" s="276"/>
      <c r="O72" s="276"/>
      <c r="P72" s="276"/>
      <c r="Q72" s="276"/>
      <c r="R72" s="276"/>
      <c r="S72" s="276"/>
      <c r="T72" s="276"/>
      <c r="U72" s="276"/>
      <c r="V72" s="78"/>
      <c r="W72" s="78"/>
    </row>
    <row r="73" spans="2:85" x14ac:dyDescent="0.25">
      <c r="I73" s="78"/>
      <c r="J73" s="78"/>
      <c r="K73" s="180"/>
      <c r="L73" s="180"/>
      <c r="M73" s="180"/>
      <c r="N73" s="180"/>
      <c r="O73" s="180"/>
      <c r="P73" s="180"/>
      <c r="Q73" s="180"/>
      <c r="R73" s="180"/>
      <c r="S73" s="180"/>
      <c r="T73" s="180"/>
      <c r="U73" s="180"/>
      <c r="V73" s="78"/>
      <c r="W73" s="78"/>
    </row>
    <row r="74" spans="2:85" ht="16.95" customHeight="1" x14ac:dyDescent="0.25">
      <c r="B74" s="416" t="str">
        <f>Original_data!A73</f>
        <v>Pipeline transport</v>
      </c>
      <c r="D74" s="372" t="str">
        <f>"Value in energy balance - territory principle"&amp;$B$4</f>
        <v>Value in energy balance - territory principle (in TJ)</v>
      </c>
      <c r="E74" s="408"/>
      <c r="F74" s="373"/>
      <c r="G74" s="284"/>
      <c r="H74" s="92">
        <v>1E-3</v>
      </c>
      <c r="I74" s="78"/>
      <c r="J74" s="78"/>
      <c r="K74" s="274">
        <f t="shared" ref="K74" si="28">SUM(L74:U74)</f>
        <v>0</v>
      </c>
      <c r="L74" s="275">
        <f t="shared" ref="L74:U74" si="29">SUMIFS($X74:$CG74,$X$9:$CG$9,L$11)*$H74</f>
        <v>0</v>
      </c>
      <c r="M74" s="275">
        <f t="shared" si="29"/>
        <v>0</v>
      </c>
      <c r="N74" s="275">
        <f t="shared" si="29"/>
        <v>0</v>
      </c>
      <c r="O74" s="275">
        <f t="shared" si="29"/>
        <v>0</v>
      </c>
      <c r="P74" s="275">
        <f t="shared" si="29"/>
        <v>0</v>
      </c>
      <c r="Q74" s="275">
        <f t="shared" si="29"/>
        <v>0</v>
      </c>
      <c r="R74" s="275">
        <f t="shared" si="29"/>
        <v>0</v>
      </c>
      <c r="S74" s="275">
        <f t="shared" si="29"/>
        <v>0</v>
      </c>
      <c r="T74" s="275">
        <f t="shared" si="29"/>
        <v>0</v>
      </c>
      <c r="U74" s="275">
        <f t="shared" si="29"/>
        <v>0</v>
      </c>
      <c r="V74" s="78"/>
      <c r="W74" s="78"/>
      <c r="X74" s="101">
        <f>Original_data!B73</f>
        <v>0</v>
      </c>
      <c r="Y74" s="101">
        <f>Original_data!C73</f>
        <v>0</v>
      </c>
      <c r="Z74" s="101">
        <f>Original_data!D73</f>
        <v>0</v>
      </c>
      <c r="AA74" s="101">
        <f>Original_data!E73</f>
        <v>0</v>
      </c>
      <c r="AB74" s="101">
        <f>Original_data!F73</f>
        <v>0</v>
      </c>
      <c r="AC74" s="101">
        <f>Original_data!G73</f>
        <v>0</v>
      </c>
      <c r="AD74" s="101">
        <f>Original_data!H73</f>
        <v>0</v>
      </c>
      <c r="AE74" s="101">
        <f>Original_data!I73</f>
        <v>0</v>
      </c>
      <c r="AF74" s="101">
        <f>Original_data!J73</f>
        <v>0</v>
      </c>
      <c r="AG74" s="101">
        <f>Original_data!K73</f>
        <v>0</v>
      </c>
      <c r="AH74" s="101">
        <f>Original_data!L73</f>
        <v>0</v>
      </c>
      <c r="AI74" s="101">
        <f>Original_data!M73</f>
        <v>0</v>
      </c>
      <c r="AJ74" s="101">
        <f>Original_data!N73</f>
        <v>0</v>
      </c>
      <c r="AK74" s="101">
        <f>Original_data!O73</f>
        <v>0</v>
      </c>
      <c r="AL74" s="101">
        <f>Original_data!P73</f>
        <v>0</v>
      </c>
      <c r="AM74" s="101">
        <f>Original_data!Q73</f>
        <v>0</v>
      </c>
      <c r="AN74" s="101">
        <f>Original_data!R73</f>
        <v>0</v>
      </c>
      <c r="AO74" s="101">
        <f>Original_data!S73</f>
        <v>0</v>
      </c>
      <c r="AP74" s="101">
        <f>Original_data!U73</f>
        <v>0</v>
      </c>
      <c r="AQ74" s="101">
        <f>Original_data!V73</f>
        <v>0</v>
      </c>
      <c r="AR74" s="101">
        <f>Original_data!W73</f>
        <v>0</v>
      </c>
      <c r="AS74" s="101">
        <f>Original_data!X73</f>
        <v>0</v>
      </c>
      <c r="AT74" s="101">
        <f>Original_data!Y73</f>
        <v>0</v>
      </c>
      <c r="AU74" s="101">
        <f>Original_data!Z73</f>
        <v>0</v>
      </c>
      <c r="AV74" s="101">
        <f>Original_data!AA73</f>
        <v>0</v>
      </c>
      <c r="AW74" s="101">
        <f>Original_data!AB73</f>
        <v>0</v>
      </c>
      <c r="AX74" s="101">
        <f>Original_data!AC73</f>
        <v>0</v>
      </c>
      <c r="AY74" s="101">
        <f>Original_data!AD73</f>
        <v>0</v>
      </c>
      <c r="AZ74" s="101">
        <f>Original_data!AE73</f>
        <v>0</v>
      </c>
      <c r="BA74" s="101">
        <f>Original_data!AF73</f>
        <v>0</v>
      </c>
      <c r="BB74" s="101">
        <f>Original_data!AG73</f>
        <v>0</v>
      </c>
      <c r="BC74" s="101">
        <f>Original_data!AH73</f>
        <v>0</v>
      </c>
      <c r="BD74" s="101">
        <f>Original_data!AI73</f>
        <v>0</v>
      </c>
      <c r="BE74" s="101">
        <f>Original_data!AJ73</f>
        <v>0</v>
      </c>
      <c r="BF74" s="101">
        <f>Original_data!AK73</f>
        <v>0</v>
      </c>
      <c r="BG74" s="101">
        <f>Original_data!AL73</f>
        <v>0</v>
      </c>
      <c r="BH74" s="101">
        <f>Original_data!AM73</f>
        <v>0</v>
      </c>
      <c r="BI74" s="101">
        <f>Original_data!AN73</f>
        <v>0</v>
      </c>
      <c r="BJ74" s="101">
        <f>Original_data!AO73</f>
        <v>0</v>
      </c>
      <c r="BK74" s="101">
        <f>Original_data!AP73</f>
        <v>0</v>
      </c>
      <c r="BL74" s="101">
        <f>Original_data!AQ73</f>
        <v>0</v>
      </c>
      <c r="BM74" s="101">
        <f>Original_data!AR73</f>
        <v>0</v>
      </c>
      <c r="BN74" s="101">
        <f>Original_data!AS73</f>
        <v>0</v>
      </c>
      <c r="BO74" s="101">
        <f>Original_data!AT73</f>
        <v>0</v>
      </c>
      <c r="BP74" s="101">
        <f>Original_data!AU73</f>
        <v>0</v>
      </c>
      <c r="BQ74" s="101">
        <f>Original_data!AV73</f>
        <v>0</v>
      </c>
      <c r="BR74" s="101">
        <f>Original_data!AW73</f>
        <v>0</v>
      </c>
      <c r="BS74" s="101">
        <f>Original_data!AX73</f>
        <v>0</v>
      </c>
      <c r="BT74" s="101">
        <f>Original_data!AY73</f>
        <v>0</v>
      </c>
      <c r="BU74" s="101">
        <f>Original_data!AZ73</f>
        <v>0</v>
      </c>
      <c r="BV74" s="101">
        <f>Original_data!BA73</f>
        <v>0</v>
      </c>
      <c r="BW74" s="101">
        <f>Original_data!BB73</f>
        <v>0</v>
      </c>
      <c r="BX74" s="101">
        <f>Original_data!BC73</f>
        <v>0</v>
      </c>
      <c r="BY74" s="101">
        <f>Original_data!BD73</f>
        <v>0</v>
      </c>
      <c r="BZ74" s="101">
        <f>Original_data!BE73</f>
        <v>0</v>
      </c>
      <c r="CA74" s="101">
        <f>Original_data!BF73</f>
        <v>0</v>
      </c>
      <c r="CB74" s="101">
        <f>Original_data!BG73</f>
        <v>0</v>
      </c>
      <c r="CC74" s="101">
        <f>Original_data!BH73</f>
        <v>0</v>
      </c>
      <c r="CD74" s="101">
        <f>Original_data!BI73</f>
        <v>0</v>
      </c>
      <c r="CE74" s="101">
        <f>Original_data!BJ73</f>
        <v>0</v>
      </c>
      <c r="CF74" s="101">
        <f>Original_data!BK73</f>
        <v>0</v>
      </c>
      <c r="CG74" s="101">
        <f>Original_data!BL73</f>
        <v>0</v>
      </c>
    </row>
    <row r="75" spans="2:85" ht="3.6" customHeight="1" x14ac:dyDescent="0.25">
      <c r="B75" s="416"/>
      <c r="F75" s="78"/>
      <c r="H75" s="78"/>
      <c r="I75" s="78"/>
      <c r="J75" s="78"/>
      <c r="K75" s="180"/>
      <c r="L75" s="180"/>
      <c r="M75" s="180"/>
      <c r="N75" s="180"/>
      <c r="O75" s="180"/>
      <c r="P75" s="180"/>
      <c r="Q75" s="180"/>
      <c r="R75" s="180"/>
      <c r="S75" s="180"/>
      <c r="T75" s="180"/>
      <c r="U75" s="180"/>
      <c r="V75" s="78"/>
      <c r="W75" s="78"/>
    </row>
    <row r="76" spans="2:85" ht="22.95" customHeight="1" x14ac:dyDescent="0.25">
      <c r="B76" s="416"/>
      <c r="D76" s="460" t="s">
        <v>343</v>
      </c>
      <c r="E76" s="461"/>
      <c r="F76" s="265" t="s">
        <v>171</v>
      </c>
      <c r="G76" s="92" t="s">
        <v>312</v>
      </c>
      <c r="H76" s="108"/>
      <c r="I76" s="78"/>
      <c r="J76" s="78"/>
      <c r="K76" s="274">
        <f>SUM(L76:U76)</f>
        <v>0</v>
      </c>
      <c r="L76" s="96"/>
      <c r="M76" s="96"/>
      <c r="N76" s="96"/>
      <c r="O76" s="96"/>
      <c r="P76" s="96"/>
      <c r="Q76" s="96"/>
      <c r="R76" s="96"/>
      <c r="S76" s="96"/>
      <c r="T76" s="96"/>
      <c r="U76" s="96"/>
      <c r="V76" s="78"/>
      <c r="W76" s="78"/>
      <c r="X76" s="282"/>
      <c r="Y76" s="282"/>
      <c r="Z76" s="282"/>
      <c r="AA76" s="282"/>
      <c r="AB76" s="282"/>
      <c r="AC76" s="282"/>
      <c r="AD76" s="282"/>
      <c r="AE76" s="282"/>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c r="BB76" s="282"/>
      <c r="BC76" s="282"/>
      <c r="BD76" s="282"/>
      <c r="BE76" s="282"/>
      <c r="BF76" s="282"/>
      <c r="BG76" s="282"/>
      <c r="BH76" s="282"/>
      <c r="BI76" s="282"/>
      <c r="BJ76" s="282"/>
      <c r="BK76" s="282"/>
      <c r="BL76" s="282"/>
      <c r="BM76" s="282"/>
      <c r="BN76" s="282"/>
      <c r="BO76" s="282"/>
      <c r="BP76" s="282"/>
      <c r="BQ76" s="282"/>
      <c r="BR76" s="282"/>
      <c r="BS76" s="282"/>
      <c r="BT76" s="282"/>
      <c r="BU76" s="282"/>
      <c r="BV76" s="282"/>
      <c r="BW76" s="282"/>
      <c r="BX76" s="282"/>
      <c r="BY76" s="282"/>
      <c r="BZ76" s="282"/>
      <c r="CA76" s="282"/>
      <c r="CB76" s="282"/>
      <c r="CC76" s="282"/>
      <c r="CD76" s="282"/>
      <c r="CE76" s="282"/>
      <c r="CF76" s="282"/>
      <c r="CG76" s="282"/>
    </row>
    <row r="77" spans="2:85" ht="3.6" customHeight="1" x14ac:dyDescent="0.25">
      <c r="B77" s="416"/>
      <c r="F77" s="270"/>
      <c r="H77" s="78"/>
      <c r="I77" s="78"/>
      <c r="J77" s="78"/>
      <c r="K77" s="180"/>
      <c r="L77" s="180"/>
      <c r="M77" s="180"/>
      <c r="N77" s="180"/>
      <c r="O77" s="180"/>
      <c r="P77" s="180"/>
      <c r="Q77" s="180"/>
      <c r="R77" s="180"/>
      <c r="S77" s="180"/>
      <c r="T77" s="180"/>
      <c r="U77" s="180"/>
      <c r="V77" s="78"/>
      <c r="W77" s="78"/>
    </row>
    <row r="78" spans="2:85" ht="22.95" customHeight="1" x14ac:dyDescent="0.25">
      <c r="B78" s="416"/>
      <c r="D78" s="366" t="s">
        <v>344</v>
      </c>
      <c r="E78" s="371"/>
      <c r="F78" s="265" t="s">
        <v>171</v>
      </c>
      <c r="G78" s="92" t="s">
        <v>298</v>
      </c>
      <c r="H78" s="108"/>
      <c r="I78" s="78"/>
      <c r="J78" s="78"/>
      <c r="K78" s="274">
        <f>SUM(L78:U78)</f>
        <v>0</v>
      </c>
      <c r="L78" s="96"/>
      <c r="M78" s="96"/>
      <c r="N78" s="96"/>
      <c r="O78" s="96"/>
      <c r="P78" s="96"/>
      <c r="Q78" s="96"/>
      <c r="R78" s="96"/>
      <c r="S78" s="96"/>
      <c r="T78" s="96"/>
      <c r="U78" s="96"/>
      <c r="V78" s="78"/>
      <c r="W78" s="78"/>
      <c r="X78" s="282"/>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2"/>
      <c r="AY78" s="282"/>
      <c r="AZ78" s="282"/>
      <c r="BA78" s="282"/>
      <c r="BB78" s="282"/>
      <c r="BC78" s="282"/>
      <c r="BD78" s="282"/>
      <c r="BE78" s="282"/>
      <c r="BF78" s="282"/>
      <c r="BG78" s="282"/>
      <c r="BH78" s="282"/>
      <c r="BI78" s="282"/>
      <c r="BJ78" s="282"/>
      <c r="BK78" s="282"/>
      <c r="BL78" s="282"/>
      <c r="BM78" s="282"/>
      <c r="BN78" s="282"/>
      <c r="BO78" s="282"/>
      <c r="BP78" s="282"/>
      <c r="BQ78" s="282"/>
      <c r="BR78" s="282"/>
      <c r="BS78" s="282"/>
      <c r="BT78" s="282"/>
      <c r="BU78" s="282"/>
      <c r="BV78" s="282"/>
      <c r="BW78" s="282"/>
      <c r="BX78" s="282"/>
      <c r="BY78" s="282"/>
      <c r="BZ78" s="282"/>
      <c r="CA78" s="282"/>
      <c r="CB78" s="282"/>
      <c r="CC78" s="282"/>
      <c r="CD78" s="282"/>
      <c r="CE78" s="282"/>
      <c r="CF78" s="282"/>
      <c r="CG78" s="282"/>
    </row>
    <row r="79" spans="2:85" ht="3.6" customHeight="1" x14ac:dyDescent="0.25">
      <c r="B79" s="416"/>
      <c r="F79" s="78"/>
      <c r="H79" s="78"/>
      <c r="I79" s="78"/>
      <c r="J79" s="78"/>
      <c r="K79" s="180"/>
      <c r="L79" s="180"/>
      <c r="M79" s="180"/>
      <c r="N79" s="180"/>
      <c r="O79" s="180"/>
      <c r="P79" s="180"/>
      <c r="Q79" s="180"/>
      <c r="R79" s="180"/>
      <c r="S79" s="180"/>
      <c r="T79" s="180"/>
      <c r="U79" s="180"/>
      <c r="V79" s="78"/>
      <c r="W79" s="78"/>
    </row>
    <row r="80" spans="2:85" ht="16.95" customHeight="1" x14ac:dyDescent="0.25">
      <c r="B80" s="416"/>
      <c r="D80" s="450" t="str">
        <f>"Value in PSUT - residence principle"&amp;$D$4</f>
        <v>Value in PSUT - residence principle (in PJ)</v>
      </c>
      <c r="E80" s="277" t="s">
        <v>326</v>
      </c>
      <c r="F80" s="150" t="str">
        <f>Matrix!E73</f>
        <v>H</v>
      </c>
      <c r="G80" s="285" t="s">
        <v>312</v>
      </c>
      <c r="H80" s="108"/>
      <c r="I80" s="78"/>
      <c r="J80" s="78"/>
      <c r="K80" s="274">
        <f t="shared" ref="K80" si="30">SUM(L80:U80)</f>
        <v>0</v>
      </c>
      <c r="L80" s="274">
        <f t="shared" ref="L80" si="31">L74-L76+L78</f>
        <v>0</v>
      </c>
      <c r="M80" s="274">
        <f>M74-M76+M78</f>
        <v>0</v>
      </c>
      <c r="N80" s="274">
        <f t="shared" ref="N80:U80" si="32">N74-N76+N78</f>
        <v>0</v>
      </c>
      <c r="O80" s="274">
        <f t="shared" si="32"/>
        <v>0</v>
      </c>
      <c r="P80" s="274">
        <f t="shared" si="32"/>
        <v>0</v>
      </c>
      <c r="Q80" s="274">
        <f t="shared" si="32"/>
        <v>0</v>
      </c>
      <c r="R80" s="274">
        <f t="shared" si="32"/>
        <v>0</v>
      </c>
      <c r="S80" s="274">
        <f t="shared" si="32"/>
        <v>0</v>
      </c>
      <c r="T80" s="274">
        <f t="shared" si="32"/>
        <v>0</v>
      </c>
      <c r="U80" s="274">
        <f t="shared" si="32"/>
        <v>0</v>
      </c>
      <c r="V80" s="78"/>
      <c r="W80" s="78"/>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82"/>
      <c r="BA80" s="282"/>
      <c r="BB80" s="282"/>
      <c r="BC80" s="282"/>
      <c r="BD80" s="282"/>
      <c r="BE80" s="282"/>
      <c r="BF80" s="282"/>
      <c r="BG80" s="282"/>
      <c r="BH80" s="282"/>
      <c r="BI80" s="282"/>
      <c r="BJ80" s="282"/>
      <c r="BK80" s="282"/>
      <c r="BL80" s="282"/>
      <c r="BM80" s="282"/>
      <c r="BN80" s="282"/>
      <c r="BO80" s="282"/>
      <c r="BP80" s="282"/>
      <c r="BQ80" s="282"/>
      <c r="BR80" s="282"/>
      <c r="BS80" s="282"/>
      <c r="BT80" s="282"/>
      <c r="BU80" s="282"/>
      <c r="BV80" s="282"/>
      <c r="BW80" s="282"/>
      <c r="BX80" s="282"/>
      <c r="BY80" s="282"/>
      <c r="BZ80" s="282"/>
      <c r="CA80" s="282"/>
      <c r="CB80" s="282"/>
      <c r="CC80" s="282"/>
      <c r="CD80" s="282"/>
      <c r="CE80" s="282"/>
      <c r="CF80" s="282"/>
      <c r="CG80" s="282"/>
    </row>
    <row r="81" spans="2:85" ht="16.95" customHeight="1" x14ac:dyDescent="0.25">
      <c r="B81" s="416"/>
      <c r="D81" s="451"/>
      <c r="E81" s="277" t="s">
        <v>330</v>
      </c>
      <c r="F81" s="150" t="str">
        <f>Matrix!E73</f>
        <v>H</v>
      </c>
      <c r="G81" s="285" t="s">
        <v>317</v>
      </c>
      <c r="H81" s="108"/>
      <c r="I81" s="78"/>
      <c r="J81" s="78"/>
      <c r="K81" s="274">
        <f>K80</f>
        <v>0</v>
      </c>
      <c r="L81" s="276"/>
      <c r="M81" s="276"/>
      <c r="N81" s="276"/>
      <c r="O81" s="276"/>
      <c r="P81" s="276"/>
      <c r="Q81" s="276"/>
      <c r="R81" s="276"/>
      <c r="S81" s="276"/>
      <c r="T81" s="276"/>
      <c r="U81" s="276"/>
      <c r="V81" s="78"/>
      <c r="W81" s="78"/>
      <c r="X81" s="282"/>
      <c r="Y81" s="282"/>
      <c r="Z81" s="282"/>
      <c r="AA81" s="282"/>
      <c r="AB81" s="282"/>
      <c r="AC81" s="282"/>
      <c r="AD81" s="282"/>
      <c r="AE81" s="282"/>
      <c r="AF81" s="282"/>
      <c r="AG81" s="282"/>
      <c r="AH81" s="282"/>
      <c r="AI81" s="282"/>
      <c r="AJ81" s="282"/>
      <c r="AK81" s="282"/>
      <c r="AL81" s="282"/>
      <c r="AM81" s="282"/>
      <c r="AN81" s="282"/>
      <c r="AO81" s="282"/>
      <c r="AP81" s="282"/>
      <c r="AQ81" s="282"/>
      <c r="AR81" s="282"/>
      <c r="AS81" s="282"/>
      <c r="AT81" s="282"/>
      <c r="AU81" s="282"/>
      <c r="AV81" s="282"/>
      <c r="AW81" s="282"/>
      <c r="AX81" s="282"/>
      <c r="AY81" s="282"/>
      <c r="AZ81" s="282"/>
      <c r="BA81" s="282"/>
      <c r="BB81" s="282"/>
      <c r="BC81" s="282"/>
      <c r="BD81" s="282"/>
      <c r="BE81" s="282"/>
      <c r="BF81" s="282"/>
      <c r="BG81" s="282"/>
      <c r="BH81" s="282"/>
      <c r="BI81" s="282"/>
      <c r="BJ81" s="282"/>
      <c r="BK81" s="282"/>
      <c r="BL81" s="282"/>
      <c r="BM81" s="282"/>
      <c r="BN81" s="282"/>
      <c r="BO81" s="282"/>
      <c r="BP81" s="282"/>
      <c r="BQ81" s="282"/>
      <c r="BR81" s="282"/>
      <c r="BS81" s="282"/>
      <c r="BT81" s="282"/>
      <c r="BU81" s="282"/>
      <c r="BV81" s="282"/>
      <c r="BW81" s="282"/>
      <c r="BX81" s="282"/>
      <c r="BY81" s="282"/>
      <c r="BZ81" s="282"/>
      <c r="CA81" s="282"/>
      <c r="CB81" s="282"/>
      <c r="CC81" s="282"/>
      <c r="CD81" s="282"/>
      <c r="CE81" s="282"/>
      <c r="CF81" s="282"/>
      <c r="CG81" s="282"/>
    </row>
    <row r="82" spans="2:85" ht="16.95" customHeight="1" x14ac:dyDescent="0.25">
      <c r="B82" s="416"/>
      <c r="D82" s="452"/>
      <c r="E82" s="277" t="s">
        <v>331</v>
      </c>
      <c r="F82" s="150" t="str">
        <f>Matrix!D73</f>
        <v>Env</v>
      </c>
      <c r="G82" s="92" t="s">
        <v>314</v>
      </c>
      <c r="H82" s="108"/>
      <c r="I82" s="78"/>
      <c r="J82" s="78"/>
      <c r="K82" s="274">
        <f>K81</f>
        <v>0</v>
      </c>
      <c r="L82" s="276"/>
      <c r="M82" s="276"/>
      <c r="N82" s="276"/>
      <c r="O82" s="276"/>
      <c r="P82" s="276"/>
      <c r="Q82" s="276"/>
      <c r="R82" s="276"/>
      <c r="S82" s="276"/>
      <c r="T82" s="276"/>
      <c r="U82" s="276"/>
      <c r="V82" s="78"/>
      <c r="W82" s="78"/>
      <c r="X82" s="282"/>
      <c r="Y82" s="282"/>
      <c r="Z82" s="282"/>
      <c r="AA82" s="282"/>
      <c r="AB82" s="282"/>
      <c r="AC82" s="282"/>
      <c r="AD82" s="282"/>
      <c r="AE82" s="282"/>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2"/>
      <c r="BD82" s="282"/>
      <c r="BE82" s="282"/>
      <c r="BF82" s="282"/>
      <c r="BG82" s="282"/>
      <c r="BH82" s="282"/>
      <c r="BI82" s="282"/>
      <c r="BJ82" s="282"/>
      <c r="BK82" s="282"/>
      <c r="BL82" s="282"/>
      <c r="BM82" s="282"/>
      <c r="BN82" s="282"/>
      <c r="BO82" s="282"/>
      <c r="BP82" s="282"/>
      <c r="BQ82" s="282"/>
      <c r="BR82" s="282"/>
      <c r="BS82" s="282"/>
      <c r="BT82" s="282"/>
      <c r="BU82" s="282"/>
      <c r="BV82" s="282"/>
      <c r="BW82" s="282"/>
      <c r="BX82" s="282"/>
      <c r="BY82" s="282"/>
      <c r="BZ82" s="282"/>
      <c r="CA82" s="282"/>
      <c r="CB82" s="282"/>
      <c r="CC82" s="282"/>
      <c r="CD82" s="282"/>
      <c r="CE82" s="282"/>
      <c r="CF82" s="282"/>
      <c r="CG82" s="282"/>
    </row>
    <row r="83" spans="2:85" x14ac:dyDescent="0.25">
      <c r="B83" s="90"/>
      <c r="D83" s="90"/>
      <c r="E83" s="90"/>
      <c r="F83" s="286"/>
      <c r="G83" s="89"/>
      <c r="H83" s="89"/>
      <c r="I83" s="78"/>
      <c r="J83" s="78"/>
      <c r="K83" s="180"/>
      <c r="L83" s="180"/>
      <c r="M83" s="180"/>
      <c r="N83" s="180"/>
      <c r="O83" s="180"/>
      <c r="P83" s="180"/>
      <c r="Q83" s="180"/>
      <c r="R83" s="180"/>
      <c r="S83" s="180"/>
      <c r="T83" s="180"/>
      <c r="U83" s="180"/>
      <c r="V83" s="78"/>
      <c r="W83" s="78"/>
      <c r="X83" s="282"/>
      <c r="Y83" s="282"/>
      <c r="Z83" s="282"/>
      <c r="AA83" s="282"/>
      <c r="AB83" s="282"/>
      <c r="AC83" s="282"/>
      <c r="AD83" s="282"/>
      <c r="AE83" s="282"/>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c r="BD83" s="282"/>
      <c r="BE83" s="282"/>
      <c r="BF83" s="282"/>
      <c r="BG83" s="282"/>
      <c r="BH83" s="282"/>
      <c r="BI83" s="282"/>
      <c r="BJ83" s="282"/>
      <c r="BK83" s="282"/>
      <c r="BL83" s="282"/>
      <c r="BM83" s="282"/>
      <c r="BN83" s="282"/>
      <c r="BO83" s="282"/>
      <c r="BP83" s="282"/>
      <c r="BQ83" s="282"/>
      <c r="BR83" s="282"/>
      <c r="BS83" s="282"/>
      <c r="BT83" s="282"/>
      <c r="BU83" s="282"/>
      <c r="BV83" s="282"/>
      <c r="BW83" s="282"/>
      <c r="BX83" s="282"/>
      <c r="BY83" s="282"/>
      <c r="BZ83" s="282"/>
      <c r="CA83" s="282"/>
      <c r="CB83" s="282"/>
      <c r="CC83" s="282"/>
      <c r="CD83" s="282"/>
      <c r="CE83" s="282"/>
      <c r="CF83" s="282"/>
      <c r="CG83" s="282"/>
    </row>
    <row r="84" spans="2:85" ht="16.95" customHeight="1" x14ac:dyDescent="0.25">
      <c r="B84" s="416" t="str">
        <f>Original_data!A76</f>
        <v>Non-specified (transport)</v>
      </c>
      <c r="D84" s="372" t="str">
        <f>"Value in energy balance - territory principle"&amp;$B$4</f>
        <v>Value in energy balance - territory principle (in TJ)</v>
      </c>
      <c r="E84" s="408"/>
      <c r="F84" s="373"/>
      <c r="G84" s="284"/>
      <c r="H84" s="92">
        <v>1E-3</v>
      </c>
      <c r="I84" s="78"/>
      <c r="J84" s="78"/>
      <c r="K84" s="274">
        <f t="shared" ref="K84" si="33">SUM(L84:U84)</f>
        <v>0</v>
      </c>
      <c r="L84" s="275">
        <f t="shared" ref="L84:U84" si="34">SUMIFS($X84:$CG84,$X$9:$CG$9,L$11)*$H84</f>
        <v>0</v>
      </c>
      <c r="M84" s="275">
        <f t="shared" si="34"/>
        <v>0</v>
      </c>
      <c r="N84" s="275">
        <f t="shared" si="34"/>
        <v>0</v>
      </c>
      <c r="O84" s="275">
        <f t="shared" si="34"/>
        <v>0</v>
      </c>
      <c r="P84" s="275">
        <f t="shared" si="34"/>
        <v>0</v>
      </c>
      <c r="Q84" s="275">
        <f t="shared" si="34"/>
        <v>0</v>
      </c>
      <c r="R84" s="275">
        <f t="shared" si="34"/>
        <v>0</v>
      </c>
      <c r="S84" s="275">
        <f t="shared" si="34"/>
        <v>0</v>
      </c>
      <c r="T84" s="275">
        <f t="shared" si="34"/>
        <v>0</v>
      </c>
      <c r="U84" s="275">
        <f t="shared" si="34"/>
        <v>0</v>
      </c>
      <c r="V84" s="78"/>
      <c r="W84" s="78"/>
      <c r="X84" s="101">
        <f>Original_data!B76</f>
        <v>0</v>
      </c>
      <c r="Y84" s="101">
        <f>Original_data!C76</f>
        <v>0</v>
      </c>
      <c r="Z84" s="101">
        <f>Original_data!D76</f>
        <v>0</v>
      </c>
      <c r="AA84" s="101">
        <f>Original_data!E76</f>
        <v>0</v>
      </c>
      <c r="AB84" s="101">
        <f>Original_data!F76</f>
        <v>0</v>
      </c>
      <c r="AC84" s="101">
        <f>Original_data!G76</f>
        <v>0</v>
      </c>
      <c r="AD84" s="101">
        <f>Original_data!H76</f>
        <v>0</v>
      </c>
      <c r="AE84" s="101">
        <f>Original_data!I76</f>
        <v>0</v>
      </c>
      <c r="AF84" s="101">
        <f>Original_data!J76</f>
        <v>0</v>
      </c>
      <c r="AG84" s="101">
        <f>Original_data!K76</f>
        <v>0</v>
      </c>
      <c r="AH84" s="101">
        <f>Original_data!L76</f>
        <v>0</v>
      </c>
      <c r="AI84" s="101">
        <f>Original_data!M76</f>
        <v>0</v>
      </c>
      <c r="AJ84" s="101">
        <f>Original_data!N76</f>
        <v>0</v>
      </c>
      <c r="AK84" s="101">
        <f>Original_data!O76</f>
        <v>0</v>
      </c>
      <c r="AL84" s="101">
        <f>Original_data!P76</f>
        <v>0</v>
      </c>
      <c r="AM84" s="101">
        <f>Original_data!Q76</f>
        <v>0</v>
      </c>
      <c r="AN84" s="101">
        <f>Original_data!R76</f>
        <v>0</v>
      </c>
      <c r="AO84" s="101">
        <f>Original_data!S76</f>
        <v>0</v>
      </c>
      <c r="AP84" s="101">
        <f>Original_data!U76</f>
        <v>0</v>
      </c>
      <c r="AQ84" s="101">
        <f>Original_data!V76</f>
        <v>0</v>
      </c>
      <c r="AR84" s="101">
        <f>Original_data!W76</f>
        <v>0</v>
      </c>
      <c r="AS84" s="101">
        <f>Original_data!X76</f>
        <v>0</v>
      </c>
      <c r="AT84" s="101">
        <f>Original_data!Y76</f>
        <v>0</v>
      </c>
      <c r="AU84" s="101">
        <f>Original_data!Z76</f>
        <v>0</v>
      </c>
      <c r="AV84" s="101">
        <f>Original_data!AA76</f>
        <v>0</v>
      </c>
      <c r="AW84" s="101">
        <f>Original_data!AB76</f>
        <v>0</v>
      </c>
      <c r="AX84" s="101">
        <f>Original_data!AC76</f>
        <v>0</v>
      </c>
      <c r="AY84" s="101">
        <f>Original_data!AD76</f>
        <v>0</v>
      </c>
      <c r="AZ84" s="101">
        <f>Original_data!AE76</f>
        <v>0</v>
      </c>
      <c r="BA84" s="101">
        <f>Original_data!AF76</f>
        <v>0</v>
      </c>
      <c r="BB84" s="101">
        <f>Original_data!AG76</f>
        <v>0</v>
      </c>
      <c r="BC84" s="101">
        <f>Original_data!AH76</f>
        <v>0</v>
      </c>
      <c r="BD84" s="101">
        <f>Original_data!AI76</f>
        <v>0</v>
      </c>
      <c r="BE84" s="101">
        <f>Original_data!AJ76</f>
        <v>0</v>
      </c>
      <c r="BF84" s="101">
        <f>Original_data!AK76</f>
        <v>0</v>
      </c>
      <c r="BG84" s="101">
        <f>Original_data!AL76</f>
        <v>0</v>
      </c>
      <c r="BH84" s="101">
        <f>Original_data!AM76</f>
        <v>0</v>
      </c>
      <c r="BI84" s="101">
        <f>Original_data!AN76</f>
        <v>0</v>
      </c>
      <c r="BJ84" s="101">
        <f>Original_data!AO76</f>
        <v>0</v>
      </c>
      <c r="BK84" s="101">
        <f>Original_data!AP76</f>
        <v>0</v>
      </c>
      <c r="BL84" s="101">
        <f>Original_data!AQ76</f>
        <v>0</v>
      </c>
      <c r="BM84" s="101">
        <f>Original_data!AR76</f>
        <v>0</v>
      </c>
      <c r="BN84" s="101">
        <f>Original_data!AS76</f>
        <v>0</v>
      </c>
      <c r="BO84" s="101">
        <f>Original_data!AT76</f>
        <v>0</v>
      </c>
      <c r="BP84" s="101">
        <f>Original_data!AU76</f>
        <v>0</v>
      </c>
      <c r="BQ84" s="101">
        <f>Original_data!AV76</f>
        <v>0</v>
      </c>
      <c r="BR84" s="101">
        <f>Original_data!AW76</f>
        <v>0</v>
      </c>
      <c r="BS84" s="101">
        <f>Original_data!AX76</f>
        <v>0</v>
      </c>
      <c r="BT84" s="101">
        <f>Original_data!AY76</f>
        <v>0</v>
      </c>
      <c r="BU84" s="101">
        <f>Original_data!AZ76</f>
        <v>0</v>
      </c>
      <c r="BV84" s="101">
        <f>Original_data!BA76</f>
        <v>0</v>
      </c>
      <c r="BW84" s="101">
        <f>Original_data!BB76</f>
        <v>0</v>
      </c>
      <c r="BX84" s="101">
        <f>Original_data!BC76</f>
        <v>0</v>
      </c>
      <c r="BY84" s="101">
        <f>Original_data!BD76</f>
        <v>0</v>
      </c>
      <c r="BZ84" s="101">
        <f>Original_data!BE76</f>
        <v>0</v>
      </c>
      <c r="CA84" s="101">
        <f>Original_data!BF76</f>
        <v>0</v>
      </c>
      <c r="CB84" s="101">
        <f>Original_data!BG76</f>
        <v>0</v>
      </c>
      <c r="CC84" s="101">
        <f>Original_data!BH76</f>
        <v>0</v>
      </c>
      <c r="CD84" s="101">
        <f>Original_data!BI76</f>
        <v>0</v>
      </c>
      <c r="CE84" s="101">
        <f>Original_data!BJ76</f>
        <v>0</v>
      </c>
      <c r="CF84" s="101">
        <f>Original_data!BK76</f>
        <v>0</v>
      </c>
      <c r="CG84" s="101">
        <f>Original_data!BL76</f>
        <v>0</v>
      </c>
    </row>
    <row r="85" spans="2:85" ht="3.6" customHeight="1" x14ac:dyDescent="0.25">
      <c r="B85" s="416"/>
      <c r="F85" s="78"/>
      <c r="H85" s="78"/>
      <c r="I85" s="78"/>
      <c r="J85" s="78"/>
      <c r="K85" s="180"/>
      <c r="L85" s="180"/>
      <c r="M85" s="180"/>
      <c r="N85" s="180"/>
      <c r="O85" s="180"/>
      <c r="P85" s="180"/>
      <c r="Q85" s="180"/>
      <c r="R85" s="180"/>
      <c r="S85" s="180"/>
      <c r="T85" s="180"/>
      <c r="U85" s="180"/>
      <c r="V85" s="78"/>
      <c r="W85" s="78"/>
    </row>
    <row r="86" spans="2:85" ht="22.95" customHeight="1" x14ac:dyDescent="0.25">
      <c r="B86" s="416"/>
      <c r="D86" s="460" t="s">
        <v>343</v>
      </c>
      <c r="E86" s="461"/>
      <c r="F86" s="265" t="s">
        <v>171</v>
      </c>
      <c r="G86" s="92" t="s">
        <v>312</v>
      </c>
      <c r="H86" s="108"/>
      <c r="I86" s="78"/>
      <c r="J86" s="78"/>
      <c r="K86" s="274">
        <f>SUM(L86:U86)</f>
        <v>0</v>
      </c>
      <c r="L86" s="96"/>
      <c r="M86" s="96"/>
      <c r="N86" s="96"/>
      <c r="O86" s="96"/>
      <c r="P86" s="96"/>
      <c r="Q86" s="96"/>
      <c r="R86" s="96"/>
      <c r="S86" s="96"/>
      <c r="T86" s="96"/>
      <c r="U86" s="96"/>
      <c r="V86" s="78"/>
      <c r="W86" s="78"/>
      <c r="X86" s="282"/>
      <c r="Y86" s="282"/>
      <c r="Z86" s="282"/>
      <c r="AA86" s="282"/>
      <c r="AB86" s="282"/>
      <c r="AC86" s="282"/>
      <c r="AD86" s="282"/>
      <c r="AE86" s="282"/>
      <c r="AF86" s="282"/>
      <c r="AG86" s="282"/>
      <c r="AH86" s="282"/>
      <c r="AI86" s="282"/>
      <c r="AJ86" s="282"/>
      <c r="AK86" s="282"/>
      <c r="AL86" s="282"/>
      <c r="AM86" s="282"/>
      <c r="AN86" s="282"/>
      <c r="AO86" s="282"/>
      <c r="AP86" s="282"/>
      <c r="AQ86" s="282"/>
      <c r="AR86" s="282"/>
      <c r="AS86" s="282"/>
      <c r="AT86" s="282"/>
      <c r="AU86" s="282"/>
      <c r="AV86" s="282"/>
      <c r="AW86" s="282"/>
      <c r="AX86" s="282"/>
      <c r="AY86" s="282"/>
      <c r="AZ86" s="282"/>
      <c r="BA86" s="282"/>
      <c r="BB86" s="282"/>
      <c r="BC86" s="282"/>
      <c r="BD86" s="282"/>
      <c r="BE86" s="282"/>
      <c r="BF86" s="282"/>
      <c r="BG86" s="282"/>
      <c r="BH86" s="282"/>
      <c r="BI86" s="282"/>
      <c r="BJ86" s="282"/>
      <c r="BK86" s="282"/>
      <c r="BL86" s="282"/>
      <c r="BM86" s="282"/>
      <c r="BN86" s="282"/>
      <c r="BO86" s="282"/>
      <c r="BP86" s="282"/>
      <c r="BQ86" s="282"/>
      <c r="BR86" s="282"/>
      <c r="BS86" s="282"/>
      <c r="BT86" s="282"/>
      <c r="BU86" s="282"/>
      <c r="BV86" s="282"/>
      <c r="BW86" s="282"/>
      <c r="BX86" s="282"/>
      <c r="BY86" s="282"/>
      <c r="BZ86" s="282"/>
      <c r="CA86" s="282"/>
      <c r="CB86" s="282"/>
      <c r="CC86" s="282"/>
      <c r="CD86" s="282"/>
      <c r="CE86" s="282"/>
      <c r="CF86" s="282"/>
      <c r="CG86" s="282"/>
    </row>
    <row r="87" spans="2:85" ht="3.6" customHeight="1" x14ac:dyDescent="0.25">
      <c r="B87" s="416"/>
      <c r="F87" s="270"/>
      <c r="H87" s="78"/>
      <c r="I87" s="78"/>
      <c r="J87" s="78"/>
      <c r="K87" s="180"/>
      <c r="L87" s="180"/>
      <c r="M87" s="180"/>
      <c r="N87" s="180"/>
      <c r="O87" s="180"/>
      <c r="P87" s="180"/>
      <c r="Q87" s="180"/>
      <c r="R87" s="180"/>
      <c r="S87" s="180"/>
      <c r="T87" s="180"/>
      <c r="U87" s="180"/>
      <c r="V87" s="78"/>
      <c r="W87" s="78"/>
    </row>
    <row r="88" spans="2:85" ht="22.95" customHeight="1" x14ac:dyDescent="0.25">
      <c r="B88" s="416"/>
      <c r="D88" s="366" t="s">
        <v>344</v>
      </c>
      <c r="E88" s="371"/>
      <c r="F88" s="265" t="s">
        <v>171</v>
      </c>
      <c r="G88" s="92" t="s">
        <v>298</v>
      </c>
      <c r="H88" s="108"/>
      <c r="I88" s="78"/>
      <c r="J88" s="78"/>
      <c r="K88" s="274">
        <f>SUM(L88:U88)</f>
        <v>0</v>
      </c>
      <c r="L88" s="96"/>
      <c r="M88" s="96"/>
      <c r="N88" s="96"/>
      <c r="O88" s="96"/>
      <c r="P88" s="96"/>
      <c r="Q88" s="96"/>
      <c r="R88" s="96"/>
      <c r="S88" s="96"/>
      <c r="T88" s="96"/>
      <c r="U88" s="96"/>
      <c r="V88" s="78"/>
      <c r="W88" s="78"/>
      <c r="X88" s="282"/>
      <c r="Y88" s="282"/>
      <c r="Z88" s="282"/>
      <c r="AA88" s="282"/>
      <c r="AB88" s="282"/>
      <c r="AC88" s="282"/>
      <c r="AD88" s="282"/>
      <c r="AE88" s="282"/>
      <c r="AF88" s="282"/>
      <c r="AG88" s="282"/>
      <c r="AH88" s="282"/>
      <c r="AI88" s="282"/>
      <c r="AJ88" s="282"/>
      <c r="AK88" s="282"/>
      <c r="AL88" s="282"/>
      <c r="AM88" s="282"/>
      <c r="AN88" s="282"/>
      <c r="AO88" s="282"/>
      <c r="AP88" s="282"/>
      <c r="AQ88" s="282"/>
      <c r="AR88" s="282"/>
      <c r="AS88" s="282"/>
      <c r="AT88" s="282"/>
      <c r="AU88" s="282"/>
      <c r="AV88" s="282"/>
      <c r="AW88" s="282"/>
      <c r="AX88" s="282"/>
      <c r="AY88" s="282"/>
      <c r="AZ88" s="282"/>
      <c r="BA88" s="282"/>
      <c r="BB88" s="282"/>
      <c r="BC88" s="282"/>
      <c r="BD88" s="282"/>
      <c r="BE88" s="282"/>
      <c r="BF88" s="282"/>
      <c r="BG88" s="282"/>
      <c r="BH88" s="282"/>
      <c r="BI88" s="282"/>
      <c r="BJ88" s="282"/>
      <c r="BK88" s="282"/>
      <c r="BL88" s="282"/>
      <c r="BM88" s="282"/>
      <c r="BN88" s="282"/>
      <c r="BO88" s="282"/>
      <c r="BP88" s="282"/>
      <c r="BQ88" s="282"/>
      <c r="BR88" s="282"/>
      <c r="BS88" s="282"/>
      <c r="BT88" s="282"/>
      <c r="BU88" s="282"/>
      <c r="BV88" s="282"/>
      <c r="BW88" s="282"/>
      <c r="BX88" s="282"/>
      <c r="BY88" s="282"/>
      <c r="BZ88" s="282"/>
      <c r="CA88" s="282"/>
      <c r="CB88" s="282"/>
      <c r="CC88" s="282"/>
      <c r="CD88" s="282"/>
      <c r="CE88" s="282"/>
      <c r="CF88" s="282"/>
      <c r="CG88" s="282"/>
    </row>
    <row r="89" spans="2:85" ht="3.6" customHeight="1" x14ac:dyDescent="0.25">
      <c r="B89" s="416"/>
      <c r="F89" s="78"/>
      <c r="H89" s="78"/>
      <c r="I89" s="78"/>
      <c r="J89" s="78"/>
      <c r="K89" s="180"/>
      <c r="L89" s="180"/>
      <c r="M89" s="180"/>
      <c r="N89" s="180"/>
      <c r="O89" s="180"/>
      <c r="P89" s="180"/>
      <c r="Q89" s="180"/>
      <c r="R89" s="180"/>
      <c r="S89" s="180"/>
      <c r="T89" s="180"/>
      <c r="U89" s="180"/>
      <c r="V89" s="78"/>
      <c r="W89" s="78"/>
    </row>
    <row r="90" spans="2:85" ht="16.95" customHeight="1" x14ac:dyDescent="0.25">
      <c r="B90" s="416"/>
      <c r="D90" s="372" t="s">
        <v>345</v>
      </c>
      <c r="E90" s="408"/>
      <c r="F90" s="373"/>
      <c r="G90" s="108"/>
      <c r="H90" s="108"/>
      <c r="I90" s="78"/>
      <c r="J90" s="78"/>
      <c r="K90" s="274">
        <f t="shared" ref="K90" si="35">SUM(L90:U90)</f>
        <v>0</v>
      </c>
      <c r="L90" s="274">
        <f t="shared" ref="L90" si="36">L84-L86+L88</f>
        <v>0</v>
      </c>
      <c r="M90" s="274">
        <f>M84-M86+M88</f>
        <v>0</v>
      </c>
      <c r="N90" s="274">
        <f t="shared" ref="N90:U90" si="37">N84-N86+N88</f>
        <v>0</v>
      </c>
      <c r="O90" s="274">
        <f t="shared" si="37"/>
        <v>0</v>
      </c>
      <c r="P90" s="274">
        <f t="shared" si="37"/>
        <v>0</v>
      </c>
      <c r="Q90" s="274">
        <f t="shared" si="37"/>
        <v>0</v>
      </c>
      <c r="R90" s="274">
        <f t="shared" si="37"/>
        <v>0</v>
      </c>
      <c r="S90" s="274">
        <f t="shared" si="37"/>
        <v>0</v>
      </c>
      <c r="T90" s="274">
        <f t="shared" si="37"/>
        <v>0</v>
      </c>
      <c r="U90" s="274">
        <f t="shared" si="37"/>
        <v>0</v>
      </c>
      <c r="V90" s="78"/>
      <c r="W90" s="78"/>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c r="BJ90" s="282"/>
      <c r="BK90" s="282"/>
      <c r="BL90" s="282"/>
      <c r="BM90" s="282"/>
      <c r="BN90" s="282"/>
      <c r="BO90" s="282"/>
      <c r="BP90" s="282"/>
      <c r="BQ90" s="282"/>
      <c r="BR90" s="282"/>
      <c r="BS90" s="282"/>
      <c r="BT90" s="282"/>
      <c r="BU90" s="282"/>
      <c r="BV90" s="282"/>
      <c r="BW90" s="282"/>
      <c r="BX90" s="282"/>
      <c r="BY90" s="282"/>
      <c r="BZ90" s="282"/>
      <c r="CA90" s="282"/>
      <c r="CB90" s="282"/>
      <c r="CC90" s="282"/>
      <c r="CD90" s="282"/>
      <c r="CE90" s="282"/>
      <c r="CF90" s="282"/>
      <c r="CG90" s="282"/>
    </row>
    <row r="91" spans="2:85" ht="3.6" customHeight="1" x14ac:dyDescent="0.25">
      <c r="B91" s="416"/>
      <c r="F91" s="78"/>
      <c r="H91" s="78"/>
      <c r="I91" s="78"/>
      <c r="J91" s="78"/>
      <c r="K91" s="276"/>
      <c r="L91" s="276"/>
      <c r="M91" s="276"/>
      <c r="N91" s="276"/>
      <c r="O91" s="276"/>
      <c r="P91" s="276"/>
      <c r="Q91" s="276"/>
      <c r="R91" s="276"/>
      <c r="S91" s="276"/>
      <c r="T91" s="276"/>
      <c r="U91" s="276"/>
      <c r="V91" s="78"/>
      <c r="W91" s="78"/>
    </row>
    <row r="92" spans="2:85" ht="16.95" customHeight="1" x14ac:dyDescent="0.25">
      <c r="B92" s="416"/>
      <c r="D92" s="409" t="s">
        <v>346</v>
      </c>
      <c r="E92" s="410"/>
      <c r="F92" s="165" t="s">
        <v>181</v>
      </c>
      <c r="G92" s="108"/>
      <c r="H92" s="108"/>
      <c r="K92" s="274">
        <f t="shared" ref="K92:K98" si="38">SUM(L92:U92)</f>
        <v>0</v>
      </c>
      <c r="L92" s="96"/>
      <c r="M92" s="96"/>
      <c r="N92" s="96"/>
      <c r="O92" s="96"/>
      <c r="P92" s="96"/>
      <c r="Q92" s="96"/>
      <c r="R92" s="96"/>
      <c r="S92" s="96"/>
      <c r="T92" s="96"/>
      <c r="U92" s="96"/>
      <c r="V92" s="78"/>
      <c r="W92" s="78"/>
      <c r="X92" s="282"/>
      <c r="Y92" s="282"/>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282"/>
      <c r="AZ92" s="282"/>
      <c r="BA92" s="282"/>
      <c r="BB92" s="282"/>
      <c r="BC92" s="282"/>
      <c r="BD92" s="282"/>
      <c r="BE92" s="282"/>
      <c r="BF92" s="282"/>
      <c r="BG92" s="282"/>
      <c r="BH92" s="282"/>
      <c r="BI92" s="282"/>
      <c r="BJ92" s="282"/>
      <c r="BK92" s="282"/>
      <c r="BL92" s="282"/>
      <c r="BM92" s="282"/>
      <c r="BN92" s="282"/>
      <c r="BO92" s="282"/>
      <c r="BP92" s="282"/>
      <c r="BQ92" s="282"/>
      <c r="BR92" s="282"/>
      <c r="BS92" s="282"/>
      <c r="BT92" s="282"/>
      <c r="BU92" s="282"/>
      <c r="BV92" s="282"/>
      <c r="BW92" s="282"/>
      <c r="BX92" s="282"/>
      <c r="BY92" s="282"/>
      <c r="BZ92" s="282"/>
      <c r="CA92" s="282"/>
      <c r="CB92" s="282"/>
      <c r="CC92" s="282"/>
      <c r="CD92" s="282"/>
      <c r="CE92" s="282"/>
      <c r="CF92" s="282"/>
      <c r="CG92" s="282"/>
    </row>
    <row r="93" spans="2:85" ht="16.95" customHeight="1" x14ac:dyDescent="0.25">
      <c r="B93" s="416"/>
      <c r="D93" s="411"/>
      <c r="E93" s="412"/>
      <c r="F93" s="166" t="s">
        <v>179</v>
      </c>
      <c r="G93" s="108"/>
      <c r="H93" s="108"/>
      <c r="K93" s="274">
        <f t="shared" si="38"/>
        <v>0</v>
      </c>
      <c r="L93" s="96"/>
      <c r="M93" s="96"/>
      <c r="N93" s="96"/>
      <c r="O93" s="96"/>
      <c r="P93" s="96"/>
      <c r="Q93" s="96"/>
      <c r="R93" s="96"/>
      <c r="S93" s="96"/>
      <c r="T93" s="96"/>
      <c r="U93" s="96"/>
      <c r="V93" s="78"/>
      <c r="W93" s="78"/>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2"/>
      <c r="BF93" s="282"/>
      <c r="BG93" s="282"/>
      <c r="BH93" s="282"/>
      <c r="BI93" s="282"/>
      <c r="BJ93" s="282"/>
      <c r="BK93" s="282"/>
      <c r="BL93" s="282"/>
      <c r="BM93" s="282"/>
      <c r="BN93" s="282"/>
      <c r="BO93" s="282"/>
      <c r="BP93" s="282"/>
      <c r="BQ93" s="282"/>
      <c r="BR93" s="282"/>
      <c r="BS93" s="282"/>
      <c r="BT93" s="282"/>
      <c r="BU93" s="282"/>
      <c r="BV93" s="282"/>
      <c r="BW93" s="282"/>
      <c r="BX93" s="282"/>
      <c r="BY93" s="282"/>
      <c r="BZ93" s="282"/>
      <c r="CA93" s="282"/>
      <c r="CB93" s="282"/>
      <c r="CC93" s="282"/>
      <c r="CD93" s="282"/>
      <c r="CE93" s="282"/>
      <c r="CF93" s="282"/>
      <c r="CG93" s="282"/>
    </row>
    <row r="94" spans="2:85" ht="16.95" customHeight="1" x14ac:dyDescent="0.25">
      <c r="B94" s="416"/>
      <c r="D94" s="411"/>
      <c r="E94" s="412"/>
      <c r="F94" s="166" t="s">
        <v>176</v>
      </c>
      <c r="G94" s="108"/>
      <c r="H94" s="108"/>
      <c r="K94" s="274">
        <f t="shared" si="38"/>
        <v>0</v>
      </c>
      <c r="L94" s="96"/>
      <c r="M94" s="96"/>
      <c r="N94" s="96"/>
      <c r="O94" s="96"/>
      <c r="P94" s="96"/>
      <c r="Q94" s="96"/>
      <c r="R94" s="96"/>
      <c r="S94" s="96"/>
      <c r="T94" s="96"/>
      <c r="U94" s="96"/>
      <c r="V94" s="78"/>
      <c r="W94" s="78"/>
      <c r="X94" s="282"/>
      <c r="Y94" s="282"/>
      <c r="Z94" s="282"/>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c r="AW94" s="282"/>
      <c r="AX94" s="282"/>
      <c r="AY94" s="282"/>
      <c r="AZ94" s="282"/>
      <c r="BA94" s="282"/>
      <c r="BB94" s="282"/>
      <c r="BC94" s="282"/>
      <c r="BD94" s="282"/>
      <c r="BE94" s="282"/>
      <c r="BF94" s="282"/>
      <c r="BG94" s="282"/>
      <c r="BH94" s="282"/>
      <c r="BI94" s="282"/>
      <c r="BJ94" s="282"/>
      <c r="BK94" s="282"/>
      <c r="BL94" s="282"/>
      <c r="BM94" s="282"/>
      <c r="BN94" s="282"/>
      <c r="BO94" s="282"/>
      <c r="BP94" s="282"/>
      <c r="BQ94" s="282"/>
      <c r="BR94" s="282"/>
      <c r="BS94" s="282"/>
      <c r="BT94" s="282"/>
      <c r="BU94" s="282"/>
      <c r="BV94" s="282"/>
      <c r="BW94" s="282"/>
      <c r="BX94" s="282"/>
      <c r="BY94" s="282"/>
      <c r="BZ94" s="282"/>
      <c r="CA94" s="282"/>
      <c r="CB94" s="282"/>
      <c r="CC94" s="282"/>
      <c r="CD94" s="282"/>
      <c r="CE94" s="282"/>
      <c r="CF94" s="282"/>
      <c r="CG94" s="282"/>
    </row>
    <row r="95" spans="2:85" ht="16.95" customHeight="1" x14ac:dyDescent="0.25">
      <c r="B95" s="416"/>
      <c r="D95" s="411"/>
      <c r="E95" s="412"/>
      <c r="F95" s="166" t="s">
        <v>177</v>
      </c>
      <c r="G95" s="108"/>
      <c r="H95" s="108"/>
      <c r="K95" s="274">
        <f t="shared" si="38"/>
        <v>0</v>
      </c>
      <c r="L95" s="96"/>
      <c r="M95" s="96"/>
      <c r="N95" s="96"/>
      <c r="O95" s="96"/>
      <c r="P95" s="96"/>
      <c r="Q95" s="96"/>
      <c r="R95" s="96"/>
      <c r="S95" s="96"/>
      <c r="T95" s="96"/>
      <c r="U95" s="96"/>
      <c r="V95" s="78"/>
      <c r="W95" s="78"/>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c r="BA95" s="282"/>
      <c r="BB95" s="282"/>
      <c r="BC95" s="282"/>
      <c r="BD95" s="282"/>
      <c r="BE95" s="282"/>
      <c r="BF95" s="282"/>
      <c r="BG95" s="282"/>
      <c r="BH95" s="282"/>
      <c r="BI95" s="282"/>
      <c r="BJ95" s="282"/>
      <c r="BK95" s="282"/>
      <c r="BL95" s="282"/>
      <c r="BM95" s="282"/>
      <c r="BN95" s="282"/>
      <c r="BO95" s="282"/>
      <c r="BP95" s="282"/>
      <c r="BQ95" s="282"/>
      <c r="BR95" s="282"/>
      <c r="BS95" s="282"/>
      <c r="BT95" s="282"/>
      <c r="BU95" s="282"/>
      <c r="BV95" s="282"/>
      <c r="BW95" s="282"/>
      <c r="BX95" s="282"/>
      <c r="BY95" s="282"/>
      <c r="BZ95" s="282"/>
      <c r="CA95" s="282"/>
      <c r="CB95" s="282"/>
      <c r="CC95" s="282"/>
      <c r="CD95" s="282"/>
      <c r="CE95" s="282"/>
      <c r="CF95" s="282"/>
      <c r="CG95" s="282"/>
    </row>
    <row r="96" spans="2:85" ht="16.95" customHeight="1" x14ac:dyDescent="0.25">
      <c r="B96" s="416"/>
      <c r="D96" s="411"/>
      <c r="E96" s="412"/>
      <c r="F96" s="166" t="s">
        <v>178</v>
      </c>
      <c r="G96" s="108"/>
      <c r="H96" s="108"/>
      <c r="K96" s="274">
        <f t="shared" si="38"/>
        <v>0</v>
      </c>
      <c r="L96" s="96"/>
      <c r="M96" s="96"/>
      <c r="N96" s="96"/>
      <c r="O96" s="96"/>
      <c r="P96" s="96"/>
      <c r="Q96" s="96"/>
      <c r="R96" s="96"/>
      <c r="S96" s="96"/>
      <c r="T96" s="96"/>
      <c r="U96" s="96"/>
      <c r="V96" s="78"/>
      <c r="W96" s="78"/>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2"/>
      <c r="BD96" s="282"/>
      <c r="BE96" s="282"/>
      <c r="BF96" s="282"/>
      <c r="BG96" s="282"/>
      <c r="BH96" s="282"/>
      <c r="BI96" s="282"/>
      <c r="BJ96" s="282"/>
      <c r="BK96" s="282"/>
      <c r="BL96" s="282"/>
      <c r="BM96" s="282"/>
      <c r="BN96" s="282"/>
      <c r="BO96" s="282"/>
      <c r="BP96" s="282"/>
      <c r="BQ96" s="282"/>
      <c r="BR96" s="282"/>
      <c r="BS96" s="282"/>
      <c r="BT96" s="282"/>
      <c r="BU96" s="282"/>
      <c r="BV96" s="282"/>
      <c r="BW96" s="282"/>
      <c r="BX96" s="282"/>
      <c r="BY96" s="282"/>
      <c r="BZ96" s="282"/>
      <c r="CA96" s="282"/>
      <c r="CB96" s="282"/>
      <c r="CC96" s="282"/>
      <c r="CD96" s="282"/>
      <c r="CE96" s="282"/>
      <c r="CF96" s="282"/>
      <c r="CG96" s="282"/>
    </row>
    <row r="97" spans="2:85" ht="16.95" customHeight="1" x14ac:dyDescent="0.25">
      <c r="B97" s="416"/>
      <c r="D97" s="411"/>
      <c r="E97" s="412"/>
      <c r="F97" s="166" t="s">
        <v>140</v>
      </c>
      <c r="G97" s="108"/>
      <c r="H97" s="108"/>
      <c r="K97" s="274">
        <f t="shared" si="38"/>
        <v>0</v>
      </c>
      <c r="L97" s="96"/>
      <c r="M97" s="96"/>
      <c r="N97" s="96"/>
      <c r="O97" s="96"/>
      <c r="P97" s="96"/>
      <c r="Q97" s="96"/>
      <c r="R97" s="96"/>
      <c r="S97" s="96"/>
      <c r="T97" s="96"/>
      <c r="U97" s="96"/>
      <c r="V97" s="78"/>
      <c r="W97" s="78"/>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2"/>
      <c r="BA97" s="282"/>
      <c r="BB97" s="282"/>
      <c r="BC97" s="282"/>
      <c r="BD97" s="282"/>
      <c r="BE97" s="282"/>
      <c r="BF97" s="282"/>
      <c r="BG97" s="282"/>
      <c r="BH97" s="282"/>
      <c r="BI97" s="282"/>
      <c r="BJ97" s="282"/>
      <c r="BK97" s="282"/>
      <c r="BL97" s="282"/>
      <c r="BM97" s="282"/>
      <c r="BN97" s="282"/>
      <c r="BO97" s="282"/>
      <c r="BP97" s="282"/>
      <c r="BQ97" s="282"/>
      <c r="BR97" s="282"/>
      <c r="BS97" s="282"/>
      <c r="BT97" s="282"/>
      <c r="BU97" s="282"/>
      <c r="BV97" s="282"/>
      <c r="BW97" s="282"/>
      <c r="BX97" s="282"/>
      <c r="BY97" s="282"/>
      <c r="BZ97" s="282"/>
      <c r="CA97" s="282"/>
      <c r="CB97" s="282"/>
      <c r="CC97" s="282"/>
      <c r="CD97" s="282"/>
      <c r="CE97" s="282"/>
      <c r="CF97" s="282"/>
      <c r="CG97" s="282"/>
    </row>
    <row r="98" spans="2:85" ht="16.95" customHeight="1" x14ac:dyDescent="0.25">
      <c r="B98" s="416"/>
      <c r="D98" s="413"/>
      <c r="E98" s="414"/>
      <c r="F98" s="167" t="s">
        <v>180</v>
      </c>
      <c r="G98" s="108"/>
      <c r="H98" s="108"/>
      <c r="K98" s="274">
        <f t="shared" si="38"/>
        <v>0</v>
      </c>
      <c r="L98" s="96"/>
      <c r="M98" s="96"/>
      <c r="N98" s="96"/>
      <c r="O98" s="96"/>
      <c r="P98" s="96"/>
      <c r="Q98" s="96"/>
      <c r="R98" s="96"/>
      <c r="S98" s="96"/>
      <c r="T98" s="96"/>
      <c r="U98" s="96"/>
      <c r="V98" s="78"/>
      <c r="W98" s="78"/>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2"/>
      <c r="AZ98" s="282"/>
      <c r="BA98" s="282"/>
      <c r="BB98" s="282"/>
      <c r="BC98" s="282"/>
      <c r="BD98" s="282"/>
      <c r="BE98" s="282"/>
      <c r="BF98" s="282"/>
      <c r="BG98" s="282"/>
      <c r="BH98" s="282"/>
      <c r="BI98" s="282"/>
      <c r="BJ98" s="282"/>
      <c r="BK98" s="282"/>
      <c r="BL98" s="282"/>
      <c r="BM98" s="282"/>
      <c r="BN98" s="282"/>
      <c r="BO98" s="282"/>
      <c r="BP98" s="282"/>
      <c r="BQ98" s="282"/>
      <c r="BR98" s="282"/>
      <c r="BS98" s="282"/>
      <c r="BT98" s="282"/>
      <c r="BU98" s="282"/>
      <c r="BV98" s="282"/>
      <c r="BW98" s="282"/>
      <c r="BX98" s="282"/>
      <c r="BY98" s="282"/>
      <c r="BZ98" s="282"/>
      <c r="CA98" s="282"/>
      <c r="CB98" s="282"/>
      <c r="CC98" s="282"/>
      <c r="CD98" s="282"/>
      <c r="CE98" s="282"/>
      <c r="CF98" s="282"/>
      <c r="CG98" s="282"/>
    </row>
    <row r="99" spans="2:85" ht="5.4" customHeight="1" x14ac:dyDescent="0.25">
      <c r="B99" s="416"/>
      <c r="F99" s="78"/>
      <c r="H99" s="78"/>
      <c r="I99" s="78"/>
      <c r="J99" s="78"/>
      <c r="K99" s="180"/>
      <c r="L99" s="180"/>
      <c r="M99" s="180"/>
      <c r="N99" s="180"/>
      <c r="O99" s="180"/>
      <c r="P99" s="180"/>
      <c r="Q99" s="180"/>
      <c r="R99" s="180"/>
      <c r="S99" s="180"/>
      <c r="T99" s="180"/>
      <c r="U99" s="180"/>
      <c r="V99" s="78"/>
      <c r="W99" s="78"/>
    </row>
    <row r="100" spans="2:85" ht="16.95" customHeight="1" x14ac:dyDescent="0.25">
      <c r="B100" s="416"/>
      <c r="D100" s="450" t="str">
        <f>"Value in PSUT - residence principle"&amp;$D$4</f>
        <v>Value in PSUT - residence principle (in PJ)</v>
      </c>
      <c r="E100" s="447" t="s">
        <v>326</v>
      </c>
      <c r="F100" s="165" t="s">
        <v>181</v>
      </c>
      <c r="G100" s="285" t="s">
        <v>312</v>
      </c>
      <c r="H100" s="108"/>
      <c r="K100" s="274">
        <f t="shared" ref="K100" si="39">SUM(L100:U100)</f>
        <v>0</v>
      </c>
      <c r="L100" s="275">
        <f t="shared" ref="L100:U103" si="40">IF(SUM(L$92:L$98)=0,0,L$90*L92/SUM(L$92:L$98))</f>
        <v>0</v>
      </c>
      <c r="M100" s="275">
        <f t="shared" si="40"/>
        <v>0</v>
      </c>
      <c r="N100" s="275">
        <f t="shared" si="40"/>
        <v>0</v>
      </c>
      <c r="O100" s="275">
        <f t="shared" si="40"/>
        <v>0</v>
      </c>
      <c r="P100" s="275">
        <f t="shared" si="40"/>
        <v>0</v>
      </c>
      <c r="Q100" s="275">
        <f t="shared" si="40"/>
        <v>0</v>
      </c>
      <c r="R100" s="275">
        <f t="shared" si="40"/>
        <v>0</v>
      </c>
      <c r="S100" s="275">
        <f t="shared" si="40"/>
        <v>0</v>
      </c>
      <c r="T100" s="275">
        <f t="shared" si="40"/>
        <v>0</v>
      </c>
      <c r="U100" s="275">
        <f t="shared" si="40"/>
        <v>0</v>
      </c>
      <c r="V100" s="78"/>
      <c r="W100" s="78"/>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c r="BB100" s="282"/>
      <c r="BC100" s="282"/>
      <c r="BD100" s="282"/>
      <c r="BE100" s="282"/>
      <c r="BF100" s="282"/>
      <c r="BG100" s="282"/>
      <c r="BH100" s="282"/>
      <c r="BI100" s="282"/>
      <c r="BJ100" s="282"/>
      <c r="BK100" s="282"/>
      <c r="BL100" s="282"/>
      <c r="BM100" s="282"/>
      <c r="BN100" s="282"/>
      <c r="BO100" s="282"/>
      <c r="BP100" s="282"/>
      <c r="BQ100" s="282"/>
      <c r="BR100" s="282"/>
      <c r="BS100" s="282"/>
      <c r="BT100" s="282"/>
      <c r="BU100" s="282"/>
      <c r="BV100" s="282"/>
      <c r="BW100" s="282"/>
      <c r="BX100" s="282"/>
      <c r="BY100" s="282"/>
      <c r="BZ100" s="282"/>
      <c r="CA100" s="282"/>
      <c r="CB100" s="282"/>
      <c r="CC100" s="282"/>
      <c r="CD100" s="282"/>
      <c r="CE100" s="282"/>
      <c r="CF100" s="282"/>
      <c r="CG100" s="282"/>
    </row>
    <row r="101" spans="2:85" ht="16.95" customHeight="1" x14ac:dyDescent="0.25">
      <c r="B101" s="416"/>
      <c r="D101" s="451"/>
      <c r="E101" s="449"/>
      <c r="F101" s="166" t="s">
        <v>179</v>
      </c>
      <c r="G101" s="285" t="s">
        <v>312</v>
      </c>
      <c r="H101" s="108"/>
      <c r="K101" s="274">
        <f t="shared" ref="K101:K106" si="41">SUM(L101:U101)</f>
        <v>0</v>
      </c>
      <c r="L101" s="275">
        <f t="shared" si="40"/>
        <v>0</v>
      </c>
      <c r="M101" s="275">
        <f t="shared" si="40"/>
        <v>0</v>
      </c>
      <c r="N101" s="275">
        <f t="shared" si="40"/>
        <v>0</v>
      </c>
      <c r="O101" s="275">
        <f t="shared" si="40"/>
        <v>0</v>
      </c>
      <c r="P101" s="275">
        <f t="shared" si="40"/>
        <v>0</v>
      </c>
      <c r="Q101" s="275">
        <f t="shared" si="40"/>
        <v>0</v>
      </c>
      <c r="R101" s="275">
        <f t="shared" si="40"/>
        <v>0</v>
      </c>
      <c r="S101" s="275">
        <f t="shared" si="40"/>
        <v>0</v>
      </c>
      <c r="T101" s="275">
        <f t="shared" si="40"/>
        <v>0</v>
      </c>
      <c r="U101" s="275">
        <f t="shared" si="40"/>
        <v>0</v>
      </c>
      <c r="V101" s="78"/>
      <c r="W101" s="78"/>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c r="BB101" s="282"/>
      <c r="BC101" s="282"/>
      <c r="BD101" s="282"/>
      <c r="BE101" s="282"/>
      <c r="BF101" s="282"/>
      <c r="BG101" s="282"/>
      <c r="BH101" s="282"/>
      <c r="BI101" s="282"/>
      <c r="BJ101" s="282"/>
      <c r="BK101" s="282"/>
      <c r="BL101" s="282"/>
      <c r="BM101" s="282"/>
      <c r="BN101" s="282"/>
      <c r="BO101" s="282"/>
      <c r="BP101" s="282"/>
      <c r="BQ101" s="282"/>
      <c r="BR101" s="282"/>
      <c r="BS101" s="282"/>
      <c r="BT101" s="282"/>
      <c r="BU101" s="282"/>
      <c r="BV101" s="282"/>
      <c r="BW101" s="282"/>
      <c r="BX101" s="282"/>
      <c r="BY101" s="282"/>
      <c r="BZ101" s="282"/>
      <c r="CA101" s="282"/>
      <c r="CB101" s="282"/>
      <c r="CC101" s="282"/>
      <c r="CD101" s="282"/>
      <c r="CE101" s="282"/>
      <c r="CF101" s="282"/>
      <c r="CG101" s="282"/>
    </row>
    <row r="102" spans="2:85" ht="16.95" customHeight="1" x14ac:dyDescent="0.25">
      <c r="B102" s="416"/>
      <c r="D102" s="451"/>
      <c r="E102" s="449"/>
      <c r="F102" s="166" t="s">
        <v>176</v>
      </c>
      <c r="G102" s="285" t="s">
        <v>312</v>
      </c>
      <c r="H102" s="108"/>
      <c r="K102" s="274">
        <f t="shared" si="41"/>
        <v>0</v>
      </c>
      <c r="L102" s="275">
        <f t="shared" si="40"/>
        <v>0</v>
      </c>
      <c r="M102" s="275">
        <f t="shared" si="40"/>
        <v>0</v>
      </c>
      <c r="N102" s="275">
        <f t="shared" si="40"/>
        <v>0</v>
      </c>
      <c r="O102" s="275">
        <f t="shared" si="40"/>
        <v>0</v>
      </c>
      <c r="P102" s="275">
        <f t="shared" si="40"/>
        <v>0</v>
      </c>
      <c r="Q102" s="275">
        <f t="shared" si="40"/>
        <v>0</v>
      </c>
      <c r="R102" s="275">
        <f t="shared" si="40"/>
        <v>0</v>
      </c>
      <c r="S102" s="275">
        <f t="shared" si="40"/>
        <v>0</v>
      </c>
      <c r="T102" s="275">
        <f t="shared" si="40"/>
        <v>0</v>
      </c>
      <c r="U102" s="275">
        <f t="shared" si="40"/>
        <v>0</v>
      </c>
      <c r="V102" s="78"/>
      <c r="W102" s="78"/>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c r="BB102" s="282"/>
      <c r="BC102" s="282"/>
      <c r="BD102" s="282"/>
      <c r="BE102" s="282"/>
      <c r="BF102" s="282"/>
      <c r="BG102" s="282"/>
      <c r="BH102" s="282"/>
      <c r="BI102" s="282"/>
      <c r="BJ102" s="282"/>
      <c r="BK102" s="282"/>
      <c r="BL102" s="282"/>
      <c r="BM102" s="282"/>
      <c r="BN102" s="282"/>
      <c r="BO102" s="282"/>
      <c r="BP102" s="282"/>
      <c r="BQ102" s="282"/>
      <c r="BR102" s="282"/>
      <c r="BS102" s="282"/>
      <c r="BT102" s="282"/>
      <c r="BU102" s="282"/>
      <c r="BV102" s="282"/>
      <c r="BW102" s="282"/>
      <c r="BX102" s="282"/>
      <c r="BY102" s="282"/>
      <c r="BZ102" s="282"/>
      <c r="CA102" s="282"/>
      <c r="CB102" s="282"/>
      <c r="CC102" s="282"/>
      <c r="CD102" s="282"/>
      <c r="CE102" s="282"/>
      <c r="CF102" s="282"/>
      <c r="CG102" s="282"/>
    </row>
    <row r="103" spans="2:85" ht="16.95" customHeight="1" x14ac:dyDescent="0.25">
      <c r="B103" s="416"/>
      <c r="D103" s="451"/>
      <c r="E103" s="449"/>
      <c r="F103" s="166" t="s">
        <v>177</v>
      </c>
      <c r="G103" s="285" t="s">
        <v>312</v>
      </c>
      <c r="H103" s="108"/>
      <c r="K103" s="274">
        <f t="shared" si="41"/>
        <v>0</v>
      </c>
      <c r="L103" s="275">
        <f t="shared" si="40"/>
        <v>0</v>
      </c>
      <c r="M103" s="275">
        <f t="shared" si="40"/>
        <v>0</v>
      </c>
      <c r="N103" s="275">
        <f t="shared" si="40"/>
        <v>0</v>
      </c>
      <c r="O103" s="275">
        <f t="shared" si="40"/>
        <v>0</v>
      </c>
      <c r="P103" s="275">
        <f t="shared" si="40"/>
        <v>0</v>
      </c>
      <c r="Q103" s="275">
        <f t="shared" si="40"/>
        <v>0</v>
      </c>
      <c r="R103" s="275">
        <f t="shared" si="40"/>
        <v>0</v>
      </c>
      <c r="S103" s="275">
        <f t="shared" si="40"/>
        <v>0</v>
      </c>
      <c r="T103" s="275">
        <f t="shared" si="40"/>
        <v>0</v>
      </c>
      <c r="U103" s="275">
        <f t="shared" si="40"/>
        <v>0</v>
      </c>
      <c r="V103" s="78"/>
      <c r="W103" s="78"/>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2"/>
      <c r="BD103" s="282"/>
      <c r="BE103" s="282"/>
      <c r="BF103" s="282"/>
      <c r="BG103" s="282"/>
      <c r="BH103" s="282"/>
      <c r="BI103" s="282"/>
      <c r="BJ103" s="282"/>
      <c r="BK103" s="282"/>
      <c r="BL103" s="282"/>
      <c r="BM103" s="282"/>
      <c r="BN103" s="282"/>
      <c r="BO103" s="282"/>
      <c r="BP103" s="282"/>
      <c r="BQ103" s="282"/>
      <c r="BR103" s="282"/>
      <c r="BS103" s="282"/>
      <c r="BT103" s="282"/>
      <c r="BU103" s="282"/>
      <c r="BV103" s="282"/>
      <c r="BW103" s="282"/>
      <c r="BX103" s="282"/>
      <c r="BY103" s="282"/>
      <c r="BZ103" s="282"/>
      <c r="CA103" s="282"/>
      <c r="CB103" s="282"/>
      <c r="CC103" s="282"/>
      <c r="CD103" s="282"/>
      <c r="CE103" s="282"/>
      <c r="CF103" s="282"/>
      <c r="CG103" s="282"/>
    </row>
    <row r="104" spans="2:85" ht="16.95" customHeight="1" x14ac:dyDescent="0.25">
      <c r="B104" s="416"/>
      <c r="D104" s="451"/>
      <c r="E104" s="449"/>
      <c r="F104" s="166" t="s">
        <v>178</v>
      </c>
      <c r="G104" s="285" t="s">
        <v>312</v>
      </c>
      <c r="H104" s="108"/>
      <c r="K104" s="274">
        <f t="shared" si="41"/>
        <v>0</v>
      </c>
      <c r="L104" s="275">
        <f>IF(SUM(L$92:L$98)=0,L90,L$90*L96/SUM(L$92:L$98))</f>
        <v>0</v>
      </c>
      <c r="M104" s="275">
        <f t="shared" ref="M104:U104" si="42">IF(SUM(M$92:M$98)=0,M90,M$90*M96/SUM(M$92:M$98))</f>
        <v>0</v>
      </c>
      <c r="N104" s="275">
        <f t="shared" si="42"/>
        <v>0</v>
      </c>
      <c r="O104" s="275">
        <f t="shared" si="42"/>
        <v>0</v>
      </c>
      <c r="P104" s="275">
        <f t="shared" si="42"/>
        <v>0</v>
      </c>
      <c r="Q104" s="275">
        <f t="shared" si="42"/>
        <v>0</v>
      </c>
      <c r="R104" s="275">
        <f t="shared" si="42"/>
        <v>0</v>
      </c>
      <c r="S104" s="275">
        <f t="shared" si="42"/>
        <v>0</v>
      </c>
      <c r="T104" s="275">
        <f t="shared" si="42"/>
        <v>0</v>
      </c>
      <c r="U104" s="275">
        <f t="shared" si="42"/>
        <v>0</v>
      </c>
      <c r="V104" s="78"/>
      <c r="W104" s="78"/>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2"/>
      <c r="AZ104" s="282"/>
      <c r="BA104" s="282"/>
      <c r="BB104" s="282"/>
      <c r="BC104" s="282"/>
      <c r="BD104" s="282"/>
      <c r="BE104" s="282"/>
      <c r="BF104" s="282"/>
      <c r="BG104" s="282"/>
      <c r="BH104" s="282"/>
      <c r="BI104" s="282"/>
      <c r="BJ104" s="282"/>
      <c r="BK104" s="282"/>
      <c r="BL104" s="282"/>
      <c r="BM104" s="282"/>
      <c r="BN104" s="282"/>
      <c r="BO104" s="282"/>
      <c r="BP104" s="282"/>
      <c r="BQ104" s="282"/>
      <c r="BR104" s="282"/>
      <c r="BS104" s="282"/>
      <c r="BT104" s="282"/>
      <c r="BU104" s="282"/>
      <c r="BV104" s="282"/>
      <c r="BW104" s="282"/>
      <c r="BX104" s="282"/>
      <c r="BY104" s="282"/>
      <c r="BZ104" s="282"/>
      <c r="CA104" s="282"/>
      <c r="CB104" s="282"/>
      <c r="CC104" s="282"/>
      <c r="CD104" s="282"/>
      <c r="CE104" s="282"/>
      <c r="CF104" s="282"/>
      <c r="CG104" s="282"/>
    </row>
    <row r="105" spans="2:85" ht="16.95" customHeight="1" x14ac:dyDescent="0.25">
      <c r="B105" s="416"/>
      <c r="D105" s="451"/>
      <c r="E105" s="449"/>
      <c r="F105" s="166" t="s">
        <v>140</v>
      </c>
      <c r="G105" s="285" t="s">
        <v>312</v>
      </c>
      <c r="H105" s="108"/>
      <c r="K105" s="274">
        <f t="shared" si="41"/>
        <v>0</v>
      </c>
      <c r="L105" s="275">
        <f>IF(SUM(L$92:L$98)=0,0,L$90*L97/SUM(L$92:L$98))</f>
        <v>0</v>
      </c>
      <c r="M105" s="275">
        <f t="shared" ref="M105:U105" si="43">IF(SUM(M$92:M$98)=0,0,M$90*M97/SUM(M$92:M$98))</f>
        <v>0</v>
      </c>
      <c r="N105" s="275">
        <f t="shared" si="43"/>
        <v>0</v>
      </c>
      <c r="O105" s="275">
        <f t="shared" si="43"/>
        <v>0</v>
      </c>
      <c r="P105" s="275">
        <f t="shared" si="43"/>
        <v>0</v>
      </c>
      <c r="Q105" s="275">
        <f t="shared" si="43"/>
        <v>0</v>
      </c>
      <c r="R105" s="275">
        <f t="shared" si="43"/>
        <v>0</v>
      </c>
      <c r="S105" s="275">
        <f t="shared" si="43"/>
        <v>0</v>
      </c>
      <c r="T105" s="275">
        <f t="shared" si="43"/>
        <v>0</v>
      </c>
      <c r="U105" s="275">
        <f t="shared" si="43"/>
        <v>0</v>
      </c>
      <c r="V105" s="78"/>
      <c r="W105" s="78"/>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c r="BJ105" s="282"/>
      <c r="BK105" s="282"/>
      <c r="BL105" s="282"/>
      <c r="BM105" s="282"/>
      <c r="BN105" s="282"/>
      <c r="BO105" s="282"/>
      <c r="BP105" s="282"/>
      <c r="BQ105" s="282"/>
      <c r="BR105" s="282"/>
      <c r="BS105" s="282"/>
      <c r="BT105" s="282"/>
      <c r="BU105" s="282"/>
      <c r="BV105" s="282"/>
      <c r="BW105" s="282"/>
      <c r="BX105" s="282"/>
      <c r="BY105" s="282"/>
      <c r="BZ105" s="282"/>
      <c r="CA105" s="282"/>
      <c r="CB105" s="282"/>
      <c r="CC105" s="282"/>
      <c r="CD105" s="282"/>
      <c r="CE105" s="282"/>
      <c r="CF105" s="282"/>
      <c r="CG105" s="282"/>
    </row>
    <row r="106" spans="2:85" ht="16.95" customHeight="1" x14ac:dyDescent="0.25">
      <c r="B106" s="416"/>
      <c r="D106" s="451"/>
      <c r="E106" s="448"/>
      <c r="F106" s="167" t="s">
        <v>180</v>
      </c>
      <c r="G106" s="285" t="s">
        <v>312</v>
      </c>
      <c r="H106" s="108"/>
      <c r="K106" s="274">
        <f t="shared" si="41"/>
        <v>0</v>
      </c>
      <c r="L106" s="275">
        <f>IF(SUM(L$92:L$98)=0,0,L$90*L98/SUM(L$92:L$98))</f>
        <v>0</v>
      </c>
      <c r="M106" s="275">
        <f t="shared" ref="M106:U106" si="44">IF(SUM(M$92:M$98)=0,0,M$90*M98/SUM(M$92:M$98))</f>
        <v>0</v>
      </c>
      <c r="N106" s="275">
        <f t="shared" si="44"/>
        <v>0</v>
      </c>
      <c r="O106" s="275">
        <f t="shared" si="44"/>
        <v>0</v>
      </c>
      <c r="P106" s="275">
        <f t="shared" si="44"/>
        <v>0</v>
      </c>
      <c r="Q106" s="275">
        <f t="shared" si="44"/>
        <v>0</v>
      </c>
      <c r="R106" s="275">
        <f t="shared" si="44"/>
        <v>0</v>
      </c>
      <c r="S106" s="275">
        <f t="shared" si="44"/>
        <v>0</v>
      </c>
      <c r="T106" s="275">
        <f t="shared" si="44"/>
        <v>0</v>
      </c>
      <c r="U106" s="275">
        <f t="shared" si="44"/>
        <v>0</v>
      </c>
      <c r="V106" s="78"/>
      <c r="W106" s="78"/>
      <c r="X106" s="282"/>
      <c r="Y106" s="282"/>
      <c r="Z106" s="282"/>
      <c r="AA106" s="282"/>
      <c r="AB106" s="282"/>
      <c r="AC106" s="282"/>
      <c r="AD106" s="282"/>
      <c r="AE106" s="282"/>
      <c r="AF106" s="282"/>
      <c r="AG106" s="282"/>
      <c r="AH106" s="282"/>
      <c r="AI106" s="282"/>
      <c r="AJ106" s="282"/>
      <c r="AK106" s="282"/>
      <c r="AL106" s="282"/>
      <c r="AM106" s="282"/>
      <c r="AN106" s="282"/>
      <c r="AO106" s="282"/>
      <c r="AP106" s="282"/>
      <c r="AQ106" s="282"/>
      <c r="AR106" s="282"/>
      <c r="AS106" s="282"/>
      <c r="AT106" s="282"/>
      <c r="AU106" s="282"/>
      <c r="AV106" s="282"/>
      <c r="AW106" s="282"/>
      <c r="AX106" s="282"/>
      <c r="AY106" s="282"/>
      <c r="AZ106" s="282"/>
      <c r="BA106" s="282"/>
      <c r="BB106" s="282"/>
      <c r="BC106" s="282"/>
      <c r="BD106" s="282"/>
      <c r="BE106" s="282"/>
      <c r="BF106" s="282"/>
      <c r="BG106" s="282"/>
      <c r="BH106" s="282"/>
      <c r="BI106" s="282"/>
      <c r="BJ106" s="282"/>
      <c r="BK106" s="282"/>
      <c r="BL106" s="282"/>
      <c r="BM106" s="282"/>
      <c r="BN106" s="282"/>
      <c r="BO106" s="282"/>
      <c r="BP106" s="282"/>
      <c r="BQ106" s="282"/>
      <c r="BR106" s="282"/>
      <c r="BS106" s="282"/>
      <c r="BT106" s="282"/>
      <c r="BU106" s="282"/>
      <c r="BV106" s="282"/>
      <c r="BW106" s="282"/>
      <c r="BX106" s="282"/>
      <c r="BY106" s="282"/>
      <c r="BZ106" s="282"/>
      <c r="CA106" s="282"/>
      <c r="CB106" s="282"/>
      <c r="CC106" s="282"/>
      <c r="CD106" s="282"/>
      <c r="CE106" s="282"/>
      <c r="CF106" s="282"/>
      <c r="CG106" s="282"/>
    </row>
    <row r="107" spans="2:85" ht="16.95" customHeight="1" x14ac:dyDescent="0.25">
      <c r="B107" s="416"/>
      <c r="D107" s="451"/>
      <c r="E107" s="447" t="s">
        <v>330</v>
      </c>
      <c r="F107" s="165" t="s">
        <v>181</v>
      </c>
      <c r="G107" s="285" t="s">
        <v>317</v>
      </c>
      <c r="H107" s="108"/>
      <c r="K107" s="274">
        <f>K100</f>
        <v>0</v>
      </c>
      <c r="L107" s="260"/>
      <c r="M107" s="260"/>
      <c r="N107" s="260"/>
      <c r="O107" s="260"/>
      <c r="P107" s="260"/>
      <c r="Q107" s="260"/>
      <c r="R107" s="260"/>
      <c r="S107" s="260"/>
      <c r="T107" s="260"/>
      <c r="U107" s="260"/>
      <c r="V107" s="78"/>
      <c r="W107" s="78"/>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c r="BB107" s="282"/>
      <c r="BC107" s="282"/>
      <c r="BD107" s="282"/>
      <c r="BE107" s="282"/>
      <c r="BF107" s="282"/>
      <c r="BG107" s="282"/>
      <c r="BH107" s="282"/>
      <c r="BI107" s="282"/>
      <c r="BJ107" s="282"/>
      <c r="BK107" s="282"/>
      <c r="BL107" s="282"/>
      <c r="BM107" s="282"/>
      <c r="BN107" s="282"/>
      <c r="BO107" s="282"/>
      <c r="BP107" s="282"/>
      <c r="BQ107" s="282"/>
      <c r="BR107" s="282"/>
      <c r="BS107" s="282"/>
      <c r="BT107" s="282"/>
      <c r="BU107" s="282"/>
      <c r="BV107" s="282"/>
      <c r="BW107" s="282"/>
      <c r="BX107" s="282"/>
      <c r="BY107" s="282"/>
      <c r="BZ107" s="282"/>
      <c r="CA107" s="282"/>
      <c r="CB107" s="282"/>
      <c r="CC107" s="282"/>
      <c r="CD107" s="282"/>
      <c r="CE107" s="282"/>
      <c r="CF107" s="282"/>
      <c r="CG107" s="282"/>
    </row>
    <row r="108" spans="2:85" ht="16.95" customHeight="1" x14ac:dyDescent="0.25">
      <c r="B108" s="416"/>
      <c r="D108" s="451"/>
      <c r="E108" s="449"/>
      <c r="F108" s="166" t="s">
        <v>179</v>
      </c>
      <c r="G108" s="285" t="s">
        <v>317</v>
      </c>
      <c r="H108" s="108"/>
      <c r="K108" s="274">
        <f t="shared" ref="K108:K113" si="45">K101</f>
        <v>0</v>
      </c>
      <c r="L108" s="260"/>
      <c r="M108" s="260"/>
      <c r="N108" s="260"/>
      <c r="O108" s="260"/>
      <c r="P108" s="260"/>
      <c r="Q108" s="260"/>
      <c r="R108" s="260"/>
      <c r="S108" s="260"/>
      <c r="T108" s="260"/>
      <c r="U108" s="260"/>
      <c r="V108" s="78"/>
      <c r="W108" s="78"/>
      <c r="X108" s="282"/>
      <c r="Y108" s="282"/>
      <c r="Z108" s="282"/>
      <c r="AA108" s="282"/>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2"/>
      <c r="AY108" s="282"/>
      <c r="AZ108" s="282"/>
      <c r="BA108" s="282"/>
      <c r="BB108" s="282"/>
      <c r="BC108" s="282"/>
      <c r="BD108" s="282"/>
      <c r="BE108" s="282"/>
      <c r="BF108" s="282"/>
      <c r="BG108" s="282"/>
      <c r="BH108" s="282"/>
      <c r="BI108" s="282"/>
      <c r="BJ108" s="282"/>
      <c r="BK108" s="282"/>
      <c r="BL108" s="282"/>
      <c r="BM108" s="282"/>
      <c r="BN108" s="282"/>
      <c r="BO108" s="282"/>
      <c r="BP108" s="282"/>
      <c r="BQ108" s="282"/>
      <c r="BR108" s="282"/>
      <c r="BS108" s="282"/>
      <c r="BT108" s="282"/>
      <c r="BU108" s="282"/>
      <c r="BV108" s="282"/>
      <c r="BW108" s="282"/>
      <c r="BX108" s="282"/>
      <c r="BY108" s="282"/>
      <c r="BZ108" s="282"/>
      <c r="CA108" s="282"/>
      <c r="CB108" s="282"/>
      <c r="CC108" s="282"/>
      <c r="CD108" s="282"/>
      <c r="CE108" s="282"/>
      <c r="CF108" s="282"/>
      <c r="CG108" s="282"/>
    </row>
    <row r="109" spans="2:85" ht="16.95" customHeight="1" x14ac:dyDescent="0.25">
      <c r="B109" s="416"/>
      <c r="D109" s="451"/>
      <c r="E109" s="449"/>
      <c r="F109" s="166" t="s">
        <v>176</v>
      </c>
      <c r="G109" s="285" t="s">
        <v>317</v>
      </c>
      <c r="H109" s="108"/>
      <c r="K109" s="274">
        <f t="shared" si="45"/>
        <v>0</v>
      </c>
      <c r="L109" s="260"/>
      <c r="M109" s="260"/>
      <c r="N109" s="260"/>
      <c r="O109" s="260"/>
      <c r="P109" s="260"/>
      <c r="Q109" s="260"/>
      <c r="R109" s="260"/>
      <c r="S109" s="260"/>
      <c r="T109" s="260"/>
      <c r="U109" s="260"/>
      <c r="V109" s="78"/>
      <c r="W109" s="78"/>
      <c r="X109" s="282"/>
      <c r="Y109" s="282"/>
      <c r="Z109" s="282"/>
      <c r="AA109" s="282"/>
      <c r="AB109" s="282"/>
      <c r="AC109" s="282"/>
      <c r="AD109" s="282"/>
      <c r="AE109" s="282"/>
      <c r="AF109" s="282"/>
      <c r="AG109" s="282"/>
      <c r="AH109" s="282"/>
      <c r="AI109" s="282"/>
      <c r="AJ109" s="282"/>
      <c r="AK109" s="282"/>
      <c r="AL109" s="282"/>
      <c r="AM109" s="282"/>
      <c r="AN109" s="282"/>
      <c r="AO109" s="282"/>
      <c r="AP109" s="282"/>
      <c r="AQ109" s="282"/>
      <c r="AR109" s="282"/>
      <c r="AS109" s="282"/>
      <c r="AT109" s="282"/>
      <c r="AU109" s="282"/>
      <c r="AV109" s="282"/>
      <c r="AW109" s="282"/>
      <c r="AX109" s="282"/>
      <c r="AY109" s="282"/>
      <c r="AZ109" s="282"/>
      <c r="BA109" s="282"/>
      <c r="BB109" s="282"/>
      <c r="BC109" s="282"/>
      <c r="BD109" s="282"/>
      <c r="BE109" s="282"/>
      <c r="BF109" s="282"/>
      <c r="BG109" s="282"/>
      <c r="BH109" s="282"/>
      <c r="BI109" s="282"/>
      <c r="BJ109" s="282"/>
      <c r="BK109" s="282"/>
      <c r="BL109" s="282"/>
      <c r="BM109" s="282"/>
      <c r="BN109" s="282"/>
      <c r="BO109" s="282"/>
      <c r="BP109" s="282"/>
      <c r="BQ109" s="282"/>
      <c r="BR109" s="282"/>
      <c r="BS109" s="282"/>
      <c r="BT109" s="282"/>
      <c r="BU109" s="282"/>
      <c r="BV109" s="282"/>
      <c r="BW109" s="282"/>
      <c r="BX109" s="282"/>
      <c r="BY109" s="282"/>
      <c r="BZ109" s="282"/>
      <c r="CA109" s="282"/>
      <c r="CB109" s="282"/>
      <c r="CC109" s="282"/>
      <c r="CD109" s="282"/>
      <c r="CE109" s="282"/>
      <c r="CF109" s="282"/>
      <c r="CG109" s="282"/>
    </row>
    <row r="110" spans="2:85" ht="16.95" customHeight="1" x14ac:dyDescent="0.25">
      <c r="B110" s="416"/>
      <c r="D110" s="451"/>
      <c r="E110" s="449"/>
      <c r="F110" s="166" t="s">
        <v>177</v>
      </c>
      <c r="G110" s="285" t="s">
        <v>317</v>
      </c>
      <c r="H110" s="108"/>
      <c r="K110" s="274">
        <f t="shared" si="45"/>
        <v>0</v>
      </c>
      <c r="L110" s="260"/>
      <c r="M110" s="260"/>
      <c r="N110" s="260"/>
      <c r="O110" s="260"/>
      <c r="P110" s="260"/>
      <c r="Q110" s="260"/>
      <c r="R110" s="260"/>
      <c r="S110" s="260"/>
      <c r="T110" s="260"/>
      <c r="U110" s="260"/>
      <c r="V110" s="78"/>
      <c r="W110" s="78"/>
      <c r="X110" s="282"/>
      <c r="Y110" s="282"/>
      <c r="Z110" s="282"/>
      <c r="AA110" s="282"/>
      <c r="AB110" s="282"/>
      <c r="AC110" s="282"/>
      <c r="AD110" s="28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2"/>
      <c r="AY110" s="282"/>
      <c r="AZ110" s="282"/>
      <c r="BA110" s="282"/>
      <c r="BB110" s="282"/>
      <c r="BC110" s="282"/>
      <c r="BD110" s="282"/>
      <c r="BE110" s="282"/>
      <c r="BF110" s="282"/>
      <c r="BG110" s="282"/>
      <c r="BH110" s="282"/>
      <c r="BI110" s="282"/>
      <c r="BJ110" s="282"/>
      <c r="BK110" s="282"/>
      <c r="BL110" s="282"/>
      <c r="BM110" s="282"/>
      <c r="BN110" s="282"/>
      <c r="BO110" s="282"/>
      <c r="BP110" s="282"/>
      <c r="BQ110" s="282"/>
      <c r="BR110" s="282"/>
      <c r="BS110" s="282"/>
      <c r="BT110" s="282"/>
      <c r="BU110" s="282"/>
      <c r="BV110" s="282"/>
      <c r="BW110" s="282"/>
      <c r="BX110" s="282"/>
      <c r="BY110" s="282"/>
      <c r="BZ110" s="282"/>
      <c r="CA110" s="282"/>
      <c r="CB110" s="282"/>
      <c r="CC110" s="282"/>
      <c r="CD110" s="282"/>
      <c r="CE110" s="282"/>
      <c r="CF110" s="282"/>
      <c r="CG110" s="282"/>
    </row>
    <row r="111" spans="2:85" ht="16.95" customHeight="1" x14ac:dyDescent="0.25">
      <c r="B111" s="416"/>
      <c r="D111" s="451"/>
      <c r="E111" s="449"/>
      <c r="F111" s="166" t="s">
        <v>178</v>
      </c>
      <c r="G111" s="285" t="s">
        <v>317</v>
      </c>
      <c r="H111" s="108"/>
      <c r="K111" s="274">
        <f t="shared" si="45"/>
        <v>0</v>
      </c>
      <c r="L111" s="260"/>
      <c r="M111" s="260"/>
      <c r="N111" s="260"/>
      <c r="O111" s="260"/>
      <c r="P111" s="260"/>
      <c r="Q111" s="260"/>
      <c r="R111" s="260"/>
      <c r="S111" s="260"/>
      <c r="T111" s="260"/>
      <c r="U111" s="260"/>
      <c r="V111" s="78"/>
      <c r="W111" s="78"/>
      <c r="X111" s="282"/>
      <c r="Y111" s="282"/>
      <c r="Z111" s="282"/>
      <c r="AA111" s="282"/>
      <c r="AB111" s="282"/>
      <c r="AC111" s="282"/>
      <c r="AD111" s="2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2"/>
      <c r="AY111" s="282"/>
      <c r="AZ111" s="282"/>
      <c r="BA111" s="282"/>
      <c r="BB111" s="282"/>
      <c r="BC111" s="282"/>
      <c r="BD111" s="282"/>
      <c r="BE111" s="282"/>
      <c r="BF111" s="282"/>
      <c r="BG111" s="282"/>
      <c r="BH111" s="282"/>
      <c r="BI111" s="282"/>
      <c r="BJ111" s="282"/>
      <c r="BK111" s="282"/>
      <c r="BL111" s="282"/>
      <c r="BM111" s="282"/>
      <c r="BN111" s="282"/>
      <c r="BO111" s="282"/>
      <c r="BP111" s="282"/>
      <c r="BQ111" s="282"/>
      <c r="BR111" s="282"/>
      <c r="BS111" s="282"/>
      <c r="BT111" s="282"/>
      <c r="BU111" s="282"/>
      <c r="BV111" s="282"/>
      <c r="BW111" s="282"/>
      <c r="BX111" s="282"/>
      <c r="BY111" s="282"/>
      <c r="BZ111" s="282"/>
      <c r="CA111" s="282"/>
      <c r="CB111" s="282"/>
      <c r="CC111" s="282"/>
      <c r="CD111" s="282"/>
      <c r="CE111" s="282"/>
      <c r="CF111" s="282"/>
      <c r="CG111" s="282"/>
    </row>
    <row r="112" spans="2:85" ht="16.95" customHeight="1" x14ac:dyDescent="0.25">
      <c r="B112" s="416"/>
      <c r="D112" s="451"/>
      <c r="E112" s="449"/>
      <c r="F112" s="166" t="s">
        <v>140</v>
      </c>
      <c r="G112" s="285" t="s">
        <v>317</v>
      </c>
      <c r="H112" s="108"/>
      <c r="K112" s="274">
        <f t="shared" si="45"/>
        <v>0</v>
      </c>
      <c r="L112" s="260"/>
      <c r="M112" s="260"/>
      <c r="N112" s="260"/>
      <c r="O112" s="260"/>
      <c r="P112" s="260"/>
      <c r="Q112" s="260"/>
      <c r="R112" s="260"/>
      <c r="S112" s="260"/>
      <c r="T112" s="260"/>
      <c r="U112" s="260"/>
      <c r="V112" s="78"/>
      <c r="W112" s="78"/>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2"/>
      <c r="AY112" s="282"/>
      <c r="AZ112" s="282"/>
      <c r="BA112" s="282"/>
      <c r="BB112" s="282"/>
      <c r="BC112" s="282"/>
      <c r="BD112" s="282"/>
      <c r="BE112" s="282"/>
      <c r="BF112" s="282"/>
      <c r="BG112" s="282"/>
      <c r="BH112" s="282"/>
      <c r="BI112" s="282"/>
      <c r="BJ112" s="282"/>
      <c r="BK112" s="282"/>
      <c r="BL112" s="282"/>
      <c r="BM112" s="282"/>
      <c r="BN112" s="282"/>
      <c r="BO112" s="282"/>
      <c r="BP112" s="282"/>
      <c r="BQ112" s="282"/>
      <c r="BR112" s="282"/>
      <c r="BS112" s="282"/>
      <c r="BT112" s="282"/>
      <c r="BU112" s="282"/>
      <c r="BV112" s="282"/>
      <c r="BW112" s="282"/>
      <c r="BX112" s="282"/>
      <c r="BY112" s="282"/>
      <c r="BZ112" s="282"/>
      <c r="CA112" s="282"/>
      <c r="CB112" s="282"/>
      <c r="CC112" s="282"/>
      <c r="CD112" s="282"/>
      <c r="CE112" s="282"/>
      <c r="CF112" s="282"/>
      <c r="CG112" s="282"/>
    </row>
    <row r="113" spans="2:85" ht="16.95" customHeight="1" x14ac:dyDescent="0.25">
      <c r="B113" s="416"/>
      <c r="D113" s="451"/>
      <c r="E113" s="448"/>
      <c r="F113" s="167" t="s">
        <v>180</v>
      </c>
      <c r="G113" s="285" t="s">
        <v>317</v>
      </c>
      <c r="H113" s="108"/>
      <c r="K113" s="274">
        <f t="shared" si="45"/>
        <v>0</v>
      </c>
      <c r="L113" s="260"/>
      <c r="M113" s="260"/>
      <c r="N113" s="260"/>
      <c r="O113" s="260"/>
      <c r="P113" s="260"/>
      <c r="Q113" s="260"/>
      <c r="R113" s="260"/>
      <c r="S113" s="260"/>
      <c r="T113" s="260"/>
      <c r="U113" s="260"/>
      <c r="V113" s="78"/>
      <c r="W113" s="78"/>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c r="BC113" s="282"/>
      <c r="BD113" s="282"/>
      <c r="BE113" s="282"/>
      <c r="BF113" s="282"/>
      <c r="BG113" s="282"/>
      <c r="BH113" s="282"/>
      <c r="BI113" s="282"/>
      <c r="BJ113" s="282"/>
      <c r="BK113" s="282"/>
      <c r="BL113" s="282"/>
      <c r="BM113" s="282"/>
      <c r="BN113" s="282"/>
      <c r="BO113" s="282"/>
      <c r="BP113" s="282"/>
      <c r="BQ113" s="282"/>
      <c r="BR113" s="282"/>
      <c r="BS113" s="282"/>
      <c r="BT113" s="282"/>
      <c r="BU113" s="282"/>
      <c r="BV113" s="282"/>
      <c r="BW113" s="282"/>
      <c r="BX113" s="282"/>
      <c r="BY113" s="282"/>
      <c r="BZ113" s="282"/>
      <c r="CA113" s="282"/>
      <c r="CB113" s="282"/>
      <c r="CC113" s="282"/>
      <c r="CD113" s="282"/>
      <c r="CE113" s="282"/>
      <c r="CF113" s="282"/>
      <c r="CG113" s="282"/>
    </row>
    <row r="114" spans="2:85" ht="16.95" customHeight="1" x14ac:dyDescent="0.25">
      <c r="B114" s="416"/>
      <c r="D114" s="452"/>
      <c r="E114" s="277" t="s">
        <v>331</v>
      </c>
      <c r="F114" s="301" t="str">
        <f>Matrix!D51</f>
        <v>Env</v>
      </c>
      <c r="G114" s="92" t="s">
        <v>314</v>
      </c>
      <c r="H114" s="108"/>
      <c r="K114" s="274">
        <f>SUM(K107:K113)</f>
        <v>0</v>
      </c>
      <c r="L114" s="260"/>
      <c r="M114" s="260"/>
      <c r="N114" s="260"/>
      <c r="O114" s="260"/>
      <c r="P114" s="260"/>
      <c r="Q114" s="260"/>
      <c r="R114" s="260"/>
      <c r="S114" s="260"/>
      <c r="T114" s="260"/>
      <c r="U114" s="260"/>
      <c r="V114" s="78"/>
      <c r="W114" s="78"/>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c r="BB114" s="282"/>
      <c r="BC114" s="282"/>
      <c r="BD114" s="282"/>
      <c r="BE114" s="282"/>
      <c r="BF114" s="282"/>
      <c r="BG114" s="282"/>
      <c r="BH114" s="282"/>
      <c r="BI114" s="282"/>
      <c r="BJ114" s="282"/>
      <c r="BK114" s="282"/>
      <c r="BL114" s="282"/>
      <c r="BM114" s="282"/>
      <c r="BN114" s="282"/>
      <c r="BO114" s="282"/>
      <c r="BP114" s="282"/>
      <c r="BQ114" s="282"/>
      <c r="BR114" s="282"/>
      <c r="BS114" s="282"/>
      <c r="BT114" s="282"/>
      <c r="BU114" s="282"/>
      <c r="BV114" s="282"/>
      <c r="BW114" s="282"/>
      <c r="BX114" s="282"/>
      <c r="BY114" s="282"/>
      <c r="BZ114" s="282"/>
      <c r="CA114" s="282"/>
      <c r="CB114" s="282"/>
      <c r="CC114" s="282"/>
      <c r="CD114" s="282"/>
      <c r="CE114" s="282"/>
      <c r="CF114" s="282"/>
      <c r="CG114" s="282"/>
    </row>
    <row r="115" spans="2:85" x14ac:dyDescent="0.25">
      <c r="B115" s="90"/>
      <c r="D115" s="90"/>
      <c r="E115" s="90"/>
      <c r="F115" s="286"/>
      <c r="G115" s="89"/>
      <c r="H115" s="89"/>
      <c r="I115" s="78"/>
      <c r="J115" s="78"/>
      <c r="K115" s="180"/>
      <c r="L115" s="180"/>
      <c r="M115" s="180"/>
      <c r="N115" s="180"/>
      <c r="O115" s="180"/>
      <c r="P115" s="180"/>
      <c r="Q115" s="180"/>
      <c r="R115" s="180"/>
      <c r="S115" s="180"/>
      <c r="T115" s="180"/>
      <c r="U115" s="180"/>
      <c r="V115" s="78"/>
      <c r="W115" s="78"/>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c r="BB115" s="282"/>
      <c r="BC115" s="282"/>
      <c r="BD115" s="282"/>
      <c r="BE115" s="282"/>
      <c r="BF115" s="282"/>
      <c r="BG115" s="282"/>
      <c r="BH115" s="282"/>
      <c r="BI115" s="282"/>
      <c r="BJ115" s="282"/>
      <c r="BK115" s="282"/>
      <c r="BL115" s="282"/>
      <c r="BM115" s="282"/>
      <c r="BN115" s="282"/>
      <c r="BO115" s="282"/>
      <c r="BP115" s="282"/>
      <c r="BQ115" s="282"/>
      <c r="BR115" s="282"/>
      <c r="BS115" s="282"/>
      <c r="BT115" s="282"/>
      <c r="BU115" s="282"/>
      <c r="BV115" s="282"/>
      <c r="BW115" s="282"/>
      <c r="BX115" s="282"/>
      <c r="BY115" s="282"/>
      <c r="BZ115" s="282"/>
      <c r="CA115" s="282"/>
      <c r="CB115" s="282"/>
      <c r="CC115" s="282"/>
      <c r="CD115" s="282"/>
      <c r="CE115" s="282"/>
      <c r="CF115" s="282"/>
      <c r="CG115" s="282"/>
    </row>
    <row r="116" spans="2:85" ht="16.95" customHeight="1" x14ac:dyDescent="0.25">
      <c r="B116" s="466" t="str">
        <f>Original_data!A71</f>
        <v>Road</v>
      </c>
      <c r="D116" s="372" t="str">
        <f>"Value in energy balance - territory principle"&amp;$B$4</f>
        <v>Value in energy balance - territory principle (in TJ)</v>
      </c>
      <c r="E116" s="408"/>
      <c r="F116" s="373"/>
      <c r="G116" s="284"/>
      <c r="H116" s="92">
        <v>1E-3</v>
      </c>
      <c r="I116" s="78"/>
      <c r="J116" s="78"/>
      <c r="K116" s="274">
        <f t="shared" ref="K116" si="46">SUM(L116:U116)</f>
        <v>410.04200000000003</v>
      </c>
      <c r="L116" s="275">
        <f t="shared" ref="L116:U116" si="47">SUMIFS($X116:$CG116,$X$9:$CG$9,L$11)*$H116</f>
        <v>0</v>
      </c>
      <c r="M116" s="275">
        <f t="shared" si="47"/>
        <v>0</v>
      </c>
      <c r="N116" s="275">
        <f t="shared" si="47"/>
        <v>0</v>
      </c>
      <c r="O116" s="275">
        <f t="shared" si="47"/>
        <v>1.2750000000000001</v>
      </c>
      <c r="P116" s="275">
        <f t="shared" si="47"/>
        <v>393.92900000000003</v>
      </c>
      <c r="Q116" s="275">
        <f t="shared" si="47"/>
        <v>14.586</v>
      </c>
      <c r="R116" s="275">
        <f t="shared" si="47"/>
        <v>0</v>
      </c>
      <c r="S116" s="275">
        <f t="shared" si="47"/>
        <v>0.252</v>
      </c>
      <c r="T116" s="275">
        <f t="shared" si="47"/>
        <v>0</v>
      </c>
      <c r="U116" s="275">
        <f t="shared" si="47"/>
        <v>0</v>
      </c>
      <c r="V116" s="78"/>
      <c r="W116" s="78"/>
      <c r="X116" s="101">
        <f>Original_data!B71</f>
        <v>0</v>
      </c>
      <c r="Y116" s="101">
        <f>Original_data!C71</f>
        <v>0</v>
      </c>
      <c r="Z116" s="101">
        <f>Original_data!D71</f>
        <v>0</v>
      </c>
      <c r="AA116" s="101">
        <f>Original_data!E71</f>
        <v>0</v>
      </c>
      <c r="AB116" s="101">
        <f>Original_data!F71</f>
        <v>0</v>
      </c>
      <c r="AC116" s="101">
        <f>Original_data!G71</f>
        <v>0</v>
      </c>
      <c r="AD116" s="101">
        <f>Original_data!H71</f>
        <v>0</v>
      </c>
      <c r="AE116" s="101">
        <f>Original_data!I71</f>
        <v>0</v>
      </c>
      <c r="AF116" s="101">
        <f>Original_data!J71</f>
        <v>0</v>
      </c>
      <c r="AG116" s="101">
        <f>Original_data!K71</f>
        <v>0</v>
      </c>
      <c r="AH116" s="101">
        <f>Original_data!L71</f>
        <v>0</v>
      </c>
      <c r="AI116" s="101">
        <f>Original_data!M71</f>
        <v>0</v>
      </c>
      <c r="AJ116" s="101">
        <f>Original_data!N71</f>
        <v>0</v>
      </c>
      <c r="AK116" s="101">
        <f>Original_data!O71</f>
        <v>0</v>
      </c>
      <c r="AL116" s="101">
        <f>Original_data!P71</f>
        <v>0</v>
      </c>
      <c r="AM116" s="101">
        <f>Original_data!Q71</f>
        <v>0</v>
      </c>
      <c r="AN116" s="101">
        <f>Original_data!R71</f>
        <v>0</v>
      </c>
      <c r="AO116" s="101">
        <f>Original_data!S71</f>
        <v>1275</v>
      </c>
      <c r="AP116" s="101">
        <f>Original_data!U71</f>
        <v>0</v>
      </c>
      <c r="AQ116" s="101">
        <f>Original_data!V71</f>
        <v>0</v>
      </c>
      <c r="AR116" s="101">
        <f>Original_data!W71</f>
        <v>0</v>
      </c>
      <c r="AS116" s="101">
        <f>Original_data!X71</f>
        <v>0</v>
      </c>
      <c r="AT116" s="101">
        <f>Original_data!Y71</f>
        <v>0</v>
      </c>
      <c r="AU116" s="101">
        <f>Original_data!Z71</f>
        <v>0</v>
      </c>
      <c r="AV116" s="101">
        <f>Original_data!AA71</f>
        <v>0</v>
      </c>
      <c r="AW116" s="101">
        <f>Original_data!AB71</f>
        <v>9384</v>
      </c>
      <c r="AX116" s="101">
        <f>Original_data!AC71</f>
        <v>159148</v>
      </c>
      <c r="AY116" s="101">
        <f>Original_data!AD71</f>
        <v>0</v>
      </c>
      <c r="AZ116" s="101">
        <f>Original_data!AE71</f>
        <v>0</v>
      </c>
      <c r="BA116" s="101">
        <f>Original_data!AF71</f>
        <v>0</v>
      </c>
      <c r="BB116" s="101">
        <f>Original_data!AG71</f>
        <v>0</v>
      </c>
      <c r="BC116" s="101">
        <f>Original_data!AH71</f>
        <v>225397</v>
      </c>
      <c r="BD116" s="101">
        <f>Original_data!AI71</f>
        <v>0</v>
      </c>
      <c r="BE116" s="101">
        <f>Original_data!AJ71</f>
        <v>0</v>
      </c>
      <c r="BF116" s="101">
        <f>Original_data!AK71</f>
        <v>0</v>
      </c>
      <c r="BG116" s="101">
        <f>Original_data!AL71</f>
        <v>0</v>
      </c>
      <c r="BH116" s="101">
        <f>Original_data!AM71</f>
        <v>0</v>
      </c>
      <c r="BI116" s="101">
        <f>Original_data!AN71</f>
        <v>0</v>
      </c>
      <c r="BJ116" s="101">
        <f>Original_data!AO71</f>
        <v>0</v>
      </c>
      <c r="BK116" s="101">
        <f>Original_data!AP71</f>
        <v>0</v>
      </c>
      <c r="BL116" s="101">
        <f>Original_data!AQ71</f>
        <v>0</v>
      </c>
      <c r="BM116" s="101">
        <f>Original_data!AR71</f>
        <v>0</v>
      </c>
      <c r="BN116" s="101">
        <f>Original_data!AS71</f>
        <v>0</v>
      </c>
      <c r="BO116" s="101">
        <f>Original_data!AT71</f>
        <v>0</v>
      </c>
      <c r="BP116" s="101">
        <f>Original_data!AU71</f>
        <v>0</v>
      </c>
      <c r="BQ116" s="101">
        <f>Original_data!AV71</f>
        <v>5373</v>
      </c>
      <c r="BR116" s="101">
        <f>Original_data!AW71</f>
        <v>9213</v>
      </c>
      <c r="BS116" s="101">
        <f>Original_data!AX71</f>
        <v>0</v>
      </c>
      <c r="BT116" s="101">
        <f>Original_data!AY71</f>
        <v>0</v>
      </c>
      <c r="BU116" s="101">
        <f>Original_data!AZ71</f>
        <v>0</v>
      </c>
      <c r="BV116" s="101">
        <f>Original_data!BA71</f>
        <v>0</v>
      </c>
      <c r="BW116" s="101">
        <f>Original_data!BB71</f>
        <v>0</v>
      </c>
      <c r="BX116" s="101">
        <f>Original_data!BC71</f>
        <v>0</v>
      </c>
      <c r="BY116" s="101">
        <f>Original_data!BD71</f>
        <v>0</v>
      </c>
      <c r="BZ116" s="101">
        <f>Original_data!BE71</f>
        <v>0</v>
      </c>
      <c r="CA116" s="101">
        <f>Original_data!BF71</f>
        <v>0</v>
      </c>
      <c r="CB116" s="101">
        <f>Original_data!BG71</f>
        <v>0</v>
      </c>
      <c r="CC116" s="101">
        <f>Original_data!BH71</f>
        <v>0</v>
      </c>
      <c r="CD116" s="101">
        <f>Original_data!BI71</f>
        <v>0</v>
      </c>
      <c r="CE116" s="101">
        <f>Original_data!BJ71</f>
        <v>0</v>
      </c>
      <c r="CF116" s="101">
        <f>Original_data!BK71</f>
        <v>252</v>
      </c>
      <c r="CG116" s="101">
        <f>Original_data!BL71</f>
        <v>0</v>
      </c>
    </row>
    <row r="117" spans="2:85" ht="6" customHeight="1" x14ac:dyDescent="0.25">
      <c r="B117" s="467"/>
      <c r="F117" s="78"/>
      <c r="H117" s="78"/>
      <c r="I117" s="78"/>
      <c r="J117" s="78"/>
      <c r="K117" s="180"/>
      <c r="L117" s="180"/>
      <c r="M117" s="180"/>
      <c r="N117" s="180"/>
      <c r="O117" s="180"/>
      <c r="P117" s="180"/>
      <c r="Q117" s="180"/>
      <c r="R117" s="180"/>
      <c r="S117" s="180"/>
      <c r="T117" s="180"/>
      <c r="U117" s="180"/>
      <c r="V117" s="78"/>
      <c r="W117" s="78"/>
    </row>
    <row r="118" spans="2:85" ht="22.95" customHeight="1" x14ac:dyDescent="0.25">
      <c r="B118" s="467"/>
      <c r="D118" s="460" t="s">
        <v>343</v>
      </c>
      <c r="E118" s="461"/>
      <c r="F118" s="265" t="s">
        <v>171</v>
      </c>
      <c r="G118" s="92" t="s">
        <v>312</v>
      </c>
      <c r="H118" s="108"/>
      <c r="I118" s="78"/>
      <c r="J118" s="78"/>
      <c r="K118" s="274">
        <f>SUM(L118:U118)</f>
        <v>31.920832110358088</v>
      </c>
      <c r="L118" s="96"/>
      <c r="M118" s="96"/>
      <c r="N118" s="96"/>
      <c r="O118" s="96"/>
      <c r="P118" s="96">
        <f>([2]TRANSPORT!$N$82+[2]TRANSPORT!$N$84+[2]TRANSPORT!$N$86)/1000</f>
        <v>30.629831769122383</v>
      </c>
      <c r="Q118" s="96">
        <f>([2]TRANSPORT!$N$83+[2]TRANSPORT!$N$85)/1000</f>
        <v>1.2910003412357045</v>
      </c>
      <c r="R118" s="96"/>
      <c r="S118" s="96"/>
      <c r="T118" s="96"/>
      <c r="U118" s="96"/>
      <c r="V118" s="78"/>
      <c r="W118" s="78"/>
    </row>
    <row r="119" spans="2:85" ht="3.6" customHeight="1" x14ac:dyDescent="0.25">
      <c r="B119" s="467"/>
      <c r="F119" s="270"/>
      <c r="H119" s="78"/>
      <c r="I119" s="78"/>
      <c r="J119" s="78"/>
      <c r="K119" s="180"/>
      <c r="L119" s="180"/>
      <c r="M119" s="180"/>
      <c r="N119" s="180"/>
      <c r="O119" s="180"/>
      <c r="P119" s="180"/>
      <c r="Q119" s="180"/>
      <c r="R119" s="180"/>
      <c r="S119" s="180"/>
      <c r="T119" s="180"/>
      <c r="U119" s="180"/>
      <c r="V119" s="78"/>
      <c r="W119" s="78"/>
    </row>
    <row r="120" spans="2:85" ht="22.95" customHeight="1" x14ac:dyDescent="0.25">
      <c r="B120" s="467"/>
      <c r="D120" s="366" t="s">
        <v>344</v>
      </c>
      <c r="E120" s="371"/>
      <c r="F120" s="265" t="s">
        <v>171</v>
      </c>
      <c r="G120" s="92" t="s">
        <v>298</v>
      </c>
      <c r="H120" s="108"/>
      <c r="K120" s="274">
        <f>SUM(L120:U120)</f>
        <v>80.861376254463707</v>
      </c>
      <c r="L120" s="96"/>
      <c r="M120" s="96"/>
      <c r="N120" s="96"/>
      <c r="O120" s="96"/>
      <c r="P120" s="96">
        <f>([2]TRANSPORT!$R$82+[2]TRANSPORT!$R$84+[2]TRANSPORT!$R$86)/1000</f>
        <v>77.918274233755952</v>
      </c>
      <c r="Q120" s="96">
        <f>([2]TRANSPORT!$R$83+[2]TRANSPORT!$R$85)/1000</f>
        <v>2.9431020207077578</v>
      </c>
      <c r="R120" s="96"/>
      <c r="S120" s="96"/>
      <c r="T120" s="96"/>
      <c r="U120" s="96"/>
    </row>
    <row r="121" spans="2:85" ht="6" customHeight="1" x14ac:dyDescent="0.25">
      <c r="B121" s="467"/>
      <c r="F121" s="78"/>
      <c r="H121" s="78"/>
      <c r="I121" s="78"/>
      <c r="J121" s="78"/>
      <c r="K121" s="180"/>
      <c r="L121" s="180"/>
      <c r="M121" s="180"/>
      <c r="N121" s="180"/>
      <c r="O121" s="180"/>
      <c r="P121" s="180"/>
      <c r="Q121" s="180"/>
      <c r="R121" s="180"/>
      <c r="S121" s="180"/>
      <c r="T121" s="180"/>
      <c r="U121" s="180"/>
      <c r="V121" s="78"/>
      <c r="W121" s="78"/>
    </row>
    <row r="122" spans="2:85" ht="16.95" customHeight="1" x14ac:dyDescent="0.25">
      <c r="B122" s="467"/>
      <c r="D122" s="372" t="s">
        <v>345</v>
      </c>
      <c r="E122" s="408"/>
      <c r="F122" s="373"/>
      <c r="G122" s="108"/>
      <c r="H122" s="108"/>
      <c r="K122" s="274">
        <f t="shared" ref="K122" si="48">SUM(L122:U122)</f>
        <v>458.98254414410559</v>
      </c>
      <c r="L122" s="274">
        <f t="shared" ref="L122" si="49">L116-L118+L120</f>
        <v>0</v>
      </c>
      <c r="M122" s="274">
        <f>M116-M118+M120</f>
        <v>0</v>
      </c>
      <c r="N122" s="274">
        <f t="shared" ref="N122:U122" si="50">N116-N118+N120</f>
        <v>0</v>
      </c>
      <c r="O122" s="274">
        <f t="shared" si="50"/>
        <v>1.2750000000000001</v>
      </c>
      <c r="P122" s="274">
        <f t="shared" si="50"/>
        <v>441.21744246463356</v>
      </c>
      <c r="Q122" s="274">
        <f t="shared" si="50"/>
        <v>16.238101679472052</v>
      </c>
      <c r="R122" s="274">
        <f t="shared" si="50"/>
        <v>0</v>
      </c>
      <c r="S122" s="274">
        <f t="shared" si="50"/>
        <v>0.252</v>
      </c>
      <c r="T122" s="274">
        <f t="shared" si="50"/>
        <v>0</v>
      </c>
      <c r="U122" s="274">
        <f t="shared" si="50"/>
        <v>0</v>
      </c>
    </row>
    <row r="123" spans="2:85" ht="3.6" customHeight="1" x14ac:dyDescent="0.25">
      <c r="B123" s="467"/>
      <c r="F123" s="78"/>
      <c r="H123" s="78"/>
      <c r="I123" s="78"/>
      <c r="J123" s="78"/>
      <c r="K123" s="276"/>
      <c r="L123" s="276"/>
      <c r="M123" s="276"/>
      <c r="N123" s="276"/>
      <c r="O123" s="276"/>
      <c r="P123" s="276"/>
      <c r="Q123" s="276"/>
      <c r="R123" s="276"/>
      <c r="S123" s="276"/>
      <c r="T123" s="276"/>
      <c r="U123" s="276"/>
      <c r="V123" s="78"/>
      <c r="W123" s="78"/>
    </row>
    <row r="124" spans="2:85" ht="16.95" customHeight="1" x14ac:dyDescent="0.25">
      <c r="B124" s="467"/>
      <c r="D124" s="409" t="s">
        <v>346</v>
      </c>
      <c r="E124" s="410"/>
      <c r="F124" s="165" t="s">
        <v>181</v>
      </c>
      <c r="G124" s="108"/>
      <c r="H124" s="108"/>
      <c r="K124" s="274">
        <f t="shared" ref="K124:K130" si="51">SUM(L124:U124)</f>
        <v>17.768534321582852</v>
      </c>
      <c r="L124" s="96"/>
      <c r="M124" s="96"/>
      <c r="N124" s="96"/>
      <c r="O124" s="96"/>
      <c r="P124" s="96">
        <f>P$122*(('[3]Table B2'!$J$27+'[3]Table B2'!$J$24)/('[3]Table B2'!$H$24+'[3]Table B2'!$H$27+'[3]Table B2'!$FH$24+'[3]Table B2'!$FH$27))</f>
        <v>17.137812340611166</v>
      </c>
      <c r="Q124" s="96">
        <f>Q$122*P124/P$122</f>
        <v>0.63072198097168708</v>
      </c>
      <c r="R124" s="96"/>
      <c r="S124" s="96"/>
      <c r="T124" s="96"/>
      <c r="U124" s="96"/>
    </row>
    <row r="125" spans="2:85" ht="16.95" customHeight="1" x14ac:dyDescent="0.25">
      <c r="B125" s="467"/>
      <c r="D125" s="411"/>
      <c r="E125" s="412"/>
      <c r="F125" s="166" t="s">
        <v>179</v>
      </c>
      <c r="G125" s="108"/>
      <c r="H125" s="108"/>
      <c r="K125" s="274">
        <f t="shared" si="51"/>
        <v>0.42254536283193539</v>
      </c>
      <c r="L125" s="96"/>
      <c r="M125" s="96"/>
      <c r="N125" s="96"/>
      <c r="O125" s="96"/>
      <c r="P125" s="96">
        <f>P$122*(('[3]Table B2'!$R$27+'[3]Table B2'!$R$24)/('[3]Table B2'!$H$24+'[3]Table B2'!$H$27+'[3]Table B2'!$FH$24+'[3]Table B2'!$FH$27))</f>
        <v>0.40754645276583956</v>
      </c>
      <c r="Q125" s="96">
        <f t="shared" ref="Q125:Q130" si="52">Q$122*P125/P$122</f>
        <v>1.4998910066095845E-2</v>
      </c>
      <c r="R125" s="96"/>
      <c r="S125" s="96"/>
      <c r="T125" s="96"/>
      <c r="U125" s="96"/>
    </row>
    <row r="126" spans="2:85" ht="16.95" customHeight="1" x14ac:dyDescent="0.25">
      <c r="B126" s="467"/>
      <c r="D126" s="411"/>
      <c r="E126" s="412"/>
      <c r="F126" s="166" t="s">
        <v>176</v>
      </c>
      <c r="G126" s="108"/>
      <c r="H126" s="108"/>
      <c r="K126" s="274">
        <f t="shared" si="51"/>
        <v>10.536823392139194</v>
      </c>
      <c r="L126" s="96"/>
      <c r="M126" s="96"/>
      <c r="N126" s="96"/>
      <c r="O126" s="96"/>
      <c r="P126" s="96">
        <f>P$122*(('[3]Table B2'!$T$27+'[3]Table B2'!$T$24)/('[3]Table B2'!$H$24+'[3]Table B2'!$H$27+'[3]Table B2'!$FH$24+'[3]Table B2'!$FH$27))</f>
        <v>10.162802327556147</v>
      </c>
      <c r="Q126" s="96">
        <f t="shared" si="52"/>
        <v>0.37402106458304796</v>
      </c>
      <c r="R126" s="96"/>
      <c r="S126" s="96"/>
      <c r="T126" s="96"/>
      <c r="U126" s="96"/>
    </row>
    <row r="127" spans="2:85" ht="16.95" customHeight="1" x14ac:dyDescent="0.25">
      <c r="B127" s="467"/>
      <c r="D127" s="411"/>
      <c r="E127" s="412"/>
      <c r="F127" s="166" t="s">
        <v>177</v>
      </c>
      <c r="G127" s="108"/>
      <c r="H127" s="108"/>
      <c r="K127" s="274">
        <f t="shared" si="51"/>
        <v>0.21491262848686599</v>
      </c>
      <c r="L127" s="96"/>
      <c r="M127" s="96"/>
      <c r="N127" s="96"/>
      <c r="O127" s="96"/>
      <c r="P127" s="96">
        <f>P$122*(('[3]Table B2'!$BH$27+'[3]Table B2'!$BH$24)/('[3]Table B2'!$H$24+'[3]Table B2'!$H$27+'[3]Table B2'!$FH$24+'[3]Table B2'!$FH$27))</f>
        <v>0.2072839678262948</v>
      </c>
      <c r="Q127" s="96">
        <f t="shared" si="52"/>
        <v>7.6286606605712034E-3</v>
      </c>
      <c r="R127" s="96"/>
      <c r="S127" s="96"/>
      <c r="T127" s="96"/>
      <c r="U127" s="96"/>
    </row>
    <row r="128" spans="2:85" ht="16.95" customHeight="1" x14ac:dyDescent="0.25">
      <c r="B128" s="467"/>
      <c r="D128" s="411"/>
      <c r="E128" s="412"/>
      <c r="F128" s="166" t="s">
        <v>178</v>
      </c>
      <c r="G128" s="108"/>
      <c r="H128" s="108"/>
      <c r="K128" s="274">
        <f t="shared" si="51"/>
        <v>82.82387841718905</v>
      </c>
      <c r="L128" s="96"/>
      <c r="M128" s="96"/>
      <c r="N128" s="96"/>
      <c r="O128" s="96"/>
      <c r="P128" s="96">
        <f>P$122*(('[3]Table B2'!$BZ$27+'[3]Table B2'!$BZ$24)/('[3]Table B2'!$H$24+'[3]Table B2'!$H$27+'[3]Table B2'!$FH$24+'[3]Table B2'!$FH$27))</f>
        <v>79.883915012126721</v>
      </c>
      <c r="Q128" s="96">
        <f t="shared" si="52"/>
        <v>2.9399634050623322</v>
      </c>
      <c r="R128" s="96"/>
      <c r="S128" s="96"/>
      <c r="T128" s="96"/>
      <c r="U128" s="96"/>
    </row>
    <row r="129" spans="2:23" ht="16.95" customHeight="1" x14ac:dyDescent="0.25">
      <c r="B129" s="467"/>
      <c r="D129" s="411"/>
      <c r="E129" s="412"/>
      <c r="F129" s="166" t="s">
        <v>140</v>
      </c>
      <c r="G129" s="108"/>
      <c r="H129" s="108"/>
      <c r="K129" s="274">
        <f t="shared" si="51"/>
        <v>114.08761100533476</v>
      </c>
      <c r="L129" s="96"/>
      <c r="M129" s="96"/>
      <c r="N129" s="96"/>
      <c r="O129" s="96"/>
      <c r="P129" s="96">
        <f>P122-P124-P125-P126-P127-P128-P130</f>
        <v>110.03789240078967</v>
      </c>
      <c r="Q129" s="96">
        <f t="shared" si="52"/>
        <v>4.0497186045450864</v>
      </c>
      <c r="R129" s="96"/>
      <c r="S129" s="96"/>
      <c r="T129" s="96"/>
      <c r="U129" s="96"/>
    </row>
    <row r="130" spans="2:23" ht="16.95" customHeight="1" x14ac:dyDescent="0.25">
      <c r="B130" s="467"/>
      <c r="D130" s="413"/>
      <c r="E130" s="414"/>
      <c r="F130" s="167" t="s">
        <v>180</v>
      </c>
      <c r="G130" s="108"/>
      <c r="H130" s="108"/>
      <c r="K130" s="274">
        <f t="shared" si="51"/>
        <v>232.87623901654101</v>
      </c>
      <c r="L130" s="96"/>
      <c r="M130" s="96"/>
      <c r="N130" s="96"/>
      <c r="O130" s="96">
        <f>O122</f>
        <v>1.2750000000000001</v>
      </c>
      <c r="P130" s="96">
        <f>P$122*(('[3]Table B2'!$FH$27+'[3]Table B2'!$FH$24)/('[3]Table B2'!$H$24+'[3]Table B2'!$H$27+'[3]Table B2'!$FH$24+'[3]Table B2'!$FH$27))</f>
        <v>223.38018996295776</v>
      </c>
      <c r="Q130" s="96">
        <f t="shared" si="52"/>
        <v>8.2210490535832328</v>
      </c>
      <c r="R130" s="96"/>
      <c r="S130" s="96"/>
      <c r="T130" s="96"/>
      <c r="U130" s="96"/>
    </row>
    <row r="131" spans="2:23" ht="5.4" customHeight="1" x14ac:dyDescent="0.25">
      <c r="B131" s="467"/>
      <c r="F131" s="78"/>
      <c r="H131" s="78"/>
      <c r="I131" s="78"/>
      <c r="J131" s="78"/>
      <c r="K131" s="180"/>
      <c r="L131" s="180"/>
      <c r="M131" s="180"/>
      <c r="N131" s="180"/>
      <c r="O131" s="180"/>
      <c r="P131" s="180"/>
      <c r="Q131" s="180"/>
      <c r="R131" s="180"/>
      <c r="S131" s="180"/>
      <c r="T131" s="180"/>
      <c r="U131" s="180"/>
      <c r="V131" s="78"/>
      <c r="W131" s="78"/>
    </row>
    <row r="132" spans="2:23" ht="16.95" customHeight="1" x14ac:dyDescent="0.25">
      <c r="B132" s="467"/>
      <c r="D132" s="450" t="str">
        <f>"Value in PSUT - residence principle"&amp;$D$4</f>
        <v>Value in PSUT - residence principle (in PJ)</v>
      </c>
      <c r="E132" s="447" t="s">
        <v>326</v>
      </c>
      <c r="F132" s="165" t="s">
        <v>181</v>
      </c>
      <c r="G132" s="285" t="s">
        <v>312</v>
      </c>
      <c r="H132" s="108"/>
      <c r="K132" s="274">
        <f t="shared" ref="K132" si="53">SUM(L132:U132)</f>
        <v>17.768534321582852</v>
      </c>
      <c r="L132" s="275">
        <f>IF(SUM(L$124:L$130)=0,0,L$122*L124/SUM(L$124:L$130))</f>
        <v>0</v>
      </c>
      <c r="M132" s="275">
        <f t="shared" ref="M132:U132" si="54">IF(SUM(M$124:M$130)=0,0,M$122*M124/SUM(M$124:M$130))</f>
        <v>0</v>
      </c>
      <c r="N132" s="275">
        <f t="shared" si="54"/>
        <v>0</v>
      </c>
      <c r="O132" s="275">
        <f t="shared" si="54"/>
        <v>0</v>
      </c>
      <c r="P132" s="275">
        <f t="shared" si="54"/>
        <v>17.137812340611166</v>
      </c>
      <c r="Q132" s="275">
        <f t="shared" si="54"/>
        <v>0.63072198097168708</v>
      </c>
      <c r="R132" s="275">
        <f t="shared" si="54"/>
        <v>0</v>
      </c>
      <c r="S132" s="275">
        <f t="shared" si="54"/>
        <v>0</v>
      </c>
      <c r="T132" s="275">
        <f t="shared" si="54"/>
        <v>0</v>
      </c>
      <c r="U132" s="275">
        <f t="shared" si="54"/>
        <v>0</v>
      </c>
    </row>
    <row r="133" spans="2:23" ht="16.95" customHeight="1" x14ac:dyDescent="0.25">
      <c r="B133" s="467"/>
      <c r="D133" s="451"/>
      <c r="E133" s="449"/>
      <c r="F133" s="166" t="s">
        <v>179</v>
      </c>
      <c r="G133" s="285" t="s">
        <v>312</v>
      </c>
      <c r="H133" s="108"/>
      <c r="K133" s="274">
        <f t="shared" ref="K133:K138" si="55">SUM(L133:U133)</f>
        <v>0.42254536283193539</v>
      </c>
      <c r="L133" s="275">
        <f t="shared" ref="L133:U133" si="56">IF(SUM(L$124:L$130)=0,0,L$122*L125/SUM(L$124:L$130))</f>
        <v>0</v>
      </c>
      <c r="M133" s="275">
        <f t="shared" si="56"/>
        <v>0</v>
      </c>
      <c r="N133" s="275">
        <f t="shared" si="56"/>
        <v>0</v>
      </c>
      <c r="O133" s="275">
        <f t="shared" si="56"/>
        <v>0</v>
      </c>
      <c r="P133" s="275">
        <f t="shared" si="56"/>
        <v>0.40754645276583956</v>
      </c>
      <c r="Q133" s="275">
        <f t="shared" si="56"/>
        <v>1.4998910066095845E-2</v>
      </c>
      <c r="R133" s="275">
        <f t="shared" si="56"/>
        <v>0</v>
      </c>
      <c r="S133" s="275">
        <f t="shared" si="56"/>
        <v>0</v>
      </c>
      <c r="T133" s="275">
        <f t="shared" si="56"/>
        <v>0</v>
      </c>
      <c r="U133" s="275">
        <f t="shared" si="56"/>
        <v>0</v>
      </c>
    </row>
    <row r="134" spans="2:23" ht="16.95" customHeight="1" x14ac:dyDescent="0.25">
      <c r="B134" s="467"/>
      <c r="D134" s="451"/>
      <c r="E134" s="449"/>
      <c r="F134" s="166" t="s">
        <v>176</v>
      </c>
      <c r="G134" s="285" t="s">
        <v>312</v>
      </c>
      <c r="H134" s="108"/>
      <c r="K134" s="274">
        <f t="shared" si="55"/>
        <v>10.536823392139194</v>
      </c>
      <c r="L134" s="275">
        <f t="shared" ref="L134:U134" si="57">IF(SUM(L$124:L$130)=0,0,L$122*L126/SUM(L$124:L$130))</f>
        <v>0</v>
      </c>
      <c r="M134" s="275">
        <f t="shared" si="57"/>
        <v>0</v>
      </c>
      <c r="N134" s="275">
        <f t="shared" si="57"/>
        <v>0</v>
      </c>
      <c r="O134" s="275">
        <f t="shared" si="57"/>
        <v>0</v>
      </c>
      <c r="P134" s="275">
        <f t="shared" si="57"/>
        <v>10.162802327556147</v>
      </c>
      <c r="Q134" s="275">
        <f t="shared" si="57"/>
        <v>0.37402106458304796</v>
      </c>
      <c r="R134" s="275">
        <f t="shared" si="57"/>
        <v>0</v>
      </c>
      <c r="S134" s="275">
        <f t="shared" si="57"/>
        <v>0</v>
      </c>
      <c r="T134" s="275">
        <f t="shared" si="57"/>
        <v>0</v>
      </c>
      <c r="U134" s="275">
        <f t="shared" si="57"/>
        <v>0</v>
      </c>
    </row>
    <row r="135" spans="2:23" ht="16.95" customHeight="1" x14ac:dyDescent="0.25">
      <c r="B135" s="467"/>
      <c r="D135" s="451"/>
      <c r="E135" s="449"/>
      <c r="F135" s="166" t="s">
        <v>177</v>
      </c>
      <c r="G135" s="285" t="s">
        <v>312</v>
      </c>
      <c r="H135" s="108"/>
      <c r="K135" s="274">
        <f t="shared" si="55"/>
        <v>0.21491262848686599</v>
      </c>
      <c r="L135" s="275">
        <f t="shared" ref="L135:U135" si="58">IF(SUM(L$124:L$130)=0,0,L$122*L127/SUM(L$124:L$130))</f>
        <v>0</v>
      </c>
      <c r="M135" s="275">
        <f t="shared" si="58"/>
        <v>0</v>
      </c>
      <c r="N135" s="275">
        <f t="shared" si="58"/>
        <v>0</v>
      </c>
      <c r="O135" s="275">
        <f t="shared" si="58"/>
        <v>0</v>
      </c>
      <c r="P135" s="275">
        <f t="shared" si="58"/>
        <v>0.2072839678262948</v>
      </c>
      <c r="Q135" s="275">
        <f t="shared" si="58"/>
        <v>7.6286606605712034E-3</v>
      </c>
      <c r="R135" s="275">
        <f t="shared" si="58"/>
        <v>0</v>
      </c>
      <c r="S135" s="275">
        <f t="shared" si="58"/>
        <v>0</v>
      </c>
      <c r="T135" s="275">
        <f t="shared" si="58"/>
        <v>0</v>
      </c>
      <c r="U135" s="275">
        <f t="shared" si="58"/>
        <v>0</v>
      </c>
    </row>
    <row r="136" spans="2:23" ht="16.95" customHeight="1" x14ac:dyDescent="0.25">
      <c r="B136" s="467"/>
      <c r="D136" s="451"/>
      <c r="E136" s="449"/>
      <c r="F136" s="166" t="s">
        <v>178</v>
      </c>
      <c r="G136" s="285" t="s">
        <v>312</v>
      </c>
      <c r="H136" s="108"/>
      <c r="K136" s="274">
        <f t="shared" si="55"/>
        <v>83.075878417189045</v>
      </c>
      <c r="L136" s="275">
        <f>IF(SUM(L$124:L$130)=0,L122,L$122*L128/SUM(L$124:L$130))</f>
        <v>0</v>
      </c>
      <c r="M136" s="275">
        <f t="shared" ref="M136:U136" si="59">IF(SUM(M$124:M$130)=0,M122,M$122*M128/SUM(M$124:M$130))</f>
        <v>0</v>
      </c>
      <c r="N136" s="275">
        <f t="shared" si="59"/>
        <v>0</v>
      </c>
      <c r="O136" s="275">
        <f t="shared" si="59"/>
        <v>0</v>
      </c>
      <c r="P136" s="275">
        <f t="shared" si="59"/>
        <v>79.883915012126721</v>
      </c>
      <c r="Q136" s="275">
        <f t="shared" si="59"/>
        <v>2.9399634050623322</v>
      </c>
      <c r="R136" s="275">
        <f t="shared" si="59"/>
        <v>0</v>
      </c>
      <c r="S136" s="275">
        <f t="shared" si="59"/>
        <v>0.252</v>
      </c>
      <c r="T136" s="275">
        <f t="shared" si="59"/>
        <v>0</v>
      </c>
      <c r="U136" s="275">
        <f t="shared" si="59"/>
        <v>0</v>
      </c>
    </row>
    <row r="137" spans="2:23" ht="16.95" customHeight="1" x14ac:dyDescent="0.25">
      <c r="B137" s="467"/>
      <c r="D137" s="451"/>
      <c r="E137" s="449"/>
      <c r="F137" s="166" t="s">
        <v>140</v>
      </c>
      <c r="G137" s="285" t="s">
        <v>312</v>
      </c>
      <c r="H137" s="108"/>
      <c r="K137" s="274">
        <f t="shared" si="55"/>
        <v>114.08761100533476</v>
      </c>
      <c r="L137" s="275">
        <f t="shared" ref="L137:U137" si="60">IF(SUM(L$124:L$130)=0,0,L$122*L129/SUM(L$124:L$130))</f>
        <v>0</v>
      </c>
      <c r="M137" s="275">
        <f t="shared" si="60"/>
        <v>0</v>
      </c>
      <c r="N137" s="275">
        <f t="shared" si="60"/>
        <v>0</v>
      </c>
      <c r="O137" s="275">
        <f t="shared" si="60"/>
        <v>0</v>
      </c>
      <c r="P137" s="275">
        <f t="shared" si="60"/>
        <v>110.03789240078967</v>
      </c>
      <c r="Q137" s="275">
        <f t="shared" si="60"/>
        <v>4.0497186045450864</v>
      </c>
      <c r="R137" s="275">
        <f t="shared" si="60"/>
        <v>0</v>
      </c>
      <c r="S137" s="275">
        <f t="shared" si="60"/>
        <v>0</v>
      </c>
      <c r="T137" s="275">
        <f t="shared" si="60"/>
        <v>0</v>
      </c>
      <c r="U137" s="275">
        <f t="shared" si="60"/>
        <v>0</v>
      </c>
    </row>
    <row r="138" spans="2:23" ht="16.95" customHeight="1" x14ac:dyDescent="0.25">
      <c r="B138" s="467"/>
      <c r="D138" s="451"/>
      <c r="E138" s="448"/>
      <c r="F138" s="167" t="s">
        <v>180</v>
      </c>
      <c r="G138" s="285" t="s">
        <v>312</v>
      </c>
      <c r="H138" s="108"/>
      <c r="K138" s="274">
        <f t="shared" si="55"/>
        <v>232.87623901654101</v>
      </c>
      <c r="L138" s="275">
        <f t="shared" ref="L138:U138" si="61">IF(SUM(L$124:L$130)=0,0,L$122*L130/SUM(L$124:L$130))</f>
        <v>0</v>
      </c>
      <c r="M138" s="275">
        <f t="shared" si="61"/>
        <v>0</v>
      </c>
      <c r="N138" s="275">
        <f t="shared" si="61"/>
        <v>0</v>
      </c>
      <c r="O138" s="275">
        <f t="shared" si="61"/>
        <v>1.2750000000000001</v>
      </c>
      <c r="P138" s="275">
        <f t="shared" si="61"/>
        <v>223.38018996295776</v>
      </c>
      <c r="Q138" s="275">
        <f t="shared" si="61"/>
        <v>8.2210490535832328</v>
      </c>
      <c r="R138" s="275">
        <f t="shared" si="61"/>
        <v>0</v>
      </c>
      <c r="S138" s="275">
        <f t="shared" si="61"/>
        <v>0</v>
      </c>
      <c r="T138" s="275">
        <f t="shared" si="61"/>
        <v>0</v>
      </c>
      <c r="U138" s="275">
        <f t="shared" si="61"/>
        <v>0</v>
      </c>
    </row>
    <row r="139" spans="2:23" ht="16.95" customHeight="1" x14ac:dyDescent="0.25">
      <c r="B139" s="467"/>
      <c r="D139" s="451"/>
      <c r="E139" s="447" t="s">
        <v>330</v>
      </c>
      <c r="F139" s="165" t="s">
        <v>181</v>
      </c>
      <c r="G139" s="285" t="s">
        <v>317</v>
      </c>
      <c r="H139" s="108"/>
      <c r="K139" s="274">
        <f>K132</f>
        <v>17.768534321582852</v>
      </c>
      <c r="L139" s="260"/>
      <c r="M139" s="260"/>
      <c r="N139" s="260"/>
      <c r="O139" s="260"/>
      <c r="P139" s="260"/>
      <c r="Q139" s="260"/>
      <c r="R139" s="260"/>
      <c r="S139" s="260"/>
      <c r="T139" s="260"/>
      <c r="U139" s="260"/>
    </row>
    <row r="140" spans="2:23" ht="16.95" customHeight="1" x14ac:dyDescent="0.25">
      <c r="B140" s="467"/>
      <c r="D140" s="451"/>
      <c r="E140" s="449"/>
      <c r="F140" s="166" t="s">
        <v>179</v>
      </c>
      <c r="G140" s="285" t="s">
        <v>317</v>
      </c>
      <c r="H140" s="108"/>
      <c r="K140" s="274">
        <f t="shared" ref="K140:K145" si="62">K133</f>
        <v>0.42254536283193539</v>
      </c>
      <c r="L140" s="260"/>
      <c r="M140" s="260"/>
      <c r="N140" s="260"/>
      <c r="O140" s="260"/>
      <c r="P140" s="260"/>
      <c r="Q140" s="260"/>
      <c r="R140" s="260"/>
      <c r="S140" s="260"/>
      <c r="T140" s="260"/>
      <c r="U140" s="260"/>
    </row>
    <row r="141" spans="2:23" ht="16.95" customHeight="1" x14ac:dyDescent="0.25">
      <c r="B141" s="467"/>
      <c r="D141" s="451"/>
      <c r="E141" s="449"/>
      <c r="F141" s="166" t="s">
        <v>176</v>
      </c>
      <c r="G141" s="285" t="s">
        <v>317</v>
      </c>
      <c r="H141" s="108"/>
      <c r="K141" s="274">
        <f t="shared" si="62"/>
        <v>10.536823392139194</v>
      </c>
      <c r="L141" s="260"/>
      <c r="M141" s="260"/>
      <c r="N141" s="260"/>
      <c r="O141" s="260"/>
      <c r="P141" s="260"/>
      <c r="Q141" s="260"/>
      <c r="R141" s="260"/>
      <c r="S141" s="260"/>
      <c r="T141" s="260"/>
      <c r="U141" s="260"/>
    </row>
    <row r="142" spans="2:23" ht="16.95" customHeight="1" x14ac:dyDescent="0.25">
      <c r="B142" s="467"/>
      <c r="D142" s="451"/>
      <c r="E142" s="449"/>
      <c r="F142" s="166" t="s">
        <v>177</v>
      </c>
      <c r="G142" s="285" t="s">
        <v>317</v>
      </c>
      <c r="H142" s="108"/>
      <c r="K142" s="274">
        <f t="shared" si="62"/>
        <v>0.21491262848686599</v>
      </c>
      <c r="L142" s="260"/>
      <c r="M142" s="260"/>
      <c r="N142" s="260"/>
      <c r="O142" s="260"/>
      <c r="P142" s="260"/>
      <c r="Q142" s="260"/>
      <c r="R142" s="260"/>
      <c r="S142" s="260"/>
      <c r="T142" s="260"/>
      <c r="U142" s="260"/>
    </row>
    <row r="143" spans="2:23" ht="16.95" customHeight="1" x14ac:dyDescent="0.25">
      <c r="B143" s="467"/>
      <c r="D143" s="451"/>
      <c r="E143" s="449"/>
      <c r="F143" s="166" t="s">
        <v>178</v>
      </c>
      <c r="G143" s="285" t="s">
        <v>317</v>
      </c>
      <c r="H143" s="108"/>
      <c r="K143" s="274">
        <f t="shared" si="62"/>
        <v>83.075878417189045</v>
      </c>
      <c r="L143" s="260"/>
      <c r="M143" s="260"/>
      <c r="N143" s="260"/>
      <c r="O143" s="260"/>
      <c r="P143" s="260"/>
      <c r="Q143" s="260"/>
      <c r="R143" s="260"/>
      <c r="S143" s="260"/>
      <c r="T143" s="260"/>
      <c r="U143" s="260"/>
    </row>
    <row r="144" spans="2:23" ht="16.95" customHeight="1" x14ac:dyDescent="0.25">
      <c r="B144" s="467"/>
      <c r="D144" s="451"/>
      <c r="E144" s="449"/>
      <c r="F144" s="166" t="s">
        <v>140</v>
      </c>
      <c r="G144" s="285" t="s">
        <v>317</v>
      </c>
      <c r="H144" s="108"/>
      <c r="K144" s="274">
        <f t="shared" si="62"/>
        <v>114.08761100533476</v>
      </c>
      <c r="L144" s="260"/>
      <c r="M144" s="260"/>
      <c r="N144" s="260"/>
      <c r="O144" s="260"/>
      <c r="P144" s="260"/>
      <c r="Q144" s="260"/>
      <c r="R144" s="260"/>
      <c r="S144" s="260"/>
      <c r="T144" s="260"/>
      <c r="U144" s="260"/>
    </row>
    <row r="145" spans="2:21" ht="16.95" customHeight="1" x14ac:dyDescent="0.25">
      <c r="B145" s="467"/>
      <c r="D145" s="451"/>
      <c r="E145" s="448"/>
      <c r="F145" s="167" t="s">
        <v>180</v>
      </c>
      <c r="G145" s="285" t="s">
        <v>317</v>
      </c>
      <c r="H145" s="108"/>
      <c r="K145" s="274">
        <f t="shared" si="62"/>
        <v>232.87623901654101</v>
      </c>
      <c r="L145" s="260"/>
      <c r="M145" s="260"/>
      <c r="N145" s="260"/>
      <c r="O145" s="260"/>
      <c r="P145" s="260"/>
      <c r="Q145" s="260"/>
      <c r="R145" s="260"/>
      <c r="S145" s="260"/>
      <c r="T145" s="260"/>
      <c r="U145" s="260"/>
    </row>
    <row r="146" spans="2:21" ht="16.95" customHeight="1" x14ac:dyDescent="0.25">
      <c r="B146" s="468"/>
      <c r="D146" s="452"/>
      <c r="E146" s="277" t="s">
        <v>331</v>
      </c>
      <c r="F146" s="150" t="str">
        <f>Matrix!D85</f>
        <v>Env</v>
      </c>
      <c r="G146" s="92" t="s">
        <v>314</v>
      </c>
      <c r="H146" s="108"/>
      <c r="K146" s="274">
        <f>SUM(K139:K145)</f>
        <v>458.98254414410565</v>
      </c>
      <c r="L146" s="260"/>
      <c r="M146" s="260"/>
      <c r="N146" s="260"/>
      <c r="O146" s="260"/>
      <c r="P146" s="260"/>
      <c r="Q146" s="260"/>
      <c r="R146" s="260"/>
      <c r="S146" s="260"/>
      <c r="T146" s="260"/>
      <c r="U146" s="260"/>
    </row>
    <row r="149" spans="2:21" x14ac:dyDescent="0.25">
      <c r="K149" s="258"/>
      <c r="L149" s="258"/>
      <c r="M149" s="258"/>
      <c r="N149" s="258"/>
      <c r="O149" s="258"/>
    </row>
    <row r="150" spans="2:21" x14ac:dyDescent="0.25">
      <c r="K150" s="258"/>
      <c r="L150" s="258"/>
      <c r="M150" s="258"/>
      <c r="N150" s="258"/>
      <c r="O150" s="258"/>
    </row>
    <row r="151" spans="2:21" x14ac:dyDescent="0.25">
      <c r="K151" s="258"/>
      <c r="L151" s="258"/>
      <c r="M151" s="258"/>
      <c r="N151" s="258"/>
      <c r="O151" s="258"/>
    </row>
  </sheetData>
  <sheetProtection sheet="1" objects="1" scenarios="1"/>
  <mergeCells count="59">
    <mergeCell ref="D90:F90"/>
    <mergeCell ref="D92:E98"/>
    <mergeCell ref="D100:D114"/>
    <mergeCell ref="E100:E106"/>
    <mergeCell ref="E107:E113"/>
    <mergeCell ref="X8:CG8"/>
    <mergeCell ref="B6:D6"/>
    <mergeCell ref="B5:D5"/>
    <mergeCell ref="L9:U9"/>
    <mergeCell ref="B10:E10"/>
    <mergeCell ref="D16:E16"/>
    <mergeCell ref="D18:E18"/>
    <mergeCell ref="D20:D22"/>
    <mergeCell ref="B14:B22"/>
    <mergeCell ref="D14:F14"/>
    <mergeCell ref="D24:F24"/>
    <mergeCell ref="D26:E26"/>
    <mergeCell ref="D28:E28"/>
    <mergeCell ref="D30:D32"/>
    <mergeCell ref="B24:B32"/>
    <mergeCell ref="D36:E36"/>
    <mergeCell ref="D38:E38"/>
    <mergeCell ref="D40:D42"/>
    <mergeCell ref="D34:F34"/>
    <mergeCell ref="B34:B42"/>
    <mergeCell ref="D46:E46"/>
    <mergeCell ref="D48:E48"/>
    <mergeCell ref="D50:D52"/>
    <mergeCell ref="B44:B52"/>
    <mergeCell ref="D44:F44"/>
    <mergeCell ref="D64:F64"/>
    <mergeCell ref="B64:B72"/>
    <mergeCell ref="D54:F54"/>
    <mergeCell ref="D56:E56"/>
    <mergeCell ref="D58:E58"/>
    <mergeCell ref="D60:D62"/>
    <mergeCell ref="B54:B62"/>
    <mergeCell ref="D78:E78"/>
    <mergeCell ref="D80:D82"/>
    <mergeCell ref="B74:B82"/>
    <mergeCell ref="D66:E66"/>
    <mergeCell ref="D68:E68"/>
    <mergeCell ref="D70:D72"/>
    <mergeCell ref="B2:D2"/>
    <mergeCell ref="D124:E130"/>
    <mergeCell ref="D132:D146"/>
    <mergeCell ref="B116:B146"/>
    <mergeCell ref="E139:E145"/>
    <mergeCell ref="E132:E138"/>
    <mergeCell ref="D118:E118"/>
    <mergeCell ref="D120:E120"/>
    <mergeCell ref="D122:F122"/>
    <mergeCell ref="D116:F116"/>
    <mergeCell ref="B84:B114"/>
    <mergeCell ref="D86:E86"/>
    <mergeCell ref="D88:E88"/>
    <mergeCell ref="D84:F84"/>
    <mergeCell ref="D74:F74"/>
    <mergeCell ref="D76:E76"/>
  </mergeCells>
  <conditionalFormatting sqref="K20:U20 K21:K22">
    <cfRule type="cellIs" dxfId="56" priority="58" operator="lessThan">
      <formula>0</formula>
    </cfRule>
  </conditionalFormatting>
  <conditionalFormatting sqref="K30:U30 K31:K32">
    <cfRule type="cellIs" dxfId="55" priority="57" operator="lessThan">
      <formula>0</formula>
    </cfRule>
  </conditionalFormatting>
  <conditionalFormatting sqref="K40:U40 K41:K42">
    <cfRule type="cellIs" dxfId="54" priority="56" operator="lessThan">
      <formula>0</formula>
    </cfRule>
  </conditionalFormatting>
  <conditionalFormatting sqref="K50:U50 K51:K52">
    <cfRule type="cellIs" dxfId="53" priority="55" operator="lessThan">
      <formula>0</formula>
    </cfRule>
  </conditionalFormatting>
  <conditionalFormatting sqref="K60:U60 K61:K62">
    <cfRule type="cellIs" dxfId="52" priority="54" operator="lessThan">
      <formula>0</formula>
    </cfRule>
  </conditionalFormatting>
  <conditionalFormatting sqref="K70:U70 K71:K72">
    <cfRule type="cellIs" dxfId="51" priority="53" operator="lessThan">
      <formula>0</formula>
    </cfRule>
  </conditionalFormatting>
  <conditionalFormatting sqref="K80:U80 K81:K82">
    <cfRule type="cellIs" dxfId="50" priority="52" operator="lessThan">
      <formula>0</formula>
    </cfRule>
  </conditionalFormatting>
  <conditionalFormatting sqref="K90:U90">
    <cfRule type="cellIs" dxfId="49" priority="51" operator="lessThan">
      <formula>0</formula>
    </cfRule>
  </conditionalFormatting>
  <conditionalFormatting sqref="K122:U122">
    <cfRule type="cellIs" dxfId="48" priority="50" operator="lessThan">
      <formula>0</formula>
    </cfRule>
  </conditionalFormatting>
  <conditionalFormatting sqref="K132:U137 L132:U138">
    <cfRule type="cellIs" dxfId="47" priority="49" operator="lessThan">
      <formula>0</formula>
    </cfRule>
  </conditionalFormatting>
  <conditionalFormatting sqref="K138:U138">
    <cfRule type="cellIs" dxfId="46" priority="48" operator="lessThan">
      <formula>0</formula>
    </cfRule>
  </conditionalFormatting>
  <conditionalFormatting sqref="K139:K145">
    <cfRule type="cellIs" dxfId="45" priority="47" operator="lessThan">
      <formula>0</formula>
    </cfRule>
  </conditionalFormatting>
  <conditionalFormatting sqref="K146">
    <cfRule type="cellIs" dxfId="44" priority="46" operator="lessThan">
      <formula>0</formula>
    </cfRule>
  </conditionalFormatting>
  <conditionalFormatting sqref="L106:U106 K100:U105">
    <cfRule type="cellIs" dxfId="43" priority="45" operator="lessThan">
      <formula>0</formula>
    </cfRule>
  </conditionalFormatting>
  <conditionalFormatting sqref="K106:U106">
    <cfRule type="cellIs" dxfId="42" priority="44" operator="lessThan">
      <formula>0</formula>
    </cfRule>
  </conditionalFormatting>
  <conditionalFormatting sqref="K107:K113">
    <cfRule type="cellIs" dxfId="41" priority="43" operator="lessThan">
      <formula>0</formula>
    </cfRule>
  </conditionalFormatting>
  <conditionalFormatting sqref="K114">
    <cfRule type="cellIs" dxfId="40" priority="42" operator="lessThan">
      <formula>0</formula>
    </cfRule>
  </conditionalFormatting>
  <conditionalFormatting sqref="L100:U103">
    <cfRule type="cellIs" dxfId="39" priority="41" operator="lessThan">
      <formula>0</formula>
    </cfRule>
  </conditionalFormatting>
  <conditionalFormatting sqref="L16:U16">
    <cfRule type="cellIs" dxfId="38" priority="40" operator="lessThan">
      <formula>0</formula>
    </cfRule>
  </conditionalFormatting>
  <conditionalFormatting sqref="L18:U18">
    <cfRule type="cellIs" dxfId="37" priority="39" operator="lessThan">
      <formula>0</formula>
    </cfRule>
  </conditionalFormatting>
  <conditionalFormatting sqref="L26:U26">
    <cfRule type="cellIs" dxfId="36" priority="38" operator="lessThan">
      <formula>0</formula>
    </cfRule>
  </conditionalFormatting>
  <conditionalFormatting sqref="L28:U28">
    <cfRule type="cellIs" dxfId="35" priority="37" operator="lessThan">
      <formula>0</formula>
    </cfRule>
  </conditionalFormatting>
  <conditionalFormatting sqref="L38:U38">
    <cfRule type="cellIs" dxfId="34" priority="36" operator="lessThan">
      <formula>0</formula>
    </cfRule>
  </conditionalFormatting>
  <conditionalFormatting sqref="L48:U48">
    <cfRule type="cellIs" dxfId="33" priority="35" operator="lessThan">
      <formula>0</formula>
    </cfRule>
  </conditionalFormatting>
  <conditionalFormatting sqref="L58:U58">
    <cfRule type="cellIs" dxfId="32" priority="34" operator="lessThan">
      <formula>0</formula>
    </cfRule>
  </conditionalFormatting>
  <conditionalFormatting sqref="L68:U68">
    <cfRule type="cellIs" dxfId="31" priority="33" operator="lessThan">
      <formula>0</formula>
    </cfRule>
  </conditionalFormatting>
  <conditionalFormatting sqref="L78:U78">
    <cfRule type="cellIs" dxfId="30" priority="32" operator="lessThan">
      <formula>0</formula>
    </cfRule>
  </conditionalFormatting>
  <conditionalFormatting sqref="L88:U88">
    <cfRule type="cellIs" dxfId="29" priority="31" operator="lessThan">
      <formula>0</formula>
    </cfRule>
  </conditionalFormatting>
  <conditionalFormatting sqref="L120:U120">
    <cfRule type="cellIs" dxfId="28" priority="30" operator="lessThan">
      <formula>0</formula>
    </cfRule>
  </conditionalFormatting>
  <conditionalFormatting sqref="L36:U36">
    <cfRule type="cellIs" dxfId="27" priority="29" operator="lessThan">
      <formula>0</formula>
    </cfRule>
  </conditionalFormatting>
  <conditionalFormatting sqref="L46:U46">
    <cfRule type="cellIs" dxfId="26" priority="28" operator="lessThan">
      <formula>0</formula>
    </cfRule>
  </conditionalFormatting>
  <conditionalFormatting sqref="L56:U56">
    <cfRule type="cellIs" dxfId="25" priority="27" operator="lessThan">
      <formula>0</formula>
    </cfRule>
  </conditionalFormatting>
  <conditionalFormatting sqref="L66:U66">
    <cfRule type="cellIs" dxfId="24" priority="26" operator="lessThan">
      <formula>0</formula>
    </cfRule>
  </conditionalFormatting>
  <conditionalFormatting sqref="L76:U76">
    <cfRule type="cellIs" dxfId="23" priority="25" operator="lessThan">
      <formula>0</formula>
    </cfRule>
  </conditionalFormatting>
  <conditionalFormatting sqref="L86:U86">
    <cfRule type="cellIs" dxfId="22" priority="24" operator="lessThan">
      <formula>0</formula>
    </cfRule>
  </conditionalFormatting>
  <conditionalFormatting sqref="L130:N130 R130:U130">
    <cfRule type="cellIs" dxfId="21" priority="12" operator="lessThan">
      <formula>0</formula>
    </cfRule>
  </conditionalFormatting>
  <conditionalFormatting sqref="L118:U118">
    <cfRule type="cellIs" dxfId="20" priority="11" operator="lessThan">
      <formula>0</formula>
    </cfRule>
  </conditionalFormatting>
  <conditionalFormatting sqref="L96:U96">
    <cfRule type="cellIs" dxfId="19" priority="19" operator="lessThan">
      <formula>0</formula>
    </cfRule>
  </conditionalFormatting>
  <conditionalFormatting sqref="L97:U98">
    <cfRule type="cellIs" dxfId="18" priority="18" operator="lessThan">
      <formula>0</formula>
    </cfRule>
  </conditionalFormatting>
  <conditionalFormatting sqref="L92:U92">
    <cfRule type="cellIs" dxfId="17" priority="10" operator="lessThan">
      <formula>0</formula>
    </cfRule>
  </conditionalFormatting>
  <conditionalFormatting sqref="L93:U93">
    <cfRule type="cellIs" dxfId="16" priority="9" operator="lessThan">
      <formula>0</formula>
    </cfRule>
  </conditionalFormatting>
  <conditionalFormatting sqref="L94:U95">
    <cfRule type="cellIs" dxfId="15" priority="8" operator="lessThan">
      <formula>0</formula>
    </cfRule>
  </conditionalFormatting>
  <conditionalFormatting sqref="L124:N124 P125:Q130 P124:U124">
    <cfRule type="cellIs" dxfId="14" priority="7" operator="lessThan">
      <formula>0</formula>
    </cfRule>
  </conditionalFormatting>
  <conditionalFormatting sqref="L125:N125 R125:U125">
    <cfRule type="cellIs" dxfId="13" priority="6" operator="lessThan">
      <formula>0</formula>
    </cfRule>
  </conditionalFormatting>
  <conditionalFormatting sqref="L128:N129 R128:U129">
    <cfRule type="cellIs" dxfId="12" priority="2" operator="lessThan">
      <formula>0</formula>
    </cfRule>
  </conditionalFormatting>
  <conditionalFormatting sqref="L126:N126 R126:U126">
    <cfRule type="cellIs" dxfId="11" priority="4" operator="lessThan">
      <formula>0</formula>
    </cfRule>
  </conditionalFormatting>
  <conditionalFormatting sqref="L127:N127 R127:U127">
    <cfRule type="cellIs" dxfId="10" priority="3" operator="lessThan">
      <formula>0</formula>
    </cfRule>
  </conditionalFormatting>
  <conditionalFormatting sqref="O124:O130">
    <cfRule type="cellIs" dxfId="9" priority="1" operator="lessThan">
      <formula>0</formula>
    </cfRule>
  </conditionalFormatting>
  <dataValidations count="1">
    <dataValidation type="decimal" operator="greaterThanOrEqual" allowBlank="1" showInputMessage="1" showErrorMessage="1" sqref="L16:U16 L18:U18 L26:U26 L28:U28 L36:U36 L38:U38 L46:U46 L48:U48 L56:U56 L58:U58 L66:U66 L68:U68 L76:U76 L78:U78 L86:U86 L88:U88 L92:U98 L118:U118 L120:U120 L124:U130" xr:uid="{00000000-0002-0000-1300-000000000000}">
      <formula1>0</formula1>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tabColor theme="4" tint="0.39997558519241921"/>
  </sheetPr>
  <dimension ref="B2:R72"/>
  <sheetViews>
    <sheetView showGridLines="0" workbookViewId="0">
      <selection activeCell="D73" sqref="D73"/>
    </sheetView>
  </sheetViews>
  <sheetFormatPr defaultColWidth="8.88671875" defaultRowHeight="12" x14ac:dyDescent="0.25"/>
  <cols>
    <col min="1" max="1" width="3.33203125" style="3" customWidth="1"/>
    <col min="2" max="2" width="8.33203125" style="3" customWidth="1"/>
    <col min="3" max="3" width="8.88671875" style="3"/>
    <col min="4" max="4" width="24.88671875" style="3" customWidth="1"/>
    <col min="5" max="12" width="8.88671875" style="3"/>
    <col min="13" max="13" width="10.6640625" style="3" customWidth="1"/>
    <col min="14" max="16" width="8.88671875" style="3"/>
    <col min="17" max="17" width="3.6640625" style="3" customWidth="1"/>
    <col min="18" max="16384" width="8.88671875" style="3"/>
  </cols>
  <sheetData>
    <row r="2" spans="2:16" x14ac:dyDescent="0.25">
      <c r="E2" s="3" t="b">
        <f t="shared" ref="E2:L2" si="0">E72=E31</f>
        <v>1</v>
      </c>
      <c r="F2" s="3" t="b">
        <f t="shared" si="0"/>
        <v>1</v>
      </c>
      <c r="G2" s="3" t="b">
        <f t="shared" si="0"/>
        <v>1</v>
      </c>
      <c r="H2" s="3" t="b">
        <f t="shared" si="0"/>
        <v>1</v>
      </c>
      <c r="I2" s="3" t="b">
        <f t="shared" si="0"/>
        <v>1</v>
      </c>
      <c r="J2" s="3" t="b">
        <f t="shared" si="0"/>
        <v>1</v>
      </c>
      <c r="K2" s="3" t="b">
        <f t="shared" si="0"/>
        <v>1</v>
      </c>
      <c r="L2" s="3" t="b">
        <f t="shared" si="0"/>
        <v>1</v>
      </c>
    </row>
    <row r="4" spans="2:16" ht="12.6" thickBot="1" x14ac:dyDescent="0.3">
      <c r="E4" s="121" t="s">
        <v>181</v>
      </c>
      <c r="F4" s="121" t="s">
        <v>179</v>
      </c>
      <c r="G4" s="121" t="s">
        <v>176</v>
      </c>
      <c r="H4" s="121" t="s">
        <v>177</v>
      </c>
      <c r="I4" s="121" t="s">
        <v>178</v>
      </c>
      <c r="J4" s="121" t="s">
        <v>140</v>
      </c>
      <c r="L4" s="121" t="s">
        <v>180</v>
      </c>
      <c r="M4" s="121" t="s">
        <v>174</v>
      </c>
      <c r="N4" s="121" t="s">
        <v>171</v>
      </c>
      <c r="O4" s="121" t="s">
        <v>173</v>
      </c>
    </row>
    <row r="5" spans="2:16" x14ac:dyDescent="0.25">
      <c r="C5" s="379" t="s">
        <v>232</v>
      </c>
      <c r="D5" s="380"/>
      <c r="E5" s="381" t="s">
        <v>233</v>
      </c>
      <c r="F5" s="381"/>
      <c r="G5" s="381"/>
      <c r="H5" s="381"/>
      <c r="I5" s="381"/>
      <c r="J5" s="381"/>
      <c r="K5" s="381"/>
      <c r="L5" s="381"/>
      <c r="M5" s="382" t="s">
        <v>201</v>
      </c>
      <c r="N5" s="382" t="s">
        <v>234</v>
      </c>
      <c r="O5" s="382" t="s">
        <v>235</v>
      </c>
      <c r="P5" s="375" t="s">
        <v>204</v>
      </c>
    </row>
    <row r="6" spans="2:16" x14ac:dyDescent="0.25">
      <c r="C6" s="50"/>
      <c r="D6" s="51"/>
      <c r="E6" s="377" t="s">
        <v>205</v>
      </c>
      <c r="F6" s="377"/>
      <c r="G6" s="377"/>
      <c r="H6" s="377"/>
      <c r="I6" s="377"/>
      <c r="J6" s="377"/>
      <c r="K6" s="377"/>
      <c r="L6" s="378" t="s">
        <v>206</v>
      </c>
      <c r="M6" s="378"/>
      <c r="N6" s="378"/>
      <c r="O6" s="378"/>
      <c r="P6" s="376"/>
    </row>
    <row r="7" spans="2:16" ht="60" x14ac:dyDescent="0.25">
      <c r="C7" s="50"/>
      <c r="D7" s="51"/>
      <c r="E7" s="8" t="s">
        <v>207</v>
      </c>
      <c r="F7" s="8" t="s">
        <v>208</v>
      </c>
      <c r="G7" s="8" t="s">
        <v>209</v>
      </c>
      <c r="H7" s="8" t="s">
        <v>210</v>
      </c>
      <c r="I7" s="8" t="s">
        <v>211</v>
      </c>
      <c r="J7" s="8" t="s">
        <v>212</v>
      </c>
      <c r="K7" s="117" t="s">
        <v>213</v>
      </c>
      <c r="L7" s="378"/>
      <c r="M7" s="378"/>
      <c r="N7" s="378"/>
      <c r="O7" s="378"/>
      <c r="P7" s="376"/>
    </row>
    <row r="8" spans="2:16" x14ac:dyDescent="0.25">
      <c r="C8" s="50"/>
      <c r="D8" s="52" t="s">
        <v>214</v>
      </c>
      <c r="E8" s="53" t="s">
        <v>181</v>
      </c>
      <c r="F8" s="53" t="s">
        <v>179</v>
      </c>
      <c r="G8" s="53" t="s">
        <v>176</v>
      </c>
      <c r="H8" s="53" t="s">
        <v>177</v>
      </c>
      <c r="I8" s="53" t="s">
        <v>178</v>
      </c>
      <c r="J8" s="53" t="s">
        <v>140</v>
      </c>
      <c r="K8" s="53"/>
      <c r="L8" s="56" t="s">
        <v>180</v>
      </c>
      <c r="M8" s="56" t="s">
        <v>174</v>
      </c>
      <c r="N8" s="56" t="s">
        <v>171</v>
      </c>
      <c r="O8" s="56" t="s">
        <v>173</v>
      </c>
      <c r="P8" s="54"/>
    </row>
    <row r="9" spans="2:16" x14ac:dyDescent="0.25">
      <c r="C9" s="55">
        <v>1</v>
      </c>
      <c r="D9" s="469" t="s">
        <v>215</v>
      </c>
      <c r="E9" s="469"/>
      <c r="F9" s="469"/>
      <c r="G9" s="469"/>
      <c r="H9" s="469"/>
      <c r="I9" s="469"/>
      <c r="J9" s="469"/>
      <c r="K9" s="469"/>
      <c r="L9" s="469"/>
      <c r="M9" s="469"/>
      <c r="N9" s="469"/>
      <c r="O9" s="469"/>
      <c r="P9" s="470"/>
    </row>
    <row r="10" spans="2:16" x14ac:dyDescent="0.25">
      <c r="B10" s="118" t="s">
        <v>316</v>
      </c>
      <c r="C10" s="201" t="s">
        <v>191</v>
      </c>
      <c r="D10" s="202" t="s">
        <v>216</v>
      </c>
      <c r="E10" s="203"/>
      <c r="F10" s="203"/>
      <c r="G10" s="203"/>
      <c r="H10" s="203"/>
      <c r="I10" s="203"/>
      <c r="J10" s="203"/>
      <c r="K10" s="203"/>
      <c r="L10" s="203"/>
      <c r="M10" s="203"/>
      <c r="N10" s="203"/>
      <c r="O10" s="204">
        <f>SUMPRODUCT((Transport!$G$14:$G$146=$B10)*(Transport!$F$14:$F$146=O$4)*($C10=Transport!$K$11:$U$11)*Transport!$K$14:$U$146)</f>
        <v>0</v>
      </c>
      <c r="P10" s="205">
        <f>SUM(K10:O10)</f>
        <v>0</v>
      </c>
    </row>
    <row r="11" spans="2:16" x14ac:dyDescent="0.25">
      <c r="B11" s="118" t="s">
        <v>316</v>
      </c>
      <c r="C11" s="201" t="s">
        <v>193</v>
      </c>
      <c r="D11" s="202" t="s">
        <v>217</v>
      </c>
      <c r="E11" s="203"/>
      <c r="F11" s="203"/>
      <c r="G11" s="203"/>
      <c r="H11" s="203"/>
      <c r="I11" s="203"/>
      <c r="J11" s="203"/>
      <c r="K11" s="203"/>
      <c r="L11" s="203"/>
      <c r="M11" s="203"/>
      <c r="N11" s="203"/>
      <c r="O11" s="204">
        <f>SUMPRODUCT((Transport!$G$14:$G$146=$B11)*(Transport!$F$14:$F$146=O$4)*($C11=Transport!$K$11:$U$11)*Transport!$K$14:$U$146)</f>
        <v>0</v>
      </c>
      <c r="P11" s="205">
        <f t="shared" ref="P11:P12" si="1">SUM(K11:O11)</f>
        <v>0</v>
      </c>
    </row>
    <row r="12" spans="2:16" ht="12.6" thickBot="1" x14ac:dyDescent="0.3">
      <c r="B12" s="118" t="s">
        <v>316</v>
      </c>
      <c r="C12" s="201" t="s">
        <v>140</v>
      </c>
      <c r="D12" s="202" t="s">
        <v>218</v>
      </c>
      <c r="E12" s="203"/>
      <c r="F12" s="203"/>
      <c r="G12" s="203"/>
      <c r="H12" s="203"/>
      <c r="I12" s="203"/>
      <c r="J12" s="203"/>
      <c r="K12" s="203"/>
      <c r="L12" s="203"/>
      <c r="M12" s="203"/>
      <c r="N12" s="203"/>
      <c r="O12" s="204">
        <f>SUMPRODUCT((Transport!$G$14:$G$146=$B12)*(Transport!$F$14:$F$146=O$4)*($C12=Transport!$K$11:$U$11)*Transport!$K$14:$U$146)</f>
        <v>0</v>
      </c>
      <c r="P12" s="205">
        <f t="shared" si="1"/>
        <v>0</v>
      </c>
    </row>
    <row r="13" spans="2:16" x14ac:dyDescent="0.25">
      <c r="C13" s="206">
        <v>2</v>
      </c>
      <c r="D13" s="385" t="s">
        <v>219</v>
      </c>
      <c r="E13" s="385"/>
      <c r="F13" s="385"/>
      <c r="G13" s="385"/>
      <c r="H13" s="385"/>
      <c r="I13" s="385"/>
      <c r="J13" s="385"/>
      <c r="K13" s="385"/>
      <c r="L13" s="385"/>
      <c r="M13" s="385"/>
      <c r="N13" s="385"/>
      <c r="O13" s="385"/>
      <c r="P13" s="386"/>
    </row>
    <row r="14" spans="2:16" x14ac:dyDescent="0.25">
      <c r="C14" s="201"/>
      <c r="D14" s="387" t="s">
        <v>236</v>
      </c>
      <c r="E14" s="387"/>
      <c r="F14" s="387"/>
      <c r="G14" s="387"/>
      <c r="H14" s="387"/>
      <c r="I14" s="387"/>
      <c r="J14" s="387"/>
      <c r="K14" s="387"/>
      <c r="L14" s="387"/>
      <c r="M14" s="387"/>
      <c r="N14" s="387"/>
      <c r="O14" s="387"/>
      <c r="P14" s="388"/>
    </row>
    <row r="15" spans="2:16" x14ac:dyDescent="0.25">
      <c r="B15" s="118" t="s">
        <v>298</v>
      </c>
      <c r="C15" s="201" t="s">
        <v>184</v>
      </c>
      <c r="D15" s="202" t="s">
        <v>184</v>
      </c>
      <c r="E15" s="204">
        <f>SUMPRODUCT((Transport!$G$14:$G$146=$B15)*(Transport!$F$14:$F$146=E$4)*($C15=Transport!$K$11:$U$11)*Transport!$K$14:$U$146)</f>
        <v>0</v>
      </c>
      <c r="F15" s="204">
        <f>SUMPRODUCT((Transport!$G$14:$G$146=$B15)*(Transport!$F$14:$F$146=F$4)*($C15=Transport!$K$11:$U$11)*Transport!$K$14:$U$146)</f>
        <v>0</v>
      </c>
      <c r="G15" s="204">
        <f>SUMPRODUCT((Transport!$G$14:$G$146=$B15)*(Transport!$F$14:$F$146=G$4)*($C15=Transport!$K$11:$U$11)*Transport!$K$14:$U$146)</f>
        <v>0</v>
      </c>
      <c r="H15" s="204">
        <f>SUMPRODUCT((Transport!$G$14:$G$146=$B15)*(Transport!$F$14:$F$146=H$4)*($C15=Transport!$K$11:$U$11)*Transport!$K$14:$U$146)</f>
        <v>0</v>
      </c>
      <c r="I15" s="204">
        <f>SUMPRODUCT((Transport!$G$14:$G$146=$B15)*(Transport!$F$14:$F$146=I$4)*($C15=Transport!$K$11:$U$11)*Transport!$K$14:$U$146)</f>
        <v>0</v>
      </c>
      <c r="J15" s="204">
        <f>SUMPRODUCT((Transport!$G$14:$G$146=$B15)*(Transport!$F$14:$F$146=J$4)*($C15=Transport!$K$11:$U$11)*Transport!$K$14:$U$146)</f>
        <v>0</v>
      </c>
      <c r="K15" s="204">
        <f>SUM(E15:J15)</f>
        <v>0</v>
      </c>
      <c r="L15" s="203"/>
      <c r="M15" s="203"/>
      <c r="N15" s="204">
        <f>SUMPRODUCT((Transport!$G$14:$G$146=$B15)*(Transport!$F$14:$F$146=N$4)*($C15=Transport!$K$11:$U$11)*Transport!$K$14:$U$146)</f>
        <v>0</v>
      </c>
      <c r="O15" s="203"/>
      <c r="P15" s="205">
        <f t="shared" ref="P15:P24" si="2">SUM(K15:O15)</f>
        <v>0</v>
      </c>
    </row>
    <row r="16" spans="2:16" x14ac:dyDescent="0.25">
      <c r="B16" s="118" t="s">
        <v>298</v>
      </c>
      <c r="C16" s="201" t="s">
        <v>16</v>
      </c>
      <c r="D16" s="202" t="s">
        <v>221</v>
      </c>
      <c r="E16" s="204">
        <f>SUMPRODUCT((Transport!$G$14:$G$146=$B16)*(Transport!$F$14:$F$146=E$4)*($C16=Transport!$K$11:$U$11)*Transport!$K$14:$U$146)</f>
        <v>0</v>
      </c>
      <c r="F16" s="204">
        <f>SUMPRODUCT((Transport!$G$14:$G$146=$B16)*(Transport!$F$14:$F$146=F$4)*($C16=Transport!$K$11:$U$11)*Transport!$K$14:$U$146)</f>
        <v>0</v>
      </c>
      <c r="G16" s="204">
        <f>SUMPRODUCT((Transport!$G$14:$G$146=$B16)*(Transport!$F$14:$F$146=G$4)*($C16=Transport!$K$11:$U$11)*Transport!$K$14:$U$146)</f>
        <v>0</v>
      </c>
      <c r="H16" s="204">
        <f>SUMPRODUCT((Transport!$G$14:$G$146=$B16)*(Transport!$F$14:$F$146=H$4)*($C16=Transport!$K$11:$U$11)*Transport!$K$14:$U$146)</f>
        <v>0</v>
      </c>
      <c r="I16" s="204">
        <f>SUMPRODUCT((Transport!$G$14:$G$146=$B16)*(Transport!$F$14:$F$146=I$4)*($C16=Transport!$K$11:$U$11)*Transport!$K$14:$U$146)</f>
        <v>0</v>
      </c>
      <c r="J16" s="204">
        <f>SUMPRODUCT((Transport!$G$14:$G$146=$B16)*(Transport!$F$14:$F$146=J$4)*($C16=Transport!$K$11:$U$11)*Transport!$K$14:$U$146)</f>
        <v>0</v>
      </c>
      <c r="K16" s="204">
        <f t="shared" ref="K16:K24" si="3">SUM(E16:J16)</f>
        <v>0</v>
      </c>
      <c r="L16" s="203"/>
      <c r="M16" s="203"/>
      <c r="N16" s="204">
        <f>SUMPRODUCT((Transport!$G$14:$G$146=$B16)*(Transport!$F$14:$F$146=N$4)*($C16=Transport!$K$11:$U$11)*Transport!$K$14:$U$146)</f>
        <v>0</v>
      </c>
      <c r="O16" s="203"/>
      <c r="P16" s="205">
        <f t="shared" si="2"/>
        <v>0</v>
      </c>
    </row>
    <row r="17" spans="2:18" x14ac:dyDescent="0.25">
      <c r="B17" s="118" t="s">
        <v>298</v>
      </c>
      <c r="C17" s="201" t="s">
        <v>185</v>
      </c>
      <c r="D17" s="202" t="s">
        <v>222</v>
      </c>
      <c r="E17" s="204">
        <f>SUMPRODUCT((Transport!$G$14:$G$146=$B17)*(Transport!$F$14:$F$146=E$4)*($C17=Transport!$K$11:$U$11)*Transport!$K$14:$U$146)</f>
        <v>0</v>
      </c>
      <c r="F17" s="204">
        <f>SUMPRODUCT((Transport!$G$14:$G$146=$B17)*(Transport!$F$14:$F$146=F$4)*($C17=Transport!$K$11:$U$11)*Transport!$K$14:$U$146)</f>
        <v>0</v>
      </c>
      <c r="G17" s="204">
        <f>SUMPRODUCT((Transport!$G$14:$G$146=$B17)*(Transport!$F$14:$F$146=G$4)*($C17=Transport!$K$11:$U$11)*Transport!$K$14:$U$146)</f>
        <v>0</v>
      </c>
      <c r="H17" s="204">
        <f>SUMPRODUCT((Transport!$G$14:$G$146=$B17)*(Transport!$F$14:$F$146=H$4)*($C17=Transport!$K$11:$U$11)*Transport!$K$14:$U$146)</f>
        <v>0</v>
      </c>
      <c r="I17" s="204">
        <f>SUMPRODUCT((Transport!$G$14:$G$146=$B17)*(Transport!$F$14:$F$146=I$4)*($C17=Transport!$K$11:$U$11)*Transport!$K$14:$U$146)</f>
        <v>0</v>
      </c>
      <c r="J17" s="204">
        <f>SUMPRODUCT((Transport!$G$14:$G$146=$B17)*(Transport!$F$14:$F$146=J$4)*($C17=Transport!$K$11:$U$11)*Transport!$K$14:$U$146)</f>
        <v>0</v>
      </c>
      <c r="K17" s="204">
        <f t="shared" si="3"/>
        <v>0</v>
      </c>
      <c r="L17" s="203"/>
      <c r="M17" s="203"/>
      <c r="N17" s="204">
        <f>SUMPRODUCT((Transport!$G$14:$G$146=$B17)*(Transport!$F$14:$F$146=N$4)*($C17=Transport!$K$11:$U$11)*Transport!$K$14:$U$146)</f>
        <v>0</v>
      </c>
      <c r="O17" s="203"/>
      <c r="P17" s="205">
        <f t="shared" si="2"/>
        <v>0</v>
      </c>
    </row>
    <row r="18" spans="2:18" x14ac:dyDescent="0.25">
      <c r="B18" s="118" t="s">
        <v>298</v>
      </c>
      <c r="C18" s="201" t="s">
        <v>186</v>
      </c>
      <c r="D18" s="202" t="s">
        <v>19</v>
      </c>
      <c r="E18" s="204">
        <f>SUMPRODUCT((Transport!$G$14:$G$146=$B18)*(Transport!$F$14:$F$146=E$4)*($C18=Transport!$K$11:$U$11)*Transport!$K$14:$U$146)</f>
        <v>0</v>
      </c>
      <c r="F18" s="204">
        <f>SUMPRODUCT((Transport!$G$14:$G$146=$B18)*(Transport!$F$14:$F$146=F$4)*($C18=Transport!$K$11:$U$11)*Transport!$K$14:$U$146)</f>
        <v>0</v>
      </c>
      <c r="G18" s="204">
        <f>SUMPRODUCT((Transport!$G$14:$G$146=$B18)*(Transport!$F$14:$F$146=G$4)*($C18=Transport!$K$11:$U$11)*Transport!$K$14:$U$146)</f>
        <v>0</v>
      </c>
      <c r="H18" s="204">
        <f>SUMPRODUCT((Transport!$G$14:$G$146=$B18)*(Transport!$F$14:$F$146=H$4)*($C18=Transport!$K$11:$U$11)*Transport!$K$14:$U$146)</f>
        <v>0</v>
      </c>
      <c r="I18" s="204">
        <f>SUMPRODUCT((Transport!$G$14:$G$146=$B18)*(Transport!$F$14:$F$146=I$4)*($C18=Transport!$K$11:$U$11)*Transport!$K$14:$U$146)</f>
        <v>0</v>
      </c>
      <c r="J18" s="204">
        <f>SUMPRODUCT((Transport!$G$14:$G$146=$B18)*(Transport!$F$14:$F$146=J$4)*($C18=Transport!$K$11:$U$11)*Transport!$K$14:$U$146)</f>
        <v>0</v>
      </c>
      <c r="K18" s="204">
        <f t="shared" si="3"/>
        <v>0</v>
      </c>
      <c r="L18" s="203"/>
      <c r="M18" s="203"/>
      <c r="N18" s="204">
        <f>SUMPRODUCT((Transport!$G$14:$G$146=$B18)*(Transport!$F$14:$F$146=N$4)*($C18=Transport!$K$11:$U$11)*Transport!$K$14:$U$146)</f>
        <v>0</v>
      </c>
      <c r="O18" s="203"/>
      <c r="P18" s="205">
        <f t="shared" si="2"/>
        <v>0</v>
      </c>
    </row>
    <row r="19" spans="2:18" x14ac:dyDescent="0.25">
      <c r="B19" s="118" t="s">
        <v>298</v>
      </c>
      <c r="C19" s="201" t="s">
        <v>187</v>
      </c>
      <c r="D19" s="202" t="s">
        <v>187</v>
      </c>
      <c r="E19" s="204">
        <f>SUMPRODUCT((Transport!$G$14:$G$146=$B19)*(Transport!$F$14:$F$146=E$4)*($C19=Transport!$K$11:$U$11)*Transport!$K$14:$U$146)</f>
        <v>0</v>
      </c>
      <c r="F19" s="204">
        <f>SUMPRODUCT((Transport!$G$14:$G$146=$B19)*(Transport!$F$14:$F$146=F$4)*($C19=Transport!$K$11:$U$11)*Transport!$K$14:$U$146)</f>
        <v>0</v>
      </c>
      <c r="G19" s="204">
        <f>SUMPRODUCT((Transport!$G$14:$G$146=$B19)*(Transport!$F$14:$F$146=G$4)*($C19=Transport!$K$11:$U$11)*Transport!$K$14:$U$146)</f>
        <v>0</v>
      </c>
      <c r="H19" s="204">
        <f>SUMPRODUCT((Transport!$G$14:$G$146=$B19)*(Transport!$F$14:$F$146=H$4)*($C19=Transport!$K$11:$U$11)*Transport!$K$14:$U$146)</f>
        <v>0</v>
      </c>
      <c r="I19" s="204">
        <f>SUMPRODUCT((Transport!$G$14:$G$146=$B19)*(Transport!$F$14:$F$146=I$4)*($C19=Transport!$K$11:$U$11)*Transport!$K$14:$U$146)</f>
        <v>0</v>
      </c>
      <c r="J19" s="204">
        <f>SUMPRODUCT((Transport!$G$14:$G$146=$B19)*(Transport!$F$14:$F$146=J$4)*($C19=Transport!$K$11:$U$11)*Transport!$K$14:$U$146)</f>
        <v>0</v>
      </c>
      <c r="K19" s="204">
        <f t="shared" si="3"/>
        <v>0</v>
      </c>
      <c r="L19" s="203"/>
      <c r="M19" s="203"/>
      <c r="N19" s="204">
        <f>SUMPRODUCT((Transport!$G$14:$G$146=$B19)*(Transport!$F$14:$F$146=N$4)*($C19=Transport!$K$11:$U$11)*Transport!$K$14:$U$146)</f>
        <v>267.53743445805679</v>
      </c>
      <c r="O19" s="203"/>
      <c r="P19" s="205">
        <f t="shared" si="2"/>
        <v>267.53743445805679</v>
      </c>
    </row>
    <row r="20" spans="2:18" x14ac:dyDescent="0.25">
      <c r="B20" s="118" t="s">
        <v>298</v>
      </c>
      <c r="C20" s="201" t="s">
        <v>196</v>
      </c>
      <c r="D20" s="202" t="s">
        <v>223</v>
      </c>
      <c r="E20" s="204">
        <f>SUMPRODUCT((Transport!$G$14:$G$146=$B20)*(Transport!$F$14:$F$146=E$4)*($C20=Transport!$K$11:$U$11)*Transport!$K$14:$U$146)</f>
        <v>0</v>
      </c>
      <c r="F20" s="204">
        <f>SUMPRODUCT((Transport!$G$14:$G$146=$B20)*(Transport!$F$14:$F$146=F$4)*($C20=Transport!$K$11:$U$11)*Transport!$K$14:$U$146)</f>
        <v>0</v>
      </c>
      <c r="G20" s="204">
        <f>SUMPRODUCT((Transport!$G$14:$G$146=$B20)*(Transport!$F$14:$F$146=G$4)*($C20=Transport!$K$11:$U$11)*Transport!$K$14:$U$146)</f>
        <v>0</v>
      </c>
      <c r="H20" s="204">
        <f>SUMPRODUCT((Transport!$G$14:$G$146=$B20)*(Transport!$F$14:$F$146=H$4)*($C20=Transport!$K$11:$U$11)*Transport!$K$14:$U$146)</f>
        <v>0</v>
      </c>
      <c r="I20" s="204">
        <f>SUMPRODUCT((Transport!$G$14:$G$146=$B20)*(Transport!$F$14:$F$146=I$4)*($C20=Transport!$K$11:$U$11)*Transport!$K$14:$U$146)</f>
        <v>0</v>
      </c>
      <c r="J20" s="204">
        <f>SUMPRODUCT((Transport!$G$14:$G$146=$B20)*(Transport!$F$14:$F$146=J$4)*($C20=Transport!$K$11:$U$11)*Transport!$K$14:$U$146)</f>
        <v>0</v>
      </c>
      <c r="K20" s="204">
        <f t="shared" si="3"/>
        <v>0</v>
      </c>
      <c r="L20" s="203"/>
      <c r="M20" s="203"/>
      <c r="N20" s="204">
        <f>SUMPRODUCT((Transport!$G$14:$G$146=$B20)*(Transport!$F$14:$F$146=N$4)*($C20=Transport!$K$11:$U$11)*Transport!$K$14:$U$146)</f>
        <v>2.9431020207077578</v>
      </c>
      <c r="O20" s="203"/>
      <c r="P20" s="205">
        <f t="shared" si="2"/>
        <v>2.9431020207077578</v>
      </c>
    </row>
    <row r="21" spans="2:18" x14ac:dyDescent="0.25">
      <c r="B21" s="118" t="s">
        <v>298</v>
      </c>
      <c r="C21" s="201" t="s">
        <v>188</v>
      </c>
      <c r="D21" s="202" t="s">
        <v>188</v>
      </c>
      <c r="E21" s="204">
        <f>SUMPRODUCT((Transport!$G$14:$G$146=$B21)*(Transport!$F$14:$F$146=E$4)*($C21=Transport!$K$11:$U$11)*Transport!$K$14:$U$146)</f>
        <v>0</v>
      </c>
      <c r="F21" s="204">
        <f>SUMPRODUCT((Transport!$G$14:$G$146=$B21)*(Transport!$F$14:$F$146=F$4)*($C21=Transport!$K$11:$U$11)*Transport!$K$14:$U$146)</f>
        <v>0</v>
      </c>
      <c r="G21" s="204">
        <f>SUMPRODUCT((Transport!$G$14:$G$146=$B21)*(Transport!$F$14:$F$146=G$4)*($C21=Transport!$K$11:$U$11)*Transport!$K$14:$U$146)</f>
        <v>0</v>
      </c>
      <c r="H21" s="204">
        <f>SUMPRODUCT((Transport!$G$14:$G$146=$B21)*(Transport!$F$14:$F$146=H$4)*($C21=Transport!$K$11:$U$11)*Transport!$K$14:$U$146)</f>
        <v>0</v>
      </c>
      <c r="I21" s="204">
        <f>SUMPRODUCT((Transport!$G$14:$G$146=$B21)*(Transport!$F$14:$F$146=I$4)*($C21=Transport!$K$11:$U$11)*Transport!$K$14:$U$146)</f>
        <v>0</v>
      </c>
      <c r="J21" s="204">
        <f>SUMPRODUCT((Transport!$G$14:$G$146=$B21)*(Transport!$F$14:$F$146=J$4)*($C21=Transport!$K$11:$U$11)*Transport!$K$14:$U$146)</f>
        <v>0</v>
      </c>
      <c r="K21" s="204">
        <f t="shared" si="3"/>
        <v>0</v>
      </c>
      <c r="L21" s="203"/>
      <c r="M21" s="203"/>
      <c r="N21" s="204">
        <f>SUMPRODUCT((Transport!$G$14:$G$146=$B21)*(Transport!$F$14:$F$146=N$4)*($C21=Transport!$K$11:$U$11)*Transport!$K$14:$U$146)</f>
        <v>0</v>
      </c>
      <c r="O21" s="203"/>
      <c r="P21" s="205">
        <f t="shared" si="2"/>
        <v>0</v>
      </c>
    </row>
    <row r="22" spans="2:18" x14ac:dyDescent="0.25">
      <c r="B22" s="118" t="s">
        <v>298</v>
      </c>
      <c r="C22" s="201" t="s">
        <v>190</v>
      </c>
      <c r="D22" s="202" t="s">
        <v>63</v>
      </c>
      <c r="E22" s="204">
        <f>SUMPRODUCT((Transport!$G$14:$G$146=$B22)*(Transport!$F$14:$F$146=E$4)*($C22=Transport!$K$11:$U$11)*Transport!$K$14:$U$146)</f>
        <v>0</v>
      </c>
      <c r="F22" s="204">
        <f>SUMPRODUCT((Transport!$G$14:$G$146=$B22)*(Transport!$F$14:$F$146=F$4)*($C22=Transport!$K$11:$U$11)*Transport!$K$14:$U$146)</f>
        <v>0</v>
      </c>
      <c r="G22" s="204">
        <f>SUMPRODUCT((Transport!$G$14:$G$146=$B22)*(Transport!$F$14:$F$146=G$4)*($C22=Transport!$K$11:$U$11)*Transport!$K$14:$U$146)</f>
        <v>0</v>
      </c>
      <c r="H22" s="204">
        <f>SUMPRODUCT((Transport!$G$14:$G$146=$B22)*(Transport!$F$14:$F$146=H$4)*($C22=Transport!$K$11:$U$11)*Transport!$K$14:$U$146)</f>
        <v>0</v>
      </c>
      <c r="I22" s="204">
        <f>SUMPRODUCT((Transport!$G$14:$G$146=$B22)*(Transport!$F$14:$F$146=I$4)*($C22=Transport!$K$11:$U$11)*Transport!$K$14:$U$146)</f>
        <v>0</v>
      </c>
      <c r="J22" s="204">
        <f>SUMPRODUCT((Transport!$G$14:$G$146=$B22)*(Transport!$F$14:$F$146=J$4)*($C22=Transport!$K$11:$U$11)*Transport!$K$14:$U$146)</f>
        <v>0</v>
      </c>
      <c r="K22" s="204">
        <f t="shared" si="3"/>
        <v>0</v>
      </c>
      <c r="L22" s="203"/>
      <c r="M22" s="203"/>
      <c r="N22" s="204">
        <f>SUMPRODUCT((Transport!$G$14:$G$146=$B22)*(Transport!$F$14:$F$146=N$4)*($C22=Transport!$K$11:$U$11)*Transport!$K$14:$U$146)</f>
        <v>0</v>
      </c>
      <c r="O22" s="203"/>
      <c r="P22" s="205">
        <f t="shared" si="2"/>
        <v>0</v>
      </c>
    </row>
    <row r="23" spans="2:18" x14ac:dyDescent="0.25">
      <c r="B23" s="118" t="s">
        <v>298</v>
      </c>
      <c r="C23" s="201" t="s">
        <v>64</v>
      </c>
      <c r="D23" s="202" t="s">
        <v>64</v>
      </c>
      <c r="E23" s="204">
        <f>SUMPRODUCT((Transport!$G$14:$G$146=$B23)*(Transport!$F$14:$F$146=E$4)*($C23=Transport!$K$11:$U$11)*Transport!$K$14:$U$146)</f>
        <v>0</v>
      </c>
      <c r="F23" s="204">
        <f>SUMPRODUCT((Transport!$G$14:$G$146=$B23)*(Transport!$F$14:$F$146=F$4)*($C23=Transport!$K$11:$U$11)*Transport!$K$14:$U$146)</f>
        <v>0</v>
      </c>
      <c r="G23" s="204">
        <f>SUMPRODUCT((Transport!$G$14:$G$146=$B23)*(Transport!$F$14:$F$146=G$4)*($C23=Transport!$K$11:$U$11)*Transport!$K$14:$U$146)</f>
        <v>0</v>
      </c>
      <c r="H23" s="204">
        <f>SUMPRODUCT((Transport!$G$14:$G$146=$B23)*(Transport!$F$14:$F$146=H$4)*($C23=Transport!$K$11:$U$11)*Transport!$K$14:$U$146)</f>
        <v>0</v>
      </c>
      <c r="I23" s="204">
        <f>SUMPRODUCT((Transport!$G$14:$G$146=$B23)*(Transport!$F$14:$F$146=I$4)*($C23=Transport!$K$11:$U$11)*Transport!$K$14:$U$146)</f>
        <v>0</v>
      </c>
      <c r="J23" s="204">
        <f>SUMPRODUCT((Transport!$G$14:$G$146=$B23)*(Transport!$F$14:$F$146=J$4)*($C23=Transport!$K$11:$U$11)*Transport!$K$14:$U$146)</f>
        <v>0</v>
      </c>
      <c r="K23" s="204">
        <f t="shared" si="3"/>
        <v>0</v>
      </c>
      <c r="L23" s="203"/>
      <c r="M23" s="203"/>
      <c r="N23" s="204">
        <f>SUMPRODUCT((Transport!$G$14:$G$146=$B23)*(Transport!$F$14:$F$146=N$4)*($C23=Transport!$K$11:$U$11)*Transport!$K$14:$U$146)</f>
        <v>0</v>
      </c>
      <c r="O23" s="203"/>
      <c r="P23" s="205">
        <f t="shared" si="2"/>
        <v>0</v>
      </c>
    </row>
    <row r="24" spans="2:18" ht="12.6" thickBot="1" x14ac:dyDescent="0.3">
      <c r="B24" s="118" t="s">
        <v>298</v>
      </c>
      <c r="C24" s="201" t="s">
        <v>55</v>
      </c>
      <c r="D24" s="202" t="s">
        <v>224</v>
      </c>
      <c r="E24" s="204">
        <f>SUMPRODUCT((Transport!$G$14:$G$146=$B24)*(Transport!$F$14:$F$146=E$4)*($C24=Transport!$K$11:$U$11)*Transport!$K$14:$U$146)</f>
        <v>0</v>
      </c>
      <c r="F24" s="204">
        <f>SUMPRODUCT((Transport!$G$14:$G$146=$B24)*(Transport!$F$14:$F$146=F$4)*($C24=Transport!$K$11:$U$11)*Transport!$K$14:$U$146)</f>
        <v>0</v>
      </c>
      <c r="G24" s="204">
        <f>SUMPRODUCT((Transport!$G$14:$G$146=$B24)*(Transport!$F$14:$F$146=G$4)*($C24=Transport!$K$11:$U$11)*Transport!$K$14:$U$146)</f>
        <v>0</v>
      </c>
      <c r="H24" s="204">
        <f>SUMPRODUCT((Transport!$G$14:$G$146=$B24)*(Transport!$F$14:$F$146=H$4)*($C24=Transport!$K$11:$U$11)*Transport!$K$14:$U$146)</f>
        <v>0</v>
      </c>
      <c r="I24" s="204">
        <f>SUMPRODUCT((Transport!$G$14:$G$146=$B24)*(Transport!$F$14:$F$146=I$4)*($C24=Transport!$K$11:$U$11)*Transport!$K$14:$U$146)</f>
        <v>0</v>
      </c>
      <c r="J24" s="204">
        <f>SUMPRODUCT((Transport!$G$14:$G$146=$B24)*(Transport!$F$14:$F$146=J$4)*($C24=Transport!$K$11:$U$11)*Transport!$K$14:$U$146)</f>
        <v>0</v>
      </c>
      <c r="K24" s="204">
        <f t="shared" si="3"/>
        <v>0</v>
      </c>
      <c r="L24" s="203"/>
      <c r="M24" s="203"/>
      <c r="N24" s="204">
        <f>SUMPRODUCT((Transport!$G$14:$G$146=$B24)*(Transport!$F$14:$F$146=N$4)*($C24=Transport!$K$11:$U$11)*Transport!$K$14:$U$146)</f>
        <v>0</v>
      </c>
      <c r="O24" s="203"/>
      <c r="P24" s="205">
        <f t="shared" si="2"/>
        <v>0</v>
      </c>
    </row>
    <row r="25" spans="2:18" x14ac:dyDescent="0.25">
      <c r="C25" s="206">
        <v>3</v>
      </c>
      <c r="D25" s="385" t="s">
        <v>227</v>
      </c>
      <c r="E25" s="385"/>
      <c r="F25" s="385"/>
      <c r="G25" s="385"/>
      <c r="H25" s="385"/>
      <c r="I25" s="385"/>
      <c r="J25" s="385"/>
      <c r="K25" s="385"/>
      <c r="L25" s="385"/>
      <c r="M25" s="385"/>
      <c r="N25" s="385"/>
      <c r="O25" s="385"/>
      <c r="P25" s="386"/>
    </row>
    <row r="26" spans="2:18" x14ac:dyDescent="0.25">
      <c r="B26" s="118" t="s">
        <v>317</v>
      </c>
      <c r="C26" s="201" t="s">
        <v>306</v>
      </c>
      <c r="D26" s="202" t="s">
        <v>305</v>
      </c>
      <c r="E26" s="204">
        <f>SUMPRODUCT((Transport!$G$14:$G$146=$B26)*(Transport!$F$14:$F$146=E$4)*($C26=Transport!$K$11:$U$11)*Transport!$K$14:$U$146)</f>
        <v>24.626534321582852</v>
      </c>
      <c r="F26" s="204">
        <f>SUMPRODUCT((Transport!$G$14:$G$146=$B26)*(Transport!$F$14:$F$146=F$4)*($C26=Transport!$K$11:$U$11)*Transport!$K$14:$U$146)</f>
        <v>0.42254536283193539</v>
      </c>
      <c r="G26" s="204">
        <f>SUMPRODUCT((Transport!$G$14:$G$146=$B26)*(Transport!$F$14:$F$146=G$4)*($C26=Transport!$K$11:$U$11)*Transport!$K$14:$U$146)</f>
        <v>10.536823392139194</v>
      </c>
      <c r="H26" s="204">
        <f>SUMPRODUCT((Transport!$G$14:$G$146=$B26)*(Transport!$F$14:$F$146=H$4)*($C26=Transport!$K$11:$U$11)*Transport!$K$14:$U$146)</f>
        <v>0.21491262848686599</v>
      </c>
      <c r="I26" s="204">
        <f>SUMPRODUCT((Transport!$G$14:$G$146=$B26)*(Transport!$F$14:$F$146=I$4)*($C26=Transport!$K$11:$U$11)*Transport!$K$14:$U$146)</f>
        <v>386.68377211071697</v>
      </c>
      <c r="J26" s="204">
        <f>SUMPRODUCT((Transport!$G$14:$G$146=$B26)*(Transport!$F$14:$F$146=J$4)*($C26=Transport!$K$11:$U$11)*Transport!$K$14:$U$146)</f>
        <v>114.08761100533476</v>
      </c>
      <c r="K26" s="204">
        <f>SUM(E26:J26)</f>
        <v>536.57219882109257</v>
      </c>
      <c r="L26" s="204">
        <f>SUMPRODUCT((Transport!$G$14:$G$146=$B26)*(Transport!$F$14:$F$146=L$4)*($C26=Transport!$K$11:$U$11)*Transport!$K$14:$U$146)</f>
        <v>232.87623901654101</v>
      </c>
      <c r="M26" s="203"/>
      <c r="N26" s="203"/>
      <c r="O26" s="203"/>
      <c r="P26" s="205">
        <f>SUM(K26:O26)</f>
        <v>769.44843783763361</v>
      </c>
      <c r="R26" s="3" t="b">
        <f>P26=P67</f>
        <v>0</v>
      </c>
    </row>
    <row r="27" spans="2:18" x14ac:dyDescent="0.25">
      <c r="B27" s="118" t="s">
        <v>317</v>
      </c>
      <c r="C27" s="201" t="s">
        <v>307</v>
      </c>
      <c r="D27" s="202" t="s">
        <v>304</v>
      </c>
      <c r="E27" s="204">
        <f>SUMPRODUCT((Transport!$G$14:$G$146=$B27)*(Transport!$F$14:$F$146=E$4)*($C27=Transport!$K$11:$U$11)*Transport!$K$14:$U$146)</f>
        <v>0</v>
      </c>
      <c r="F27" s="204">
        <f>SUMPRODUCT((Transport!$G$14:$G$146=$B27)*(Transport!$F$14:$F$146=F$4)*($C27=Transport!$K$11:$U$11)*Transport!$K$14:$U$146)</f>
        <v>0</v>
      </c>
      <c r="G27" s="204">
        <f>SUMPRODUCT((Transport!$G$14:$G$146=$B27)*(Transport!$F$14:$F$146=G$4)*($C27=Transport!$K$11:$U$11)*Transport!$K$14:$U$146)</f>
        <v>0</v>
      </c>
      <c r="H27" s="204">
        <f>SUMPRODUCT((Transport!$G$14:$G$146=$B27)*(Transport!$F$14:$F$146=H$4)*($C27=Transport!$K$11:$U$11)*Transport!$K$14:$U$146)</f>
        <v>0</v>
      </c>
      <c r="I27" s="204">
        <f>SUMPRODUCT((Transport!$G$14:$G$146=$B27)*(Transport!$F$14:$F$146=I$4)*($C27=Transport!$K$11:$U$11)*Transport!$K$14:$U$146)</f>
        <v>0</v>
      </c>
      <c r="J27" s="204">
        <f>SUMPRODUCT((Transport!$G$14:$G$146=$B27)*(Transport!$F$14:$F$146=J$4)*($C27=Transport!$K$11:$U$11)*Transport!$K$14:$U$146)</f>
        <v>0</v>
      </c>
      <c r="K27" s="204">
        <f>SUM(E27:J27)</f>
        <v>0</v>
      </c>
      <c r="L27" s="204">
        <f>SUMPRODUCT((Transport!$G$14:$G$146=$B27)*(Transport!$F$14:$F$146=L$4)*($C27=Transport!$K$11:$U$11)*Transport!$K$14:$U$146)</f>
        <v>0</v>
      </c>
      <c r="M27" s="203"/>
      <c r="N27" s="203"/>
      <c r="O27" s="203"/>
      <c r="P27" s="205">
        <f>SUM(K27:O27)</f>
        <v>0</v>
      </c>
      <c r="R27" s="3" t="b">
        <f>P27=P68</f>
        <v>1</v>
      </c>
    </row>
    <row r="28" spans="2:18" x14ac:dyDescent="0.25">
      <c r="C28" s="200">
        <v>4</v>
      </c>
      <c r="D28" s="383" t="s">
        <v>228</v>
      </c>
      <c r="E28" s="383"/>
      <c r="F28" s="383"/>
      <c r="G28" s="383"/>
      <c r="H28" s="383"/>
      <c r="I28" s="383"/>
      <c r="J28" s="383"/>
      <c r="K28" s="383"/>
      <c r="L28" s="383"/>
      <c r="M28" s="383"/>
      <c r="N28" s="383"/>
      <c r="O28" s="383"/>
      <c r="P28" s="384"/>
    </row>
    <row r="29" spans="2:18" x14ac:dyDescent="0.25">
      <c r="B29" s="118" t="s">
        <v>317</v>
      </c>
      <c r="C29" s="201" t="s">
        <v>308</v>
      </c>
      <c r="D29" s="202" t="s">
        <v>229</v>
      </c>
      <c r="E29" s="204">
        <f>SUMPRODUCT((Transport!$G$14:$G$146=$B29)*(Transport!$F$14:$F$146=E$4)*($C29=Transport!$K$11:$U$11)*Transport!$K$14:$U$146)</f>
        <v>0</v>
      </c>
      <c r="F29" s="204">
        <f>SUMPRODUCT((Transport!$G$14:$G$146=$B29)*(Transport!$F$14:$F$146=F$4)*($C29=Transport!$K$11:$U$11)*Transport!$K$14:$U$146)</f>
        <v>0</v>
      </c>
      <c r="G29" s="204">
        <f>SUMPRODUCT((Transport!$G$14:$G$146=$B29)*(Transport!$F$14:$F$146=G$4)*($C29=Transport!$K$11:$U$11)*Transport!$K$14:$U$146)</f>
        <v>0</v>
      </c>
      <c r="H29" s="204">
        <f>SUMPRODUCT((Transport!$G$14:$G$146=$B29)*(Transport!$F$14:$F$146=H$4)*($C29=Transport!$K$11:$U$11)*Transport!$K$14:$U$146)</f>
        <v>0</v>
      </c>
      <c r="I29" s="204">
        <f>SUMPRODUCT((Transport!$G$14:$G$146=$B29)*(Transport!$F$14:$F$146=I$4)*($C29=Transport!$K$11:$U$11)*Transport!$K$14:$U$146)</f>
        <v>0</v>
      </c>
      <c r="J29" s="204">
        <f>SUMPRODUCT((Transport!$G$14:$G$146=$B29)*(Transport!$F$14:$F$146=J$4)*($C29=Transport!$K$11:$U$11)*Transport!$K$14:$U$146)</f>
        <v>0</v>
      </c>
      <c r="K29" s="204">
        <f>SUM(E29:J29)</f>
        <v>0</v>
      </c>
      <c r="L29" s="204">
        <f>SUMPRODUCT((Transport!$G$14:$G$146=$B29)*(Transport!$F$14:$F$146=L$4)*($C29=Transport!$K$11:$U$11)*Transport!$K$14:$U$146)</f>
        <v>0</v>
      </c>
      <c r="M29" s="203"/>
      <c r="N29" s="203"/>
      <c r="O29" s="203"/>
      <c r="P29" s="205">
        <f t="shared" ref="P29:P30" si="4">SUM(K29:O29)</f>
        <v>0</v>
      </c>
      <c r="R29" s="3" t="b">
        <f>P29=P70</f>
        <v>1</v>
      </c>
    </row>
    <row r="30" spans="2:18" ht="12.6" thickBot="1" x14ac:dyDescent="0.3">
      <c r="B30" s="118" t="s">
        <v>317</v>
      </c>
      <c r="C30" s="201" t="s">
        <v>237</v>
      </c>
      <c r="D30" s="202" t="s">
        <v>230</v>
      </c>
      <c r="E30" s="203"/>
      <c r="F30" s="203"/>
      <c r="G30" s="203"/>
      <c r="H30" s="203"/>
      <c r="I30" s="203"/>
      <c r="J30" s="203"/>
      <c r="K30" s="203"/>
      <c r="L30" s="203"/>
      <c r="M30" s="204">
        <f>SUMPRODUCT((Transport!$G$14:$G$146=$B30)*(Transport!$F$14:$F$146=M$4)*($C30=Transport!$K$11:$U$11)*Transport!$K$14:$U$146)</f>
        <v>0</v>
      </c>
      <c r="N30" s="203"/>
      <c r="O30" s="203"/>
      <c r="P30" s="205">
        <f t="shared" si="4"/>
        <v>0</v>
      </c>
      <c r="R30" s="3" t="b">
        <f>P30=P71</f>
        <v>1</v>
      </c>
    </row>
    <row r="31" spans="2:18" ht="12.6" thickBot="1" x14ac:dyDescent="0.3">
      <c r="C31" s="207">
        <v>5</v>
      </c>
      <c r="D31" s="208" t="s">
        <v>231</v>
      </c>
      <c r="E31" s="209">
        <f>SUM(E29:E30,E26:E27,E15:E24,E10:E12)</f>
        <v>24.626534321582852</v>
      </c>
      <c r="F31" s="209">
        <f t="shared" ref="F31:P31" si="5">SUM(F29:F30,F26:F27,F15:F24,F10:F12)</f>
        <v>0.42254536283193539</v>
      </c>
      <c r="G31" s="209">
        <f t="shared" si="5"/>
        <v>10.536823392139194</v>
      </c>
      <c r="H31" s="209">
        <f t="shared" si="5"/>
        <v>0.21491262848686599</v>
      </c>
      <c r="I31" s="209">
        <f t="shared" si="5"/>
        <v>386.68377211071697</v>
      </c>
      <c r="J31" s="209">
        <f t="shared" si="5"/>
        <v>114.08761100533476</v>
      </c>
      <c r="K31" s="209">
        <f t="shared" si="5"/>
        <v>536.57219882109257</v>
      </c>
      <c r="L31" s="209">
        <f t="shared" si="5"/>
        <v>232.87623901654101</v>
      </c>
      <c r="M31" s="209">
        <f t="shared" si="5"/>
        <v>0</v>
      </c>
      <c r="N31" s="209">
        <f t="shared" si="5"/>
        <v>270.48053647876458</v>
      </c>
      <c r="O31" s="209">
        <f t="shared" si="5"/>
        <v>0</v>
      </c>
      <c r="P31" s="210">
        <f t="shared" si="5"/>
        <v>1039.9289743163981</v>
      </c>
    </row>
    <row r="32" spans="2:18" x14ac:dyDescent="0.25">
      <c r="C32" s="211"/>
      <c r="D32" s="211"/>
      <c r="E32" s="211"/>
      <c r="F32" s="211"/>
      <c r="G32" s="211"/>
      <c r="H32" s="211"/>
      <c r="I32" s="211"/>
      <c r="J32" s="211"/>
      <c r="K32" s="211"/>
      <c r="L32" s="211"/>
      <c r="M32" s="211"/>
      <c r="N32" s="211"/>
      <c r="O32" s="211"/>
      <c r="P32" s="211"/>
    </row>
    <row r="33" spans="2:16" ht="12.6" thickBot="1" x14ac:dyDescent="0.3">
      <c r="C33" s="211"/>
      <c r="D33" s="211"/>
      <c r="E33" s="211"/>
      <c r="F33" s="211"/>
      <c r="G33" s="211"/>
      <c r="H33" s="211"/>
      <c r="I33" s="211"/>
      <c r="J33" s="211"/>
      <c r="K33" s="211"/>
      <c r="L33" s="211"/>
      <c r="M33" s="211"/>
      <c r="N33" s="211"/>
      <c r="O33" s="211"/>
      <c r="P33" s="211"/>
    </row>
    <row r="34" spans="2:16" ht="36" x14ac:dyDescent="0.25">
      <c r="C34" s="393" t="s">
        <v>198</v>
      </c>
      <c r="D34" s="394"/>
      <c r="E34" s="395" t="s">
        <v>199</v>
      </c>
      <c r="F34" s="395"/>
      <c r="G34" s="395"/>
      <c r="H34" s="395"/>
      <c r="I34" s="395"/>
      <c r="J34" s="395"/>
      <c r="K34" s="395"/>
      <c r="L34" s="212" t="s">
        <v>200</v>
      </c>
      <c r="M34" s="396" t="s">
        <v>201</v>
      </c>
      <c r="N34" s="396" t="s">
        <v>202</v>
      </c>
      <c r="O34" s="396" t="s">
        <v>203</v>
      </c>
      <c r="P34" s="389" t="s">
        <v>204</v>
      </c>
    </row>
    <row r="35" spans="2:16" x14ac:dyDescent="0.25">
      <c r="C35" s="213"/>
      <c r="D35" s="214"/>
      <c r="E35" s="391" t="s">
        <v>205</v>
      </c>
      <c r="F35" s="391"/>
      <c r="G35" s="391"/>
      <c r="H35" s="391"/>
      <c r="I35" s="391"/>
      <c r="J35" s="391"/>
      <c r="K35" s="391"/>
      <c r="L35" s="392" t="s">
        <v>206</v>
      </c>
      <c r="M35" s="392"/>
      <c r="N35" s="392"/>
      <c r="O35" s="392"/>
      <c r="P35" s="390"/>
    </row>
    <row r="36" spans="2:16" ht="60" x14ac:dyDescent="0.25">
      <c r="C36" s="213"/>
      <c r="D36" s="214"/>
      <c r="E36" s="215" t="s">
        <v>207</v>
      </c>
      <c r="F36" s="215" t="s">
        <v>208</v>
      </c>
      <c r="G36" s="215" t="s">
        <v>209</v>
      </c>
      <c r="H36" s="215" t="s">
        <v>210</v>
      </c>
      <c r="I36" s="215" t="s">
        <v>211</v>
      </c>
      <c r="J36" s="215" t="s">
        <v>212</v>
      </c>
      <c r="K36" s="216" t="s">
        <v>213</v>
      </c>
      <c r="L36" s="392"/>
      <c r="M36" s="392"/>
      <c r="N36" s="392"/>
      <c r="O36" s="392"/>
      <c r="P36" s="390"/>
    </row>
    <row r="37" spans="2:16" x14ac:dyDescent="0.25">
      <c r="C37" s="213"/>
      <c r="D37" s="217" t="s">
        <v>214</v>
      </c>
      <c r="E37" s="218" t="s">
        <v>181</v>
      </c>
      <c r="F37" s="218" t="s">
        <v>179</v>
      </c>
      <c r="G37" s="218" t="s">
        <v>176</v>
      </c>
      <c r="H37" s="218" t="s">
        <v>177</v>
      </c>
      <c r="I37" s="218" t="s">
        <v>178</v>
      </c>
      <c r="J37" s="218" t="s">
        <v>140</v>
      </c>
      <c r="K37" s="218"/>
      <c r="L37" s="219" t="s">
        <v>180</v>
      </c>
      <c r="M37" s="219" t="s">
        <v>174</v>
      </c>
      <c r="N37" s="219" t="s">
        <v>171</v>
      </c>
      <c r="O37" s="219" t="s">
        <v>173</v>
      </c>
      <c r="P37" s="220"/>
    </row>
    <row r="38" spans="2:16" x14ac:dyDescent="0.25">
      <c r="C38" s="200">
        <v>1</v>
      </c>
      <c r="D38" s="383" t="s">
        <v>215</v>
      </c>
      <c r="E38" s="383"/>
      <c r="F38" s="383"/>
      <c r="G38" s="383"/>
      <c r="H38" s="383"/>
      <c r="I38" s="383"/>
      <c r="J38" s="383"/>
      <c r="K38" s="383"/>
      <c r="L38" s="383"/>
      <c r="M38" s="383"/>
      <c r="N38" s="383"/>
      <c r="O38" s="383"/>
      <c r="P38" s="384"/>
    </row>
    <row r="39" spans="2:16" x14ac:dyDescent="0.25">
      <c r="B39" s="4" t="s">
        <v>315</v>
      </c>
      <c r="C39" s="201" t="s">
        <v>191</v>
      </c>
      <c r="D39" s="202" t="s">
        <v>216</v>
      </c>
      <c r="E39" s="49">
        <f>SUMPRODUCT((Transport!$G$14:$G$146=$B39)*(Transport!$F$14:$F$146=E$4)*($C39=Transport!$K$11:$U$11)*Transport!$K$14:$U$146)</f>
        <v>0</v>
      </c>
      <c r="F39" s="49">
        <f>SUMPRODUCT((Transport!$G$14:$G$146=$B39)*(Transport!$F$14:$F$146=F$4)*($C39=Transport!$K$11:$U$11)*Transport!$K$14:$U$146)</f>
        <v>0</v>
      </c>
      <c r="G39" s="49">
        <f>SUMPRODUCT((Transport!$G$14:$G$146=$B39)*(Transport!$F$14:$F$146=G$4)*($C39=Transport!$K$11:$U$11)*Transport!$K$14:$U$146)</f>
        <v>0</v>
      </c>
      <c r="H39" s="49">
        <f>SUMPRODUCT((Transport!$G$14:$G$146=$B39)*(Transport!$F$14:$F$146=H$4)*($C39=Transport!$K$11:$U$11)*Transport!$K$14:$U$146)</f>
        <v>0</v>
      </c>
      <c r="I39" s="49">
        <f>SUMPRODUCT((Transport!$G$14:$G$146=$B39)*(Transport!$F$14:$F$146=I$4)*($C39=Transport!$K$11:$U$11)*Transport!$K$14:$U$146)</f>
        <v>0</v>
      </c>
      <c r="J39" s="49">
        <f>SUMPRODUCT((Transport!$G$14:$G$146=$B39)*(Transport!$F$14:$F$146=J$4)*($C39=Transport!$K$11:$U$11)*Transport!$K$14:$U$146)</f>
        <v>0</v>
      </c>
      <c r="K39" s="49">
        <f>SUM(E39:J39)</f>
        <v>0</v>
      </c>
      <c r="L39" s="203"/>
      <c r="M39" s="203"/>
      <c r="N39" s="203"/>
      <c r="O39" s="203"/>
      <c r="P39" s="221">
        <f>SUM(K39:O39)</f>
        <v>0</v>
      </c>
    </row>
    <row r="40" spans="2:16" x14ac:dyDescent="0.25">
      <c r="B40" s="4" t="s">
        <v>315</v>
      </c>
      <c r="C40" s="201" t="s">
        <v>193</v>
      </c>
      <c r="D40" s="202" t="s">
        <v>217</v>
      </c>
      <c r="E40" s="49">
        <f>SUMPRODUCT((Transport!$G$14:$G$146=$B40)*(Transport!$F$14:$F$146=E$4)*($C40=Transport!$K$11:$U$11)*Transport!$K$14:$U$146)</f>
        <v>0</v>
      </c>
      <c r="F40" s="49">
        <f>SUMPRODUCT((Transport!$G$14:$G$146=$B40)*(Transport!$F$14:$F$146=F$4)*($C40=Transport!$K$11:$U$11)*Transport!$K$14:$U$146)</f>
        <v>0</v>
      </c>
      <c r="G40" s="49">
        <f>SUMPRODUCT((Transport!$G$14:$G$146=$B40)*(Transport!$F$14:$F$146=G$4)*($C40=Transport!$K$11:$U$11)*Transport!$K$14:$U$146)</f>
        <v>0</v>
      </c>
      <c r="H40" s="49">
        <f>SUMPRODUCT((Transport!$G$14:$G$146=$B40)*(Transport!$F$14:$F$146=H$4)*($C40=Transport!$K$11:$U$11)*Transport!$K$14:$U$146)</f>
        <v>0</v>
      </c>
      <c r="I40" s="49">
        <f>SUMPRODUCT((Transport!$G$14:$G$146=$B40)*(Transport!$F$14:$F$146=I$4)*($C40=Transport!$K$11:$U$11)*Transport!$K$14:$U$146)</f>
        <v>0</v>
      </c>
      <c r="J40" s="49">
        <f>SUMPRODUCT((Transport!$G$14:$G$146=$B40)*(Transport!$F$14:$F$146=J$4)*($C40=Transport!$K$11:$U$11)*Transport!$K$14:$U$146)</f>
        <v>0</v>
      </c>
      <c r="K40" s="49">
        <f t="shared" ref="K40:K41" si="6">SUM(E40:J40)</f>
        <v>0</v>
      </c>
      <c r="L40" s="203"/>
      <c r="M40" s="203"/>
      <c r="N40" s="203"/>
      <c r="O40" s="203"/>
      <c r="P40" s="221">
        <f t="shared" ref="P40:P41" si="7">SUM(K40:O40)</f>
        <v>0</v>
      </c>
    </row>
    <row r="41" spans="2:16" ht="12.6" thickBot="1" x14ac:dyDescent="0.3">
      <c r="B41" s="4" t="s">
        <v>315</v>
      </c>
      <c r="C41" s="201" t="s">
        <v>140</v>
      </c>
      <c r="D41" s="202" t="s">
        <v>218</v>
      </c>
      <c r="E41" s="49">
        <f>SUMPRODUCT((Transport!$G$14:$G$146=$B41)*(Transport!$F$14:$F$146=E$4)*($C41=Transport!$K$11:$U$11)*Transport!$K$14:$U$146)</f>
        <v>0</v>
      </c>
      <c r="F41" s="49">
        <f>SUMPRODUCT((Transport!$G$14:$G$146=$B41)*(Transport!$F$14:$F$146=F$4)*($C41=Transport!$K$11:$U$11)*Transport!$K$14:$U$146)</f>
        <v>0</v>
      </c>
      <c r="G41" s="49">
        <f>SUMPRODUCT((Transport!$G$14:$G$146=$B41)*(Transport!$F$14:$F$146=G$4)*($C41=Transport!$K$11:$U$11)*Transport!$K$14:$U$146)</f>
        <v>0</v>
      </c>
      <c r="H41" s="49">
        <f>SUMPRODUCT((Transport!$G$14:$G$146=$B41)*(Transport!$F$14:$F$146=H$4)*($C41=Transport!$K$11:$U$11)*Transport!$K$14:$U$146)</f>
        <v>0</v>
      </c>
      <c r="I41" s="49">
        <f>SUMPRODUCT((Transport!$G$14:$G$146=$B41)*(Transport!$F$14:$F$146=I$4)*($C41=Transport!$K$11:$U$11)*Transport!$K$14:$U$146)</f>
        <v>0</v>
      </c>
      <c r="J41" s="49">
        <f>SUMPRODUCT((Transport!$G$14:$G$146=$B41)*(Transport!$F$14:$F$146=J$4)*($C41=Transport!$K$11:$U$11)*Transport!$K$14:$U$146)</f>
        <v>0</v>
      </c>
      <c r="K41" s="49">
        <f t="shared" si="6"/>
        <v>0</v>
      </c>
      <c r="L41" s="203"/>
      <c r="M41" s="203"/>
      <c r="N41" s="203"/>
      <c r="O41" s="203"/>
      <c r="P41" s="221">
        <f t="shared" si="7"/>
        <v>0</v>
      </c>
    </row>
    <row r="42" spans="2:16" x14ac:dyDescent="0.25">
      <c r="C42" s="206">
        <v>2</v>
      </c>
      <c r="D42" s="385" t="s">
        <v>219</v>
      </c>
      <c r="E42" s="385"/>
      <c r="F42" s="385"/>
      <c r="G42" s="385"/>
      <c r="H42" s="385"/>
      <c r="I42" s="385"/>
      <c r="J42" s="385"/>
      <c r="K42" s="385"/>
      <c r="L42" s="385"/>
      <c r="M42" s="385"/>
      <c r="N42" s="385"/>
      <c r="O42" s="385"/>
      <c r="P42" s="386"/>
    </row>
    <row r="43" spans="2:16" x14ac:dyDescent="0.25">
      <c r="C43" s="201"/>
      <c r="D43" s="387" t="s">
        <v>220</v>
      </c>
      <c r="E43" s="387"/>
      <c r="F43" s="387"/>
      <c r="G43" s="387"/>
      <c r="H43" s="387"/>
      <c r="I43" s="387"/>
      <c r="J43" s="387"/>
      <c r="K43" s="387"/>
      <c r="L43" s="387"/>
      <c r="M43" s="387"/>
      <c r="N43" s="387"/>
      <c r="O43" s="387"/>
      <c r="P43" s="388"/>
    </row>
    <row r="44" spans="2:16" x14ac:dyDescent="0.25">
      <c r="B44" s="4" t="s">
        <v>311</v>
      </c>
      <c r="C44" s="201" t="s">
        <v>184</v>
      </c>
      <c r="D44" s="202" t="s">
        <v>184</v>
      </c>
      <c r="E44" s="211">
        <f>SUMPRODUCT((Transport!$G$14:$G$146=$B44)*(Transport!$F$14:$F$146=E$4)*($C44=Transport!$K$11:$U$11)*Transport!$K$14:$U$146)</f>
        <v>0</v>
      </c>
      <c r="F44" s="211">
        <f>SUMPRODUCT((Transport!$G$14:$G$146=$B44)*(Transport!$F$14:$F$146=F$4)*($C44=Transport!$K$11:$U$11)*Transport!$K$14:$U$146)</f>
        <v>0</v>
      </c>
      <c r="G44" s="211">
        <f>SUMPRODUCT((Transport!$G$14:$G$146=$B44)*(Transport!$F$14:$F$146=G$4)*($C44=Transport!$K$11:$U$11)*Transport!$K$14:$U$146)</f>
        <v>0</v>
      </c>
      <c r="H44" s="211">
        <f>SUMPRODUCT((Transport!$G$14:$G$146=$B44)*(Transport!$F$14:$F$146=H$4)*($C44=Transport!$K$11:$U$11)*Transport!$K$14:$U$146)</f>
        <v>0</v>
      </c>
      <c r="I44" s="211">
        <f>SUMPRODUCT((Transport!$G$14:$G$146=$B44)*(Transport!$F$14:$F$146=I$4)*($C44=Transport!$K$11:$U$11)*Transport!$K$14:$U$146)</f>
        <v>0</v>
      </c>
      <c r="J44" s="211">
        <f>SUMPRODUCT((Transport!$G$14:$G$146=$B44)*(Transport!$F$14:$F$146=J$4)*($C44=Transport!$K$11:$U$11)*Transport!$K$14:$U$146)</f>
        <v>0</v>
      </c>
      <c r="K44" s="49">
        <f t="shared" ref="K44:K64" si="8">SUM(E44:J44)</f>
        <v>0</v>
      </c>
      <c r="L44" s="203"/>
      <c r="M44" s="203"/>
      <c r="N44" s="203"/>
      <c r="O44" s="203"/>
      <c r="P44" s="221">
        <f t="shared" ref="P44:P53" si="9">SUM(K44:O44)</f>
        <v>0</v>
      </c>
    </row>
    <row r="45" spans="2:16" x14ac:dyDescent="0.25">
      <c r="B45" s="4" t="s">
        <v>311</v>
      </c>
      <c r="C45" s="201" t="s">
        <v>16</v>
      </c>
      <c r="D45" s="202" t="s">
        <v>221</v>
      </c>
      <c r="E45" s="211">
        <f>SUMPRODUCT((Transport!$G$14:$G$146=$B45)*(Transport!$F$14:$F$146=E$4)*($C45=Transport!$K$11:$U$11)*Transport!$K$14:$U$146)</f>
        <v>0</v>
      </c>
      <c r="F45" s="211">
        <f>SUMPRODUCT((Transport!$G$14:$G$146=$B45)*(Transport!$F$14:$F$146=F$4)*($C45=Transport!$K$11:$U$11)*Transport!$K$14:$U$146)</f>
        <v>0</v>
      </c>
      <c r="G45" s="211">
        <f>SUMPRODUCT((Transport!$G$14:$G$146=$B45)*(Transport!$F$14:$F$146=G$4)*($C45=Transport!$K$11:$U$11)*Transport!$K$14:$U$146)</f>
        <v>0</v>
      </c>
      <c r="H45" s="211">
        <f>SUMPRODUCT((Transport!$G$14:$G$146=$B45)*(Transport!$F$14:$F$146=H$4)*($C45=Transport!$K$11:$U$11)*Transport!$K$14:$U$146)</f>
        <v>0</v>
      </c>
      <c r="I45" s="211">
        <f>SUMPRODUCT((Transport!$G$14:$G$146=$B45)*(Transport!$F$14:$F$146=I$4)*($C45=Transport!$K$11:$U$11)*Transport!$K$14:$U$146)</f>
        <v>0</v>
      </c>
      <c r="J45" s="211">
        <f>SUMPRODUCT((Transport!$G$14:$G$146=$B45)*(Transport!$F$14:$F$146=J$4)*($C45=Transport!$K$11:$U$11)*Transport!$K$14:$U$146)</f>
        <v>0</v>
      </c>
      <c r="K45" s="49">
        <f t="shared" si="8"/>
        <v>0</v>
      </c>
      <c r="L45" s="203"/>
      <c r="M45" s="203"/>
      <c r="N45" s="203"/>
      <c r="O45" s="203"/>
      <c r="P45" s="221">
        <f t="shared" si="9"/>
        <v>0</v>
      </c>
    </row>
    <row r="46" spans="2:16" x14ac:dyDescent="0.25">
      <c r="B46" s="4" t="s">
        <v>311</v>
      </c>
      <c r="C46" s="201" t="s">
        <v>185</v>
      </c>
      <c r="D46" s="202" t="s">
        <v>222</v>
      </c>
      <c r="E46" s="211">
        <f>SUMPRODUCT((Transport!$G$14:$G$146=$B46)*(Transport!$F$14:$F$146=E$4)*($C46=Transport!$K$11:$U$11)*Transport!$K$14:$U$146)</f>
        <v>0</v>
      </c>
      <c r="F46" s="211">
        <f>SUMPRODUCT((Transport!$G$14:$G$146=$B46)*(Transport!$F$14:$F$146=F$4)*($C46=Transport!$K$11:$U$11)*Transport!$K$14:$U$146)</f>
        <v>0</v>
      </c>
      <c r="G46" s="211">
        <f>SUMPRODUCT((Transport!$G$14:$G$146=$B46)*(Transport!$F$14:$F$146=G$4)*($C46=Transport!$K$11:$U$11)*Transport!$K$14:$U$146)</f>
        <v>0</v>
      </c>
      <c r="H46" s="211">
        <f>SUMPRODUCT((Transport!$G$14:$G$146=$B46)*(Transport!$F$14:$F$146=H$4)*($C46=Transport!$K$11:$U$11)*Transport!$K$14:$U$146)</f>
        <v>0</v>
      </c>
      <c r="I46" s="211">
        <f>SUMPRODUCT((Transport!$G$14:$G$146=$B46)*(Transport!$F$14:$F$146=I$4)*($C46=Transport!$K$11:$U$11)*Transport!$K$14:$U$146)</f>
        <v>0</v>
      </c>
      <c r="J46" s="211">
        <f>SUMPRODUCT((Transport!$G$14:$G$146=$B46)*(Transport!$F$14:$F$146=J$4)*($C46=Transport!$K$11:$U$11)*Transport!$K$14:$U$146)</f>
        <v>0</v>
      </c>
      <c r="K46" s="49">
        <f t="shared" si="8"/>
        <v>0</v>
      </c>
      <c r="L46" s="203"/>
      <c r="M46" s="203"/>
      <c r="N46" s="203"/>
      <c r="O46" s="203"/>
      <c r="P46" s="221">
        <f t="shared" si="9"/>
        <v>0</v>
      </c>
    </row>
    <row r="47" spans="2:16" x14ac:dyDescent="0.25">
      <c r="B47" s="4" t="s">
        <v>311</v>
      </c>
      <c r="C47" s="201" t="s">
        <v>186</v>
      </c>
      <c r="D47" s="202" t="s">
        <v>19</v>
      </c>
      <c r="E47" s="211">
        <f>SUMPRODUCT((Transport!$G$14:$G$146=$B47)*(Transport!$F$14:$F$146=E$4)*($C47=Transport!$K$11:$U$11)*Transport!$K$14:$U$146)</f>
        <v>0</v>
      </c>
      <c r="F47" s="211">
        <f>SUMPRODUCT((Transport!$G$14:$G$146=$B47)*(Transport!$F$14:$F$146=F$4)*($C47=Transport!$K$11:$U$11)*Transport!$K$14:$U$146)</f>
        <v>0</v>
      </c>
      <c r="G47" s="211">
        <f>SUMPRODUCT((Transport!$G$14:$G$146=$B47)*(Transport!$F$14:$F$146=G$4)*($C47=Transport!$K$11:$U$11)*Transport!$K$14:$U$146)</f>
        <v>0</v>
      </c>
      <c r="H47" s="211">
        <f>SUMPRODUCT((Transport!$G$14:$G$146=$B47)*(Transport!$F$14:$F$146=H$4)*($C47=Transport!$K$11:$U$11)*Transport!$K$14:$U$146)</f>
        <v>0</v>
      </c>
      <c r="I47" s="211">
        <f>SUMPRODUCT((Transport!$G$14:$G$146=$B47)*(Transport!$F$14:$F$146=I$4)*($C47=Transport!$K$11:$U$11)*Transport!$K$14:$U$146)</f>
        <v>0</v>
      </c>
      <c r="J47" s="211">
        <f>SUMPRODUCT((Transport!$G$14:$G$146=$B47)*(Transport!$F$14:$F$146=J$4)*($C47=Transport!$K$11:$U$11)*Transport!$K$14:$U$146)</f>
        <v>0</v>
      </c>
      <c r="K47" s="49">
        <f t="shared" si="8"/>
        <v>0</v>
      </c>
      <c r="L47" s="203"/>
      <c r="M47" s="203"/>
      <c r="N47" s="203"/>
      <c r="O47" s="203"/>
      <c r="P47" s="221">
        <f t="shared" si="9"/>
        <v>0</v>
      </c>
    </row>
    <row r="48" spans="2:16" x14ac:dyDescent="0.25">
      <c r="B48" s="4" t="s">
        <v>311</v>
      </c>
      <c r="C48" s="201" t="s">
        <v>187</v>
      </c>
      <c r="D48" s="202" t="s">
        <v>187</v>
      </c>
      <c r="E48" s="211">
        <f>SUMPRODUCT((Transport!$G$14:$G$146=$B48)*(Transport!$F$14:$F$146=E$4)*($C48=Transport!$K$11:$U$11)*Transport!$K$14:$U$146)</f>
        <v>0</v>
      </c>
      <c r="F48" s="211">
        <f>SUMPRODUCT((Transport!$G$14:$G$146=$B48)*(Transport!$F$14:$F$146=F$4)*($C48=Transport!$K$11:$U$11)*Transport!$K$14:$U$146)</f>
        <v>0</v>
      </c>
      <c r="G48" s="211">
        <f>SUMPRODUCT((Transport!$G$14:$G$146=$B48)*(Transport!$F$14:$F$146=G$4)*($C48=Transport!$K$11:$U$11)*Transport!$K$14:$U$146)</f>
        <v>0</v>
      </c>
      <c r="H48" s="211">
        <f>SUMPRODUCT((Transport!$G$14:$G$146=$B48)*(Transport!$F$14:$F$146=H$4)*($C48=Transport!$K$11:$U$11)*Transport!$K$14:$U$146)</f>
        <v>0</v>
      </c>
      <c r="I48" s="211">
        <f>SUMPRODUCT((Transport!$G$14:$G$146=$B48)*(Transport!$F$14:$F$146=I$4)*($C48=Transport!$K$11:$U$11)*Transport!$K$14:$U$146)</f>
        <v>0</v>
      </c>
      <c r="J48" s="211">
        <f>SUMPRODUCT((Transport!$G$14:$G$146=$B48)*(Transport!$F$14:$F$146=J$4)*($C48=Transport!$K$11:$U$11)*Transport!$K$14:$U$146)</f>
        <v>0</v>
      </c>
      <c r="K48" s="49">
        <f t="shared" si="8"/>
        <v>0</v>
      </c>
      <c r="L48" s="203"/>
      <c r="M48" s="203"/>
      <c r="N48" s="203"/>
      <c r="O48" s="203"/>
      <c r="P48" s="221">
        <f t="shared" si="9"/>
        <v>0</v>
      </c>
    </row>
    <row r="49" spans="2:16" x14ac:dyDescent="0.25">
      <c r="B49" s="4" t="s">
        <v>311</v>
      </c>
      <c r="C49" s="201" t="s">
        <v>196</v>
      </c>
      <c r="D49" s="202" t="s">
        <v>223</v>
      </c>
      <c r="E49" s="211">
        <f>SUMPRODUCT((Transport!$G$14:$G$146=$B49)*(Transport!$F$14:$F$146=E$4)*($C49=Transport!$K$11:$U$11)*Transport!$K$14:$U$146)</f>
        <v>0</v>
      </c>
      <c r="F49" s="211">
        <f>SUMPRODUCT((Transport!$G$14:$G$146=$B49)*(Transport!$F$14:$F$146=F$4)*($C49=Transport!$K$11:$U$11)*Transport!$K$14:$U$146)</f>
        <v>0</v>
      </c>
      <c r="G49" s="211">
        <f>SUMPRODUCT((Transport!$G$14:$G$146=$B49)*(Transport!$F$14:$F$146=G$4)*($C49=Transport!$K$11:$U$11)*Transport!$K$14:$U$146)</f>
        <v>0</v>
      </c>
      <c r="H49" s="211">
        <f>SUMPRODUCT((Transport!$G$14:$G$146=$B49)*(Transport!$F$14:$F$146=H$4)*($C49=Transport!$K$11:$U$11)*Transport!$K$14:$U$146)</f>
        <v>0</v>
      </c>
      <c r="I49" s="211">
        <f>SUMPRODUCT((Transport!$G$14:$G$146=$B49)*(Transport!$F$14:$F$146=I$4)*($C49=Transport!$K$11:$U$11)*Transport!$K$14:$U$146)</f>
        <v>0</v>
      </c>
      <c r="J49" s="211">
        <f>SUMPRODUCT((Transport!$G$14:$G$146=$B49)*(Transport!$F$14:$F$146=J$4)*($C49=Transport!$K$11:$U$11)*Transport!$K$14:$U$146)</f>
        <v>0</v>
      </c>
      <c r="K49" s="49">
        <f t="shared" si="8"/>
        <v>0</v>
      </c>
      <c r="L49" s="203"/>
      <c r="M49" s="203"/>
      <c r="N49" s="203"/>
      <c r="O49" s="203"/>
      <c r="P49" s="221">
        <f t="shared" si="9"/>
        <v>0</v>
      </c>
    </row>
    <row r="50" spans="2:16" x14ac:dyDescent="0.25">
      <c r="B50" s="4" t="s">
        <v>311</v>
      </c>
      <c r="C50" s="201" t="s">
        <v>188</v>
      </c>
      <c r="D50" s="202" t="s">
        <v>188</v>
      </c>
      <c r="E50" s="211">
        <f>SUMPRODUCT((Transport!$G$14:$G$146=$B50)*(Transport!$F$14:$F$146=E$4)*($C50=Transport!$K$11:$U$11)*Transport!$K$14:$U$146)</f>
        <v>0</v>
      </c>
      <c r="F50" s="211">
        <f>SUMPRODUCT((Transport!$G$14:$G$146=$B50)*(Transport!$F$14:$F$146=F$4)*($C50=Transport!$K$11:$U$11)*Transport!$K$14:$U$146)</f>
        <v>0</v>
      </c>
      <c r="G50" s="211">
        <f>SUMPRODUCT((Transport!$G$14:$G$146=$B50)*(Transport!$F$14:$F$146=G$4)*($C50=Transport!$K$11:$U$11)*Transport!$K$14:$U$146)</f>
        <v>0</v>
      </c>
      <c r="H50" s="211">
        <f>SUMPRODUCT((Transport!$G$14:$G$146=$B50)*(Transport!$F$14:$F$146=H$4)*($C50=Transport!$K$11:$U$11)*Transport!$K$14:$U$146)</f>
        <v>0</v>
      </c>
      <c r="I50" s="211">
        <f>SUMPRODUCT((Transport!$G$14:$G$146=$B50)*(Transport!$F$14:$F$146=I$4)*($C50=Transport!$K$11:$U$11)*Transport!$K$14:$U$146)</f>
        <v>0</v>
      </c>
      <c r="J50" s="211">
        <f>SUMPRODUCT((Transport!$G$14:$G$146=$B50)*(Transport!$F$14:$F$146=J$4)*($C50=Transport!$K$11:$U$11)*Transport!$K$14:$U$146)</f>
        <v>0</v>
      </c>
      <c r="K50" s="49">
        <f t="shared" si="8"/>
        <v>0</v>
      </c>
      <c r="L50" s="203"/>
      <c r="M50" s="203"/>
      <c r="N50" s="203"/>
      <c r="O50" s="203"/>
      <c r="P50" s="221">
        <f t="shared" si="9"/>
        <v>0</v>
      </c>
    </row>
    <row r="51" spans="2:16" x14ac:dyDescent="0.25">
      <c r="B51" s="4" t="s">
        <v>311</v>
      </c>
      <c r="C51" s="201" t="s">
        <v>190</v>
      </c>
      <c r="D51" s="202" t="s">
        <v>63</v>
      </c>
      <c r="E51" s="211">
        <f>SUMPRODUCT((Transport!$G$14:$G$146=$B51)*(Transport!$F$14:$F$146=E$4)*($C51=Transport!$K$11:$U$11)*Transport!$K$14:$U$146)</f>
        <v>0</v>
      </c>
      <c r="F51" s="211">
        <f>SUMPRODUCT((Transport!$G$14:$G$146=$B51)*(Transport!$F$14:$F$146=F$4)*($C51=Transport!$K$11:$U$11)*Transport!$K$14:$U$146)</f>
        <v>0</v>
      </c>
      <c r="G51" s="211">
        <f>SUMPRODUCT((Transport!$G$14:$G$146=$B51)*(Transport!$F$14:$F$146=G$4)*($C51=Transport!$K$11:$U$11)*Transport!$K$14:$U$146)</f>
        <v>0</v>
      </c>
      <c r="H51" s="211">
        <f>SUMPRODUCT((Transport!$G$14:$G$146=$B51)*(Transport!$F$14:$F$146=H$4)*($C51=Transport!$K$11:$U$11)*Transport!$K$14:$U$146)</f>
        <v>0</v>
      </c>
      <c r="I51" s="211">
        <f>SUMPRODUCT((Transport!$G$14:$G$146=$B51)*(Transport!$F$14:$F$146=I$4)*($C51=Transport!$K$11:$U$11)*Transport!$K$14:$U$146)</f>
        <v>0</v>
      </c>
      <c r="J51" s="211">
        <f>SUMPRODUCT((Transport!$G$14:$G$146=$B51)*(Transport!$F$14:$F$146=J$4)*($C51=Transport!$K$11:$U$11)*Transport!$K$14:$U$146)</f>
        <v>0</v>
      </c>
      <c r="K51" s="49">
        <f t="shared" si="8"/>
        <v>0</v>
      </c>
      <c r="L51" s="203"/>
      <c r="M51" s="203"/>
      <c r="N51" s="203"/>
      <c r="O51" s="203"/>
      <c r="P51" s="221">
        <f t="shared" si="9"/>
        <v>0</v>
      </c>
    </row>
    <row r="52" spans="2:16" x14ac:dyDescent="0.25">
      <c r="B52" s="4" t="s">
        <v>311</v>
      </c>
      <c r="C52" s="201" t="s">
        <v>64</v>
      </c>
      <c r="D52" s="202" t="s">
        <v>64</v>
      </c>
      <c r="E52" s="211">
        <f>SUMPRODUCT((Transport!$G$14:$G$146=$B52)*(Transport!$F$14:$F$146=E$4)*($C52=Transport!$K$11:$U$11)*Transport!$K$14:$U$146)</f>
        <v>0</v>
      </c>
      <c r="F52" s="211">
        <f>SUMPRODUCT((Transport!$G$14:$G$146=$B52)*(Transport!$F$14:$F$146=F$4)*($C52=Transport!$K$11:$U$11)*Transport!$K$14:$U$146)</f>
        <v>0</v>
      </c>
      <c r="G52" s="211">
        <f>SUMPRODUCT((Transport!$G$14:$G$146=$B52)*(Transport!$F$14:$F$146=G$4)*($C52=Transport!$K$11:$U$11)*Transport!$K$14:$U$146)</f>
        <v>0</v>
      </c>
      <c r="H52" s="211">
        <f>SUMPRODUCT((Transport!$G$14:$G$146=$B52)*(Transport!$F$14:$F$146=H$4)*($C52=Transport!$K$11:$U$11)*Transport!$K$14:$U$146)</f>
        <v>0</v>
      </c>
      <c r="I52" s="211">
        <f>SUMPRODUCT((Transport!$G$14:$G$146=$B52)*(Transport!$F$14:$F$146=I$4)*($C52=Transport!$K$11:$U$11)*Transport!$K$14:$U$146)</f>
        <v>0</v>
      </c>
      <c r="J52" s="211">
        <f>SUMPRODUCT((Transport!$G$14:$G$146=$B52)*(Transport!$F$14:$F$146=J$4)*($C52=Transport!$K$11:$U$11)*Transport!$K$14:$U$146)</f>
        <v>0</v>
      </c>
      <c r="K52" s="49">
        <f t="shared" si="8"/>
        <v>0</v>
      </c>
      <c r="L52" s="203"/>
      <c r="M52" s="203"/>
      <c r="N52" s="203"/>
      <c r="O52" s="203"/>
      <c r="P52" s="221">
        <f t="shared" si="9"/>
        <v>0</v>
      </c>
    </row>
    <row r="53" spans="2:16" x14ac:dyDescent="0.25">
      <c r="B53" s="4" t="s">
        <v>311</v>
      </c>
      <c r="C53" s="201" t="s">
        <v>55</v>
      </c>
      <c r="D53" s="202" t="s">
        <v>224</v>
      </c>
      <c r="E53" s="211">
        <f>SUMPRODUCT((Transport!$G$14:$G$146=$B53)*(Transport!$F$14:$F$146=E$4)*($C53=Transport!$K$11:$U$11)*Transport!$K$14:$U$146)</f>
        <v>0</v>
      </c>
      <c r="F53" s="211">
        <f>SUMPRODUCT((Transport!$G$14:$G$146=$B53)*(Transport!$F$14:$F$146=F$4)*($C53=Transport!$K$11:$U$11)*Transport!$K$14:$U$146)</f>
        <v>0</v>
      </c>
      <c r="G53" s="211">
        <f>SUMPRODUCT((Transport!$G$14:$G$146=$B53)*(Transport!$F$14:$F$146=G$4)*($C53=Transport!$K$11:$U$11)*Transport!$K$14:$U$146)</f>
        <v>0</v>
      </c>
      <c r="H53" s="211">
        <f>SUMPRODUCT((Transport!$G$14:$G$146=$B53)*(Transport!$F$14:$F$146=H$4)*($C53=Transport!$K$11:$U$11)*Transport!$K$14:$U$146)</f>
        <v>0</v>
      </c>
      <c r="I53" s="211">
        <f>SUMPRODUCT((Transport!$G$14:$G$146=$B53)*(Transport!$F$14:$F$146=I$4)*($C53=Transport!$K$11:$U$11)*Transport!$K$14:$U$146)</f>
        <v>0</v>
      </c>
      <c r="J53" s="211">
        <f>SUMPRODUCT((Transport!$G$14:$G$146=$B53)*(Transport!$F$14:$F$146=J$4)*($C53=Transport!$K$11:$U$11)*Transport!$K$14:$U$146)</f>
        <v>0</v>
      </c>
      <c r="K53" s="49">
        <f t="shared" si="8"/>
        <v>0</v>
      </c>
      <c r="L53" s="203"/>
      <c r="M53" s="203"/>
      <c r="N53" s="203"/>
      <c r="O53" s="203"/>
      <c r="P53" s="221">
        <f t="shared" si="9"/>
        <v>0</v>
      </c>
    </row>
    <row r="54" spans="2:16" x14ac:dyDescent="0.25">
      <c r="C54" s="201"/>
      <c r="D54" s="387" t="s">
        <v>225</v>
      </c>
      <c r="E54" s="387"/>
      <c r="F54" s="387"/>
      <c r="G54" s="387"/>
      <c r="H54" s="387"/>
      <c r="I54" s="387"/>
      <c r="J54" s="387"/>
      <c r="K54" s="387"/>
      <c r="L54" s="387"/>
      <c r="M54" s="387"/>
      <c r="N54" s="387"/>
      <c r="O54" s="387"/>
      <c r="P54" s="388"/>
    </row>
    <row r="55" spans="2:16" x14ac:dyDescent="0.25">
      <c r="B55" s="4" t="s">
        <v>312</v>
      </c>
      <c r="C55" s="222" t="s">
        <v>184</v>
      </c>
      <c r="D55" s="202" t="s">
        <v>184</v>
      </c>
      <c r="E55" s="211">
        <f>SUMPRODUCT((Transport!$G$14:$G$146=$B55)*(Transport!$F$14:$F$146=E$4)*($C55=Transport!$K$11:$U$11)*Transport!$K$14:$U$146)</f>
        <v>0</v>
      </c>
      <c r="F55" s="211">
        <f>SUMPRODUCT((Transport!$G$14:$G$146=$B55)*(Transport!$F$14:$F$146=F$4)*($C55=Transport!$K$11:$U$11)*Transport!$K$14:$U$146)</f>
        <v>0</v>
      </c>
      <c r="G55" s="211">
        <f>SUMPRODUCT((Transport!$G$14:$G$146=$B55)*(Transport!$F$14:$F$146=G$4)*($C55=Transport!$K$11:$U$11)*Transport!$K$14:$U$146)</f>
        <v>0</v>
      </c>
      <c r="H55" s="211">
        <f>SUMPRODUCT((Transport!$G$14:$G$146=$B55)*(Transport!$F$14:$F$146=H$4)*($C55=Transport!$K$11:$U$11)*Transport!$K$14:$U$146)</f>
        <v>0</v>
      </c>
      <c r="I55" s="211">
        <f>SUMPRODUCT((Transport!$G$14:$G$146=$B55)*(Transport!$F$14:$F$146=I$4)*($C55=Transport!$K$11:$U$11)*Transport!$K$14:$U$146)</f>
        <v>0</v>
      </c>
      <c r="J55" s="211">
        <f>SUMPRODUCT((Transport!$G$14:$G$146=$B55)*(Transport!$F$14:$F$146=J$4)*($C55=Transport!$K$11:$U$11)*Transport!$K$14:$U$146)</f>
        <v>0</v>
      </c>
      <c r="K55" s="49">
        <f t="shared" si="8"/>
        <v>0</v>
      </c>
      <c r="L55" s="49">
        <f>SUMPRODUCT((Transport!$G$14:$G$146=$B55)*(Transport!$F$14:$F$146=L$4)*($C55=Transport!$K$11:$U$11)*Transport!$K$14:$U$146)</f>
        <v>0</v>
      </c>
      <c r="M55" s="49">
        <f>SUMPRODUCT((Transport!$G$14:$G$146=$B55)*(Transport!$F$14:$F$146=M$4)*($C55=Transport!$K$11:$U$11)*Transport!$K$14:$U$146)</f>
        <v>0</v>
      </c>
      <c r="N55" s="49">
        <f>SUMPRODUCT((Transport!$G$14:$G$146=$B55)*(Transport!$F$14:$F$146=N$4)*($C55=Transport!$K$11:$U$11)*Transport!$K$14:$U$146)</f>
        <v>0</v>
      </c>
      <c r="O55" s="203"/>
      <c r="P55" s="221">
        <f t="shared" ref="P55:P65" si="10">SUM(K55:O55)</f>
        <v>0</v>
      </c>
    </row>
    <row r="56" spans="2:16" x14ac:dyDescent="0.25">
      <c r="B56" s="4" t="s">
        <v>312</v>
      </c>
      <c r="C56" s="222" t="s">
        <v>16</v>
      </c>
      <c r="D56" s="202" t="s">
        <v>221</v>
      </c>
      <c r="E56" s="211">
        <f>SUMPRODUCT((Transport!$G$14:$G$146=$B56)*(Transport!$F$14:$F$146=E$4)*($C56=Transport!$K$11:$U$11)*Transport!$K$14:$U$146)</f>
        <v>0</v>
      </c>
      <c r="F56" s="211">
        <f>SUMPRODUCT((Transport!$G$14:$G$146=$B56)*(Transport!$F$14:$F$146=F$4)*($C56=Transport!$K$11:$U$11)*Transport!$K$14:$U$146)</f>
        <v>0</v>
      </c>
      <c r="G56" s="211">
        <f>SUMPRODUCT((Transport!$G$14:$G$146=$B56)*(Transport!$F$14:$F$146=G$4)*($C56=Transport!$K$11:$U$11)*Transport!$K$14:$U$146)</f>
        <v>0</v>
      </c>
      <c r="H56" s="211">
        <f>SUMPRODUCT((Transport!$G$14:$G$146=$B56)*(Transport!$F$14:$F$146=H$4)*($C56=Transport!$K$11:$U$11)*Transport!$K$14:$U$146)</f>
        <v>0</v>
      </c>
      <c r="I56" s="211">
        <f>SUMPRODUCT((Transport!$G$14:$G$146=$B56)*(Transport!$F$14:$F$146=I$4)*($C56=Transport!$K$11:$U$11)*Transport!$K$14:$U$146)</f>
        <v>0</v>
      </c>
      <c r="J56" s="211">
        <f>SUMPRODUCT((Transport!$G$14:$G$146=$B56)*(Transport!$F$14:$F$146=J$4)*($C56=Transport!$K$11:$U$11)*Transport!$K$14:$U$146)</f>
        <v>0</v>
      </c>
      <c r="K56" s="49">
        <f t="shared" si="8"/>
        <v>0</v>
      </c>
      <c r="L56" s="49">
        <f>SUMPRODUCT((Transport!$G$14:$G$146=$B56)*(Transport!$F$14:$F$146=L$4)*($C56=Transport!$K$11:$U$11)*Transport!$K$14:$U$146)</f>
        <v>0</v>
      </c>
      <c r="M56" s="49">
        <f>SUMPRODUCT((Transport!$G$14:$G$146=$B56)*(Transport!$F$14:$F$146=M$4)*($C56=Transport!$K$11:$U$11)*Transport!$K$14:$U$146)</f>
        <v>0</v>
      </c>
      <c r="N56" s="49">
        <f>SUMPRODUCT((Transport!$G$14:$G$146=$B56)*(Transport!$F$14:$F$146=N$4)*($C56=Transport!$K$11:$U$11)*Transport!$K$14:$U$146)</f>
        <v>0</v>
      </c>
      <c r="O56" s="203"/>
      <c r="P56" s="221">
        <f t="shared" si="10"/>
        <v>0</v>
      </c>
    </row>
    <row r="57" spans="2:16" x14ac:dyDescent="0.25">
      <c r="B57" s="4" t="s">
        <v>312</v>
      </c>
      <c r="C57" s="222" t="s">
        <v>185</v>
      </c>
      <c r="D57" s="202" t="s">
        <v>222</v>
      </c>
      <c r="E57" s="211">
        <f>SUMPRODUCT((Transport!$G$14:$G$146=$B57)*(Transport!$F$14:$F$146=E$4)*($C57=Transport!$K$11:$U$11)*Transport!$K$14:$U$146)</f>
        <v>0</v>
      </c>
      <c r="F57" s="211">
        <f>SUMPRODUCT((Transport!$G$14:$G$146=$B57)*(Transport!$F$14:$F$146=F$4)*($C57=Transport!$K$11:$U$11)*Transport!$K$14:$U$146)</f>
        <v>0</v>
      </c>
      <c r="G57" s="211">
        <f>SUMPRODUCT((Transport!$G$14:$G$146=$B57)*(Transport!$F$14:$F$146=G$4)*($C57=Transport!$K$11:$U$11)*Transport!$K$14:$U$146)</f>
        <v>0</v>
      </c>
      <c r="H57" s="211">
        <f>SUMPRODUCT((Transport!$G$14:$G$146=$B57)*(Transport!$F$14:$F$146=H$4)*($C57=Transport!$K$11:$U$11)*Transport!$K$14:$U$146)</f>
        <v>0</v>
      </c>
      <c r="I57" s="211">
        <f>SUMPRODUCT((Transport!$G$14:$G$146=$B57)*(Transport!$F$14:$F$146=I$4)*($C57=Transport!$K$11:$U$11)*Transport!$K$14:$U$146)</f>
        <v>0</v>
      </c>
      <c r="J57" s="211">
        <f>SUMPRODUCT((Transport!$G$14:$G$146=$B57)*(Transport!$F$14:$F$146=J$4)*($C57=Transport!$K$11:$U$11)*Transport!$K$14:$U$146)</f>
        <v>0</v>
      </c>
      <c r="K57" s="49">
        <f t="shared" si="8"/>
        <v>0</v>
      </c>
      <c r="L57" s="49">
        <f>SUMPRODUCT((Transport!$G$14:$G$146=$B57)*(Transport!$F$14:$F$146=L$4)*($C57=Transport!$K$11:$U$11)*Transport!$K$14:$U$146)</f>
        <v>0</v>
      </c>
      <c r="M57" s="49">
        <f>SUMPRODUCT((Transport!$G$14:$G$146=$B57)*(Transport!$F$14:$F$146=M$4)*($C57=Transport!$K$11:$U$11)*Transport!$K$14:$U$146)</f>
        <v>0</v>
      </c>
      <c r="N57" s="49">
        <f>SUMPRODUCT((Transport!$G$14:$G$146=$B57)*(Transport!$F$14:$F$146=N$4)*($C57=Transport!$K$11:$U$11)*Transport!$K$14:$U$146)</f>
        <v>0</v>
      </c>
      <c r="O57" s="203"/>
      <c r="P57" s="221">
        <f t="shared" si="10"/>
        <v>0</v>
      </c>
    </row>
    <row r="58" spans="2:16" x14ac:dyDescent="0.25">
      <c r="B58" s="4" t="s">
        <v>312</v>
      </c>
      <c r="C58" s="222" t="s">
        <v>186</v>
      </c>
      <c r="D58" s="202" t="s">
        <v>19</v>
      </c>
      <c r="E58" s="211">
        <f>SUMPRODUCT((Transport!$G$14:$G$146=$B58)*(Transport!$F$14:$F$146=E$4)*($C58=Transport!$K$11:$U$11)*Transport!$K$14:$U$146)</f>
        <v>0</v>
      </c>
      <c r="F58" s="211">
        <f>SUMPRODUCT((Transport!$G$14:$G$146=$B58)*(Transport!$F$14:$F$146=F$4)*($C58=Transport!$K$11:$U$11)*Transport!$K$14:$U$146)</f>
        <v>0</v>
      </c>
      <c r="G58" s="211">
        <f>SUMPRODUCT((Transport!$G$14:$G$146=$B58)*(Transport!$F$14:$F$146=G$4)*($C58=Transport!$K$11:$U$11)*Transport!$K$14:$U$146)</f>
        <v>0</v>
      </c>
      <c r="H58" s="211">
        <f>SUMPRODUCT((Transport!$G$14:$G$146=$B58)*(Transport!$F$14:$F$146=H$4)*($C58=Transport!$K$11:$U$11)*Transport!$K$14:$U$146)</f>
        <v>0</v>
      </c>
      <c r="I58" s="211">
        <f>SUMPRODUCT((Transport!$G$14:$G$146=$B58)*(Transport!$F$14:$F$146=I$4)*($C58=Transport!$K$11:$U$11)*Transport!$K$14:$U$146)</f>
        <v>0</v>
      </c>
      <c r="J58" s="211">
        <f>SUMPRODUCT((Transport!$G$14:$G$146=$B58)*(Transport!$F$14:$F$146=J$4)*($C58=Transport!$K$11:$U$11)*Transport!$K$14:$U$146)</f>
        <v>0</v>
      </c>
      <c r="K58" s="49">
        <f t="shared" si="8"/>
        <v>0</v>
      </c>
      <c r="L58" s="49">
        <f>SUMPRODUCT((Transport!$G$14:$G$146=$B58)*(Transport!$F$14:$F$146=L$4)*($C58=Transport!$K$11:$U$11)*Transport!$K$14:$U$146)</f>
        <v>1.2750000000000001</v>
      </c>
      <c r="M58" s="49">
        <f>SUMPRODUCT((Transport!$G$14:$G$146=$B58)*(Transport!$F$14:$F$146=M$4)*($C58=Transport!$K$11:$U$11)*Transport!$K$14:$U$146)</f>
        <v>0</v>
      </c>
      <c r="N58" s="49">
        <f>SUMPRODUCT((Transport!$G$14:$G$146=$B58)*(Transport!$F$14:$F$146=N$4)*($C58=Transport!$K$11:$U$11)*Transport!$K$14:$U$146)</f>
        <v>0</v>
      </c>
      <c r="O58" s="203"/>
      <c r="P58" s="221">
        <f t="shared" si="10"/>
        <v>1.2750000000000001</v>
      </c>
    </row>
    <row r="59" spans="2:16" x14ac:dyDescent="0.25">
      <c r="B59" s="4" t="s">
        <v>312</v>
      </c>
      <c r="C59" s="222" t="s">
        <v>187</v>
      </c>
      <c r="D59" s="202" t="s">
        <v>187</v>
      </c>
      <c r="E59" s="211">
        <f>SUMPRODUCT((Transport!$G$14:$G$146=$B59)*(Transport!$F$14:$F$146=E$4)*($C59=Transport!$K$11:$U$11)*Transport!$K$14:$U$146)</f>
        <v>23.995812340611167</v>
      </c>
      <c r="F59" s="211">
        <f>SUMPRODUCT((Transport!$G$14:$G$146=$B59)*(Transport!$F$14:$F$146=F$4)*($C59=Transport!$K$11:$U$11)*Transport!$K$14:$U$146)</f>
        <v>0.40754645276583956</v>
      </c>
      <c r="G59" s="211">
        <f>SUMPRODUCT((Transport!$G$14:$G$146=$B59)*(Transport!$F$14:$F$146=G$4)*($C59=Transport!$K$11:$U$11)*Transport!$K$14:$U$146)</f>
        <v>10.162802327556147</v>
      </c>
      <c r="H59" s="211">
        <f>SUMPRODUCT((Transport!$G$14:$G$146=$B59)*(Transport!$F$14:$F$146=H$4)*($C59=Transport!$K$11:$U$11)*Transport!$K$14:$U$146)</f>
        <v>0.2072839678262948</v>
      </c>
      <c r="I59" s="211">
        <f>SUMPRODUCT((Transport!$G$14:$G$146=$B59)*(Transport!$F$14:$F$146=I$4)*($C59=Transport!$K$11:$U$11)*Transport!$K$14:$U$146)</f>
        <v>377.52780870565459</v>
      </c>
      <c r="J59" s="211">
        <f>SUMPRODUCT((Transport!$G$14:$G$146=$B59)*(Transport!$F$14:$F$146=J$4)*($C59=Transport!$K$11:$U$11)*Transport!$K$14:$U$146)</f>
        <v>110.03789240078967</v>
      </c>
      <c r="K59" s="49">
        <f t="shared" si="8"/>
        <v>522.33914619520374</v>
      </c>
      <c r="L59" s="49">
        <f>SUMPRODUCT((Transport!$G$14:$G$146=$B59)*(Transport!$F$14:$F$146=L$4)*($C59=Transport!$K$11:$U$11)*Transport!$K$14:$U$146)</f>
        <v>223.38018996295776</v>
      </c>
      <c r="M59" s="49">
        <f>SUMPRODUCT((Transport!$G$14:$G$146=$B59)*(Transport!$F$14:$F$146=M$4)*($C59=Transport!$K$11:$U$11)*Transport!$K$14:$U$146)</f>
        <v>0</v>
      </c>
      <c r="N59" s="49">
        <f>SUMPRODUCT((Transport!$G$14:$G$146=$B59)*(Transport!$F$14:$F$146=N$4)*($C59=Transport!$K$11:$U$11)*Transport!$K$14:$U$146)</f>
        <v>615.78109829989523</v>
      </c>
      <c r="O59" s="203"/>
      <c r="P59" s="221">
        <f t="shared" si="10"/>
        <v>1361.5004344580566</v>
      </c>
    </row>
    <row r="60" spans="2:16" x14ac:dyDescent="0.25">
      <c r="B60" s="4" t="s">
        <v>312</v>
      </c>
      <c r="C60" s="222" t="s">
        <v>196</v>
      </c>
      <c r="D60" s="202" t="s">
        <v>223</v>
      </c>
      <c r="E60" s="211">
        <f>SUMPRODUCT((Transport!$G$14:$G$146=$B60)*(Transport!$F$14:$F$146=E$4)*($C60=Transport!$K$11:$U$11)*Transport!$K$14:$U$146)</f>
        <v>0.63072198097168708</v>
      </c>
      <c r="F60" s="211">
        <f>SUMPRODUCT((Transport!$G$14:$G$146=$B60)*(Transport!$F$14:$F$146=F$4)*($C60=Transport!$K$11:$U$11)*Transport!$K$14:$U$146)</f>
        <v>1.4998910066095845E-2</v>
      </c>
      <c r="G60" s="211">
        <f>SUMPRODUCT((Transport!$G$14:$G$146=$B60)*(Transport!$F$14:$F$146=G$4)*($C60=Transport!$K$11:$U$11)*Transport!$K$14:$U$146)</f>
        <v>0.37402106458304796</v>
      </c>
      <c r="H60" s="211">
        <f>SUMPRODUCT((Transport!$G$14:$G$146=$B60)*(Transport!$F$14:$F$146=H$4)*($C60=Transport!$K$11:$U$11)*Transport!$K$14:$U$146)</f>
        <v>7.6286606605712034E-3</v>
      </c>
      <c r="I60" s="211">
        <f>SUMPRODUCT((Transport!$G$14:$G$146=$B60)*(Transport!$F$14:$F$146=I$4)*($C60=Transport!$K$11:$U$11)*Transport!$K$14:$U$146)</f>
        <v>2.9769634050623321</v>
      </c>
      <c r="J60" s="211">
        <f>SUMPRODUCT((Transport!$G$14:$G$146=$B60)*(Transport!$F$14:$F$146=J$4)*($C60=Transport!$K$11:$U$11)*Transport!$K$14:$U$146)</f>
        <v>4.0497186045450864</v>
      </c>
      <c r="K60" s="49">
        <f t="shared" si="8"/>
        <v>8.0540526258888203</v>
      </c>
      <c r="L60" s="49">
        <f>SUMPRODUCT((Transport!$G$14:$G$146=$B60)*(Transport!$F$14:$F$146=L$4)*($C60=Transport!$K$11:$U$11)*Transport!$K$14:$U$146)</f>
        <v>8.2210490535832328</v>
      </c>
      <c r="M60" s="49">
        <f>SUMPRODUCT((Transport!$G$14:$G$146=$B60)*(Transport!$F$14:$F$146=M$4)*($C60=Transport!$K$11:$U$11)*Transport!$K$14:$U$146)</f>
        <v>0</v>
      </c>
      <c r="N60" s="49">
        <f>SUMPRODUCT((Transport!$G$14:$G$146=$B60)*(Transport!$F$14:$F$146=N$4)*($C60=Transport!$K$11:$U$11)*Transport!$K$14:$U$146)</f>
        <v>1.2910003412357045</v>
      </c>
      <c r="O60" s="203"/>
      <c r="P60" s="221">
        <f t="shared" si="10"/>
        <v>17.566102020707756</v>
      </c>
    </row>
    <row r="61" spans="2:16" x14ac:dyDescent="0.25">
      <c r="B61" s="4" t="s">
        <v>312</v>
      </c>
      <c r="C61" s="222" t="s">
        <v>188</v>
      </c>
      <c r="D61" s="202" t="s">
        <v>188</v>
      </c>
      <c r="E61" s="211">
        <f>SUMPRODUCT((Transport!$G$14:$G$146=$B61)*(Transport!$F$14:$F$146=E$4)*($C61=Transport!$K$11:$U$11)*Transport!$K$14:$U$146)</f>
        <v>0</v>
      </c>
      <c r="F61" s="211">
        <f>SUMPRODUCT((Transport!$G$14:$G$146=$B61)*(Transport!$F$14:$F$146=F$4)*($C61=Transport!$K$11:$U$11)*Transport!$K$14:$U$146)</f>
        <v>0</v>
      </c>
      <c r="G61" s="211">
        <f>SUMPRODUCT((Transport!$G$14:$G$146=$B61)*(Transport!$F$14:$F$146=G$4)*($C61=Transport!$K$11:$U$11)*Transport!$K$14:$U$146)</f>
        <v>0</v>
      </c>
      <c r="H61" s="211">
        <f>SUMPRODUCT((Transport!$G$14:$G$146=$B61)*(Transport!$F$14:$F$146=H$4)*($C61=Transport!$K$11:$U$11)*Transport!$K$14:$U$146)</f>
        <v>0</v>
      </c>
      <c r="I61" s="211">
        <f>SUMPRODUCT((Transport!$G$14:$G$146=$B61)*(Transport!$F$14:$F$146=I$4)*($C61=Transport!$K$11:$U$11)*Transport!$K$14:$U$146)</f>
        <v>0</v>
      </c>
      <c r="J61" s="211">
        <f>SUMPRODUCT((Transport!$G$14:$G$146=$B61)*(Transport!$F$14:$F$146=J$4)*($C61=Transport!$K$11:$U$11)*Transport!$K$14:$U$146)</f>
        <v>0</v>
      </c>
      <c r="K61" s="49">
        <f t="shared" si="8"/>
        <v>0</v>
      </c>
      <c r="L61" s="49">
        <f>SUMPRODUCT((Transport!$G$14:$G$146=$B61)*(Transport!$F$14:$F$146=L$4)*($C61=Transport!$K$11:$U$11)*Transport!$K$14:$U$146)</f>
        <v>0</v>
      </c>
      <c r="M61" s="49">
        <f>SUMPRODUCT((Transport!$G$14:$G$146=$B61)*(Transport!$F$14:$F$146=M$4)*($C61=Transport!$K$11:$U$11)*Transport!$K$14:$U$146)</f>
        <v>0</v>
      </c>
      <c r="N61" s="49">
        <f>SUMPRODUCT((Transport!$G$14:$G$146=$B61)*(Transport!$F$14:$F$146=N$4)*($C61=Transport!$K$11:$U$11)*Transport!$K$14:$U$146)</f>
        <v>0</v>
      </c>
      <c r="O61" s="203"/>
      <c r="P61" s="221">
        <f t="shared" si="10"/>
        <v>0</v>
      </c>
    </row>
    <row r="62" spans="2:16" x14ac:dyDescent="0.25">
      <c r="B62" s="4" t="s">
        <v>312</v>
      </c>
      <c r="C62" s="222" t="s">
        <v>190</v>
      </c>
      <c r="D62" s="202" t="s">
        <v>63</v>
      </c>
      <c r="E62" s="211">
        <f>SUMPRODUCT((Transport!$G$14:$G$146=$B62)*(Transport!$F$14:$F$146=E$4)*($C62=Transport!$K$11:$U$11)*Transport!$K$14:$U$146)</f>
        <v>0</v>
      </c>
      <c r="F62" s="211">
        <f>SUMPRODUCT((Transport!$G$14:$G$146=$B62)*(Transport!$F$14:$F$146=F$4)*($C62=Transport!$K$11:$U$11)*Transport!$K$14:$U$146)</f>
        <v>0</v>
      </c>
      <c r="G62" s="211">
        <f>SUMPRODUCT((Transport!$G$14:$G$146=$B62)*(Transport!$F$14:$F$146=G$4)*($C62=Transport!$K$11:$U$11)*Transport!$K$14:$U$146)</f>
        <v>0</v>
      </c>
      <c r="H62" s="211">
        <f>SUMPRODUCT((Transport!$G$14:$G$146=$B62)*(Transport!$F$14:$F$146=H$4)*($C62=Transport!$K$11:$U$11)*Transport!$K$14:$U$146)</f>
        <v>0</v>
      </c>
      <c r="I62" s="211">
        <f>SUMPRODUCT((Transport!$G$14:$G$146=$B62)*(Transport!$F$14:$F$146=I$4)*($C62=Transport!$K$11:$U$11)*Transport!$K$14:$U$146)</f>
        <v>6.1790000000000003</v>
      </c>
      <c r="J62" s="211">
        <f>SUMPRODUCT((Transport!$G$14:$G$146=$B62)*(Transport!$F$14:$F$146=J$4)*($C62=Transport!$K$11:$U$11)*Transport!$K$14:$U$146)</f>
        <v>0</v>
      </c>
      <c r="K62" s="49">
        <f t="shared" si="8"/>
        <v>6.1790000000000003</v>
      </c>
      <c r="L62" s="49">
        <f>SUMPRODUCT((Transport!$G$14:$G$146=$B62)*(Transport!$F$14:$F$146=L$4)*($C62=Transport!$K$11:$U$11)*Transport!$K$14:$U$146)</f>
        <v>0</v>
      </c>
      <c r="M62" s="49">
        <f>SUMPRODUCT((Transport!$G$14:$G$146=$B62)*(Transport!$F$14:$F$146=M$4)*($C62=Transport!$K$11:$U$11)*Transport!$K$14:$U$146)</f>
        <v>0</v>
      </c>
      <c r="N62" s="49">
        <f>SUMPRODUCT((Transport!$G$14:$G$146=$B62)*(Transport!$F$14:$F$146=N$4)*($C62=Transport!$K$11:$U$11)*Transport!$K$14:$U$146)</f>
        <v>0</v>
      </c>
      <c r="O62" s="203"/>
      <c r="P62" s="221">
        <f t="shared" si="10"/>
        <v>6.1790000000000003</v>
      </c>
    </row>
    <row r="63" spans="2:16" x14ac:dyDescent="0.25">
      <c r="B63" s="4" t="s">
        <v>312</v>
      </c>
      <c r="C63" s="222" t="s">
        <v>64</v>
      </c>
      <c r="D63" s="202" t="s">
        <v>64</v>
      </c>
      <c r="E63" s="211">
        <f>SUMPRODUCT((Transport!$G$14:$G$146=$B63)*(Transport!$F$14:$F$146=E$4)*($C63=Transport!$K$11:$U$11)*Transport!$K$14:$U$146)</f>
        <v>0</v>
      </c>
      <c r="F63" s="211">
        <f>SUMPRODUCT((Transport!$G$14:$G$146=$B63)*(Transport!$F$14:$F$146=F$4)*($C63=Transport!$K$11:$U$11)*Transport!$K$14:$U$146)</f>
        <v>0</v>
      </c>
      <c r="G63" s="211">
        <f>SUMPRODUCT((Transport!$G$14:$G$146=$B63)*(Transport!$F$14:$F$146=G$4)*($C63=Transport!$K$11:$U$11)*Transport!$K$14:$U$146)</f>
        <v>0</v>
      </c>
      <c r="H63" s="211">
        <f>SUMPRODUCT((Transport!$G$14:$G$146=$B63)*(Transport!$F$14:$F$146=H$4)*($C63=Transport!$K$11:$U$11)*Transport!$K$14:$U$146)</f>
        <v>0</v>
      </c>
      <c r="I63" s="211">
        <f>SUMPRODUCT((Transport!$G$14:$G$146=$B63)*(Transport!$F$14:$F$146=I$4)*($C63=Transport!$K$11:$U$11)*Transport!$K$14:$U$146)</f>
        <v>0</v>
      </c>
      <c r="J63" s="211">
        <f>SUMPRODUCT((Transport!$G$14:$G$146=$B63)*(Transport!$F$14:$F$146=J$4)*($C63=Transport!$K$11:$U$11)*Transport!$K$14:$U$146)</f>
        <v>0</v>
      </c>
      <c r="K63" s="49">
        <f t="shared" si="8"/>
        <v>0</v>
      </c>
      <c r="L63" s="49">
        <f>SUMPRODUCT((Transport!$G$14:$G$146=$B63)*(Transport!$F$14:$F$146=L$4)*($C63=Transport!$K$11:$U$11)*Transport!$K$14:$U$146)</f>
        <v>0</v>
      </c>
      <c r="M63" s="49">
        <f>SUMPRODUCT((Transport!$G$14:$G$146=$B63)*(Transport!$F$14:$F$146=M$4)*($C63=Transport!$K$11:$U$11)*Transport!$K$14:$U$146)</f>
        <v>0</v>
      </c>
      <c r="N63" s="49">
        <f>SUMPRODUCT((Transport!$G$14:$G$146=$B63)*(Transport!$F$14:$F$146=N$4)*($C63=Transport!$K$11:$U$11)*Transport!$K$14:$U$146)</f>
        <v>0</v>
      </c>
      <c r="O63" s="203"/>
      <c r="P63" s="221">
        <f t="shared" si="10"/>
        <v>0</v>
      </c>
    </row>
    <row r="64" spans="2:16" x14ac:dyDescent="0.25">
      <c r="B64" s="4" t="s">
        <v>312</v>
      </c>
      <c r="C64" s="223" t="s">
        <v>55</v>
      </c>
      <c r="D64" s="202" t="s">
        <v>224</v>
      </c>
      <c r="E64" s="211">
        <f>SUMPRODUCT((Transport!$G$14:$G$146=$B64)*(Transport!$F$14:$F$146=E$4)*($C64=Transport!$K$11:$U$11)*Transport!$K$14:$U$146)</f>
        <v>0</v>
      </c>
      <c r="F64" s="211">
        <f>SUMPRODUCT((Transport!$G$14:$G$146=$B64)*(Transport!$F$14:$F$146=F$4)*($C64=Transport!$K$11:$U$11)*Transport!$K$14:$U$146)</f>
        <v>0</v>
      </c>
      <c r="G64" s="211">
        <f>SUMPRODUCT((Transport!$G$14:$G$146=$B64)*(Transport!$F$14:$F$146=G$4)*($C64=Transport!$K$11:$U$11)*Transport!$K$14:$U$146)</f>
        <v>0</v>
      </c>
      <c r="H64" s="211">
        <f>SUMPRODUCT((Transport!$G$14:$G$146=$B64)*(Transport!$F$14:$F$146=H$4)*($C64=Transport!$K$11:$U$11)*Transport!$K$14:$U$146)</f>
        <v>0</v>
      </c>
      <c r="I64" s="211">
        <f>SUMPRODUCT((Transport!$G$14:$G$146=$B64)*(Transport!$F$14:$F$146=I$4)*($C64=Transport!$K$11:$U$11)*Transport!$K$14:$U$146)</f>
        <v>0</v>
      </c>
      <c r="J64" s="211">
        <f>SUMPRODUCT((Transport!$G$14:$G$146=$B64)*(Transport!$F$14:$F$146=J$4)*($C64=Transport!$K$11:$U$11)*Transport!$K$14:$U$146)</f>
        <v>0</v>
      </c>
      <c r="K64" s="49">
        <f t="shared" si="8"/>
        <v>0</v>
      </c>
      <c r="L64" s="49">
        <f>SUMPRODUCT((Transport!$G$14:$G$146=$B64)*(Transport!$F$14:$F$146=L$4)*($C64=Transport!$K$11:$U$11)*Transport!$K$14:$U$146)</f>
        <v>0</v>
      </c>
      <c r="M64" s="49">
        <f>SUMPRODUCT((Transport!$G$14:$G$146=$B64)*(Transport!$F$14:$F$146=M$4)*($C64=Transport!$K$11:$U$11)*Transport!$K$14:$U$146)</f>
        <v>0</v>
      </c>
      <c r="N64" s="49">
        <f>SUMPRODUCT((Transport!$G$14:$G$146=$B64)*(Transport!$F$14:$F$146=N$4)*($C64=Transport!$K$11:$U$11)*Transport!$K$14:$U$146)</f>
        <v>0</v>
      </c>
      <c r="O64" s="203"/>
      <c r="P64" s="221">
        <f t="shared" si="10"/>
        <v>0</v>
      </c>
    </row>
    <row r="65" spans="2:16" ht="12.6" thickBot="1" x14ac:dyDescent="0.3">
      <c r="B65" s="4" t="s">
        <v>312</v>
      </c>
      <c r="C65" s="223" t="s">
        <v>325</v>
      </c>
      <c r="D65" s="224" t="s">
        <v>226</v>
      </c>
      <c r="E65" s="49">
        <f>SUMPRODUCT((Transport!$G$14:$G$146=$B65)*(Transport!$F$14:$F$146=E$4)*($C65=Transport!$K$11:$U$11)*Transport!$K$14:$U$146)</f>
        <v>0</v>
      </c>
      <c r="F65" s="49">
        <f>SUMPRODUCT((Transport!$G$14:$G$146=$B65)*(Transport!$F$14:$F$146=F$4)*($C65=Transport!$K$11:$U$11)*Transport!$K$14:$U$146)</f>
        <v>0</v>
      </c>
      <c r="G65" s="49">
        <f>SUMPRODUCT((Transport!$G$14:$G$146=$B65)*(Transport!$F$14:$F$146=G$4)*($C65=Transport!$K$11:$U$11)*Transport!$K$14:$U$146)</f>
        <v>0</v>
      </c>
      <c r="H65" s="49">
        <f>SUMPRODUCT((Transport!$G$14:$G$146=$B65)*(Transport!$F$14:$F$146=H$4)*($C65=Transport!$K$11:$U$11)*Transport!$K$14:$U$146)</f>
        <v>0</v>
      </c>
      <c r="I65" s="49">
        <f>SUMPRODUCT((Transport!$G$14:$G$146=$B65)*(Transport!$F$14:$F$146=I$4)*($C65=Transport!$K$11:$U$11)*Transport!$K$14:$U$146)</f>
        <v>0</v>
      </c>
      <c r="J65" s="49">
        <f>SUMPRODUCT((Transport!$G$14:$G$146=$B65)*(Transport!$F$14:$F$146=J$4)*($C65=Transport!$K$11:$U$11)*Transport!$K$14:$U$146)</f>
        <v>0</v>
      </c>
      <c r="K65" s="49">
        <f t="shared" ref="K65" si="11">SUM(E65:J65)</f>
        <v>0</v>
      </c>
      <c r="L65" s="49">
        <f>SUMPRODUCT((Transport!$G$14:$G$146=$B65)*(Transport!$F$14:$F$146=L$4)*($C65=Transport!$K$11:$U$11)*Transport!$K$14:$U$146)</f>
        <v>0</v>
      </c>
      <c r="M65" s="49">
        <f>SUMPRODUCT((Transport!$G$14:$G$146=$B65)*(Transport!$F$14:$F$146=M$4)*($C65=Transport!$K$11:$U$11)*Transport!$K$14:$U$146)</f>
        <v>0</v>
      </c>
      <c r="N65" s="49">
        <f>SUMPRODUCT((Transport!$G$14:$G$146=$B65)*(Transport!$F$14:$F$146=N$4)*($C65=Transport!$K$11:$U$11)*Transport!$K$14:$U$146)</f>
        <v>0</v>
      </c>
      <c r="O65" s="49">
        <f>SUMPRODUCT((Transport!$G$14:$G$146=$B65)*(Transport!$F$14:$F$146=O$4)*($C65=Transport!$K$11:$U$11)*Transport!$K$14:$U$146)</f>
        <v>0</v>
      </c>
      <c r="P65" s="221">
        <f t="shared" si="10"/>
        <v>0</v>
      </c>
    </row>
    <row r="66" spans="2:16" x14ac:dyDescent="0.25">
      <c r="C66" s="206">
        <v>3</v>
      </c>
      <c r="D66" s="385" t="s">
        <v>227</v>
      </c>
      <c r="E66" s="385"/>
      <c r="F66" s="385"/>
      <c r="G66" s="385"/>
      <c r="H66" s="385"/>
      <c r="I66" s="385"/>
      <c r="J66" s="385"/>
      <c r="K66" s="385"/>
      <c r="L66" s="385"/>
      <c r="M66" s="385"/>
      <c r="N66" s="385"/>
      <c r="O66" s="385"/>
      <c r="P66" s="386"/>
    </row>
    <row r="67" spans="2:16" x14ac:dyDescent="0.25">
      <c r="B67" s="4" t="s">
        <v>314</v>
      </c>
      <c r="C67" s="201" t="s">
        <v>306</v>
      </c>
      <c r="D67" s="202" t="s">
        <v>305</v>
      </c>
      <c r="E67" s="203"/>
      <c r="F67" s="203"/>
      <c r="G67" s="203"/>
      <c r="H67" s="203"/>
      <c r="I67" s="203"/>
      <c r="J67" s="203"/>
      <c r="K67" s="203"/>
      <c r="L67" s="203"/>
      <c r="M67" s="203"/>
      <c r="N67" s="203"/>
      <c r="O67" s="49">
        <f>SUMPRODUCT((Transport!$G$14:$G$146=$B67)*(Transport!$F$14:$F$146=O$4)*($C67=Transport!$K$11:$U$11)*Transport!$K$14:$U$146)</f>
        <v>769.44843783763349</v>
      </c>
      <c r="P67" s="221">
        <f>SUM(K67:O67)</f>
        <v>769.44843783763349</v>
      </c>
    </row>
    <row r="68" spans="2:16" x14ac:dyDescent="0.25">
      <c r="B68" s="4" t="s">
        <v>314</v>
      </c>
      <c r="C68" s="201" t="s">
        <v>307</v>
      </c>
      <c r="D68" s="202" t="s">
        <v>304</v>
      </c>
      <c r="E68" s="203"/>
      <c r="F68" s="203"/>
      <c r="G68" s="203"/>
      <c r="H68" s="203"/>
      <c r="I68" s="203"/>
      <c r="J68" s="203"/>
      <c r="K68" s="203"/>
      <c r="L68" s="203"/>
      <c r="M68" s="203"/>
      <c r="N68" s="203"/>
      <c r="O68" s="49">
        <f>SUMPRODUCT((Transport!$G$14:$G$146=$B68)*(Transport!$F$14:$F$146=O$4)*($C68=Transport!$K$11:$U$11)*Transport!$K$14:$U$146)</f>
        <v>0</v>
      </c>
      <c r="P68" s="221">
        <f>SUM(K68:O68)</f>
        <v>0</v>
      </c>
    </row>
    <row r="69" spans="2:16" x14ac:dyDescent="0.25">
      <c r="C69" s="200">
        <v>4</v>
      </c>
      <c r="D69" s="383" t="s">
        <v>228</v>
      </c>
      <c r="E69" s="383"/>
      <c r="F69" s="383"/>
      <c r="G69" s="383"/>
      <c r="H69" s="383"/>
      <c r="I69" s="383"/>
      <c r="J69" s="383"/>
      <c r="K69" s="383"/>
      <c r="L69" s="383"/>
      <c r="M69" s="383"/>
      <c r="N69" s="383"/>
      <c r="O69" s="383"/>
      <c r="P69" s="384"/>
    </row>
    <row r="70" spans="2:16" x14ac:dyDescent="0.25">
      <c r="B70" s="4" t="s">
        <v>314</v>
      </c>
      <c r="C70" s="201" t="s">
        <v>308</v>
      </c>
      <c r="D70" s="202" t="s">
        <v>229</v>
      </c>
      <c r="E70" s="203"/>
      <c r="F70" s="203"/>
      <c r="G70" s="203"/>
      <c r="H70" s="203"/>
      <c r="I70" s="203"/>
      <c r="J70" s="203"/>
      <c r="K70" s="203"/>
      <c r="L70" s="203"/>
      <c r="M70" s="49">
        <f>SUMPRODUCT((Transport!$G$14:$G$146=$B70)*(Transport!$F$14:$F$146=M$4)*($C70=Transport!$K$11:$U$11)*Transport!$K$14:$U$146)</f>
        <v>0</v>
      </c>
      <c r="N70" s="203"/>
      <c r="O70" s="203"/>
      <c r="P70" s="221">
        <f t="shared" ref="P70:P71" si="12">SUM(K70:O70)</f>
        <v>0</v>
      </c>
    </row>
    <row r="71" spans="2:16" ht="12.6" thickBot="1" x14ac:dyDescent="0.3">
      <c r="B71" s="4" t="s">
        <v>314</v>
      </c>
      <c r="C71" s="201" t="s">
        <v>237</v>
      </c>
      <c r="D71" s="202" t="s">
        <v>230</v>
      </c>
      <c r="E71" s="49">
        <f>SUMPRODUCT((Transport!$G$14:$G$146=$B71)*(Transport!$F$14:$F$146=E$4)*($C71=Transport!$K$11:$U$11)*Transport!$K$14:$U$146)</f>
        <v>0</v>
      </c>
      <c r="F71" s="49">
        <f>SUMPRODUCT((Transport!$G$14:$G$146=$B71)*(Transport!$F$14:$F$146=F$4)*($C71=Transport!$K$11:$U$11)*Transport!$K$14:$U$146)</f>
        <v>0</v>
      </c>
      <c r="G71" s="49">
        <f>SUMPRODUCT((Transport!$G$14:$G$146=$B71)*(Transport!$F$14:$F$146=G$4)*($C71=Transport!$K$11:$U$11)*Transport!$K$14:$U$146)</f>
        <v>0</v>
      </c>
      <c r="H71" s="49">
        <f>SUMPRODUCT((Transport!$G$14:$G$146=$B71)*(Transport!$F$14:$F$146=H$4)*($C71=Transport!$K$11:$U$11)*Transport!$K$14:$U$146)</f>
        <v>0</v>
      </c>
      <c r="I71" s="49">
        <f>SUMPRODUCT((Transport!$G$14:$G$146=$B71)*(Transport!$F$14:$F$146=I$4)*($C71=Transport!$K$11:$U$11)*Transport!$K$14:$U$146)</f>
        <v>0</v>
      </c>
      <c r="J71" s="49">
        <f>SUMPRODUCT((Transport!$G$14:$G$146=$B71)*(Transport!$F$14:$F$146=J$4)*($C71=Transport!$K$11:$U$11)*Transport!$K$14:$U$146)</f>
        <v>0</v>
      </c>
      <c r="K71" s="49">
        <f>SUM(E71:J71)</f>
        <v>0</v>
      </c>
      <c r="L71" s="203"/>
      <c r="M71" s="203"/>
      <c r="N71" s="203"/>
      <c r="O71" s="203"/>
      <c r="P71" s="221">
        <f t="shared" si="12"/>
        <v>0</v>
      </c>
    </row>
    <row r="72" spans="2:16" ht="12.6" thickBot="1" x14ac:dyDescent="0.3">
      <c r="C72" s="207">
        <v>5</v>
      </c>
      <c r="D72" s="208" t="s">
        <v>381</v>
      </c>
      <c r="E72" s="209">
        <f>SUM(E70:E71,E67:E68,E44:E53,E55:E65,E39:E41)</f>
        <v>24.626534321582852</v>
      </c>
      <c r="F72" s="209">
        <f t="shared" ref="F72:P72" si="13">SUM(F70:F71,F67:F68,F44:F53,F55:F65,F39:F41)</f>
        <v>0.42254536283193539</v>
      </c>
      <c r="G72" s="209">
        <f t="shared" si="13"/>
        <v>10.536823392139194</v>
      </c>
      <c r="H72" s="209">
        <f t="shared" si="13"/>
        <v>0.21491262848686599</v>
      </c>
      <c r="I72" s="209">
        <f t="shared" si="13"/>
        <v>386.68377211071692</v>
      </c>
      <c r="J72" s="209">
        <f t="shared" si="13"/>
        <v>114.08761100533476</v>
      </c>
      <c r="K72" s="209">
        <f t="shared" si="13"/>
        <v>536.57219882109257</v>
      </c>
      <c r="L72" s="209">
        <f t="shared" si="13"/>
        <v>232.87623901654101</v>
      </c>
      <c r="M72" s="209">
        <f t="shared" si="13"/>
        <v>0</v>
      </c>
      <c r="N72" s="209">
        <f t="shared" si="13"/>
        <v>617.07209864113099</v>
      </c>
      <c r="O72" s="209">
        <f t="shared" si="13"/>
        <v>769.44843783763349</v>
      </c>
      <c r="P72" s="210">
        <f t="shared" si="13"/>
        <v>2155.9689743163976</v>
      </c>
    </row>
  </sheetData>
  <sheetProtection sheet="1" objects="1" scenarios="1"/>
  <mergeCells count="27">
    <mergeCell ref="P5:P7"/>
    <mergeCell ref="E6:K6"/>
    <mergeCell ref="L6:L7"/>
    <mergeCell ref="C5:D5"/>
    <mergeCell ref="E5:L5"/>
    <mergeCell ref="M5:M7"/>
    <mergeCell ref="N5:N7"/>
    <mergeCell ref="O5:O7"/>
    <mergeCell ref="D9:P9"/>
    <mergeCell ref="D13:P13"/>
    <mergeCell ref="D14:P14"/>
    <mergeCell ref="D25:P25"/>
    <mergeCell ref="D28:P28"/>
    <mergeCell ref="D54:P54"/>
    <mergeCell ref="D66:P66"/>
    <mergeCell ref="D69:P69"/>
    <mergeCell ref="P34:P36"/>
    <mergeCell ref="E35:K35"/>
    <mergeCell ref="L35:L36"/>
    <mergeCell ref="D38:P38"/>
    <mergeCell ref="D42:P42"/>
    <mergeCell ref="D43:P43"/>
    <mergeCell ref="C34:D34"/>
    <mergeCell ref="E34:K34"/>
    <mergeCell ref="M34:M36"/>
    <mergeCell ref="N34:N36"/>
    <mergeCell ref="O34:O3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theme="4" tint="0.59999389629810485"/>
  </sheetPr>
  <dimension ref="B1:CK178"/>
  <sheetViews>
    <sheetView showGridLines="0" workbookViewId="0">
      <pane xSplit="11" ySplit="11" topLeftCell="L141" activePane="bottomRight" state="frozen"/>
      <selection pane="topRight" activeCell="M1" sqref="M1"/>
      <selection pane="bottomLeft" activeCell="A10" sqref="A10"/>
      <selection pane="bottomRight" activeCell="R91" sqref="R91"/>
    </sheetView>
  </sheetViews>
  <sheetFormatPr defaultColWidth="8.88671875" defaultRowHeight="12" outlineLevelCol="1" x14ac:dyDescent="0.25"/>
  <cols>
    <col min="1" max="1" width="1.33203125" style="78" customWidth="1"/>
    <col min="2" max="2" width="8.33203125" style="78" customWidth="1"/>
    <col min="3" max="3" width="0.6640625" style="78" customWidth="1"/>
    <col min="4" max="4" width="10.44140625" style="78" customWidth="1"/>
    <col min="5" max="5" width="0.6640625" style="78" customWidth="1"/>
    <col min="6" max="6" width="10.5546875" style="78" customWidth="1"/>
    <col min="7" max="7" width="16" style="78" customWidth="1"/>
    <col min="8" max="8" width="10.5546875" style="84" bestFit="1" customWidth="1"/>
    <col min="9" max="9" width="9" style="78" hidden="1" customWidth="1"/>
    <col min="10" max="10" width="6.33203125" style="84" hidden="1" customWidth="1"/>
    <col min="11" max="12" width="1.33203125" style="84" customWidth="1"/>
    <col min="13" max="23" width="11.88671875" style="84" customWidth="1"/>
    <col min="24" max="25" width="5.6640625" style="84" customWidth="1"/>
    <col min="26" max="26" width="17.44140625" style="84" hidden="1" customWidth="1" outlineLevel="1"/>
    <col min="27" max="74" width="9.6640625" style="78" hidden="1" customWidth="1" outlineLevel="1"/>
    <col min="75" max="75" width="11.6640625" style="78" hidden="1" customWidth="1" outlineLevel="1"/>
    <col min="76" max="76" width="9.6640625" style="78" hidden="1" customWidth="1" outlineLevel="1"/>
    <col min="77" max="77" width="13.5546875" style="78" hidden="1" customWidth="1" outlineLevel="1"/>
    <col min="78" max="78" width="12.88671875" style="78" hidden="1" customWidth="1" outlineLevel="1"/>
    <col min="79" max="88" width="9.6640625" style="78" hidden="1" customWidth="1" outlineLevel="1"/>
    <col min="89" max="89" width="8.88671875" style="78" collapsed="1"/>
    <col min="90" max="16384" width="8.88671875" style="78"/>
  </cols>
  <sheetData>
    <row r="1" spans="2:88" ht="9.6" customHeight="1" x14ac:dyDescent="0.25"/>
    <row r="2" spans="2:88" ht="13.95" customHeight="1" x14ac:dyDescent="0.3">
      <c r="B2" s="439" t="s">
        <v>368</v>
      </c>
      <c r="C2" s="439"/>
      <c r="D2" s="439"/>
      <c r="E2" s="439"/>
      <c r="F2" s="439"/>
    </row>
    <row r="3" spans="2:88" ht="7.95" customHeight="1" x14ac:dyDescent="0.25"/>
    <row r="4" spans="2:88" hidden="1" x14ac:dyDescent="0.25">
      <c r="B4" s="290" t="str">
        <f>IF(Original_data!A1="UNIT: TJ","(in TJ)",IF(Original_data!A1="UNIT: ktoe","(in ktoe)",""))</f>
        <v>(in TJ)</v>
      </c>
      <c r="C4" s="290"/>
      <c r="D4" s="290" t="str">
        <f>IF(Original_data!A1="UNIT: TJ"," (in PJ)",IF(Original_data!A1="UNIT: Mtoe"," (in ktoe)",""))</f>
        <v xml:space="preserve"> (in PJ)</v>
      </c>
      <c r="E4" s="290"/>
      <c r="F4" s="290"/>
      <c r="G4" s="290"/>
      <c r="H4" s="78"/>
      <c r="J4" s="78"/>
      <c r="M4" s="78"/>
      <c r="N4" s="78"/>
      <c r="O4" s="78"/>
      <c r="P4" s="78"/>
      <c r="Q4" s="78"/>
      <c r="R4" s="78"/>
      <c r="S4" s="78"/>
      <c r="T4" s="78"/>
      <c r="U4" s="78"/>
      <c r="V4" s="78"/>
      <c r="W4" s="78"/>
      <c r="X4" s="78"/>
      <c r="Y4" s="78"/>
      <c r="Z4" s="78"/>
    </row>
    <row r="5" spans="2:88" x14ac:dyDescent="0.25">
      <c r="B5" s="415" t="str">
        <f>IF(Original_data!$B$1=0,"",Original_data!$B$1)</f>
        <v>COUNTRY: Netherlands</v>
      </c>
      <c r="C5" s="415"/>
      <c r="D5" s="415"/>
      <c r="E5" s="415"/>
      <c r="F5" s="415"/>
      <c r="H5" s="78"/>
      <c r="J5" s="79"/>
      <c r="M5" s="78"/>
      <c r="N5" s="78"/>
      <c r="O5" s="78"/>
      <c r="P5" s="78"/>
      <c r="Q5" s="78"/>
      <c r="R5" s="78"/>
      <c r="S5" s="78"/>
      <c r="T5" s="78"/>
      <c r="U5" s="78"/>
      <c r="V5" s="78"/>
      <c r="W5" s="78"/>
      <c r="X5" s="78"/>
      <c r="Y5" s="78"/>
      <c r="Z5" s="78"/>
    </row>
    <row r="6" spans="2:88" x14ac:dyDescent="0.25">
      <c r="B6" s="415" t="str">
        <f>IF(Original_data!$C$1=0,"",Original_data!$C$1)</f>
        <v>TIME: 2014</v>
      </c>
      <c r="C6" s="415"/>
      <c r="D6" s="415"/>
      <c r="E6" s="415"/>
      <c r="F6" s="415"/>
      <c r="H6" s="78"/>
      <c r="J6" s="79"/>
      <c r="M6" s="78"/>
      <c r="N6" s="78"/>
      <c r="O6" s="78"/>
      <c r="P6" s="78"/>
      <c r="Q6" s="78"/>
      <c r="R6" s="78"/>
      <c r="S6" s="78"/>
      <c r="T6" s="78"/>
      <c r="U6" s="78"/>
      <c r="V6" s="78"/>
      <c r="W6" s="78"/>
      <c r="X6" s="78"/>
      <c r="Y6" s="78"/>
      <c r="AA6" s="456" t="str">
        <f>"Detailed data from the energy balance "&amp;B4</f>
        <v>Detailed data from the energy balance (in TJ)</v>
      </c>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456"/>
      <c r="CD6" s="456"/>
      <c r="CE6" s="456"/>
      <c r="CF6" s="456"/>
      <c r="CG6" s="456"/>
      <c r="CH6" s="456"/>
      <c r="CI6" s="456"/>
      <c r="CJ6" s="456"/>
    </row>
    <row r="7" spans="2:88" ht="12.6" customHeight="1" x14ac:dyDescent="0.25">
      <c r="B7" s="170" t="str">
        <f>IF(OR(Original_data!$B$2&lt;&gt;"Anthracite",Original_data!$BL$2&lt;&gt;"Heat",Original_data!$A$3&lt;&gt;"Production",Original_data!$A$93&lt;&gt;"Heat output"),"The data from the energy balances was not copied correctly!",IF(Original_data!$A$1="UNIT: TJ","",IF(Original_data!$A$1=0,"","Please copy the IEA balance in terajoules!")))</f>
        <v/>
      </c>
      <c r="H7" s="78"/>
      <c r="J7" s="79"/>
      <c r="M7" s="78"/>
      <c r="N7" s="78"/>
      <c r="O7" s="78"/>
      <c r="P7" s="78"/>
      <c r="Q7" s="78"/>
      <c r="R7" s="78"/>
      <c r="S7" s="78"/>
      <c r="T7" s="78"/>
      <c r="U7" s="78"/>
      <c r="V7" s="78"/>
      <c r="W7" s="78"/>
      <c r="X7" s="78"/>
      <c r="Y7" s="78"/>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65"/>
      <c r="BO7" s="265"/>
      <c r="BP7" s="265"/>
      <c r="BQ7" s="265"/>
      <c r="BR7" s="265"/>
      <c r="BS7" s="265"/>
      <c r="BT7" s="265"/>
      <c r="BU7" s="265"/>
      <c r="BV7" s="265"/>
      <c r="BW7" s="265"/>
      <c r="BX7" s="265"/>
      <c r="BY7" s="265"/>
      <c r="BZ7" s="265"/>
      <c r="CA7" s="265"/>
      <c r="CB7" s="265"/>
      <c r="CC7" s="265"/>
      <c r="CD7" s="265"/>
      <c r="CE7" s="265"/>
      <c r="CF7" s="265"/>
      <c r="CG7" s="265"/>
      <c r="CH7" s="265"/>
      <c r="CI7" s="265"/>
      <c r="CJ7" s="265"/>
    </row>
    <row r="8" spans="2:88" ht="15" customHeight="1" x14ac:dyDescent="0.25">
      <c r="H8" s="78"/>
      <c r="J8" s="79"/>
      <c r="M8" s="269"/>
      <c r="N8" s="444" t="s">
        <v>286</v>
      </c>
      <c r="O8" s="445"/>
      <c r="P8" s="445"/>
      <c r="Q8" s="445"/>
      <c r="R8" s="445"/>
      <c r="S8" s="445"/>
      <c r="T8" s="445"/>
      <c r="U8" s="445"/>
      <c r="V8" s="445"/>
      <c r="W8" s="446"/>
      <c r="X8" s="78"/>
      <c r="Y8" s="78"/>
      <c r="Z8" s="184" t="s">
        <v>286</v>
      </c>
      <c r="AA8" s="82" t="s">
        <v>184</v>
      </c>
      <c r="AB8" s="82" t="s">
        <v>184</v>
      </c>
      <c r="AC8" s="82" t="s">
        <v>184</v>
      </c>
      <c r="AD8" s="82" t="s">
        <v>184</v>
      </c>
      <c r="AE8" s="82" t="s">
        <v>184</v>
      </c>
      <c r="AF8" s="82" t="s">
        <v>184</v>
      </c>
      <c r="AG8" s="82" t="s">
        <v>184</v>
      </c>
      <c r="AH8" s="82" t="s">
        <v>184</v>
      </c>
      <c r="AI8" s="82" t="s">
        <v>184</v>
      </c>
      <c r="AJ8" s="82" t="s">
        <v>184</v>
      </c>
      <c r="AK8" s="82" t="s">
        <v>184</v>
      </c>
      <c r="AL8" s="82" t="s">
        <v>184</v>
      </c>
      <c r="AM8" s="82" t="s">
        <v>184</v>
      </c>
      <c r="AN8" s="82" t="s">
        <v>184</v>
      </c>
      <c r="AO8" s="82" t="s">
        <v>16</v>
      </c>
      <c r="AP8" s="82" t="s">
        <v>16</v>
      </c>
      <c r="AQ8" s="82" t="s">
        <v>185</v>
      </c>
      <c r="AR8" s="82" t="s">
        <v>186</v>
      </c>
      <c r="AS8" s="82" t="s">
        <v>187</v>
      </c>
      <c r="AT8" s="82" t="s">
        <v>187</v>
      </c>
      <c r="AU8" s="82" t="s">
        <v>187</v>
      </c>
      <c r="AV8" s="82" t="s">
        <v>187</v>
      </c>
      <c r="AW8" s="82" t="s">
        <v>187</v>
      </c>
      <c r="AX8" s="82" t="s">
        <v>187</v>
      </c>
      <c r="AY8" s="82" t="s">
        <v>187</v>
      </c>
      <c r="AZ8" s="82" t="s">
        <v>187</v>
      </c>
      <c r="BA8" s="82" t="s">
        <v>187</v>
      </c>
      <c r="BB8" s="82" t="s">
        <v>187</v>
      </c>
      <c r="BC8" s="82" t="s">
        <v>187</v>
      </c>
      <c r="BD8" s="82" t="s">
        <v>187</v>
      </c>
      <c r="BE8" s="82" t="s">
        <v>187</v>
      </c>
      <c r="BF8" s="82" t="s">
        <v>187</v>
      </c>
      <c r="BG8" s="82" t="s">
        <v>187</v>
      </c>
      <c r="BH8" s="82" t="s">
        <v>187</v>
      </c>
      <c r="BI8" s="82" t="s">
        <v>187</v>
      </c>
      <c r="BJ8" s="82" t="s">
        <v>187</v>
      </c>
      <c r="BK8" s="82" t="s">
        <v>187</v>
      </c>
      <c r="BL8" s="82" t="s">
        <v>187</v>
      </c>
      <c r="BM8" s="82" t="s">
        <v>187</v>
      </c>
      <c r="BN8" s="82" t="s">
        <v>187</v>
      </c>
      <c r="BO8" s="82" t="s">
        <v>188</v>
      </c>
      <c r="BP8" s="82" t="s">
        <v>188</v>
      </c>
      <c r="BQ8" s="82" t="s">
        <v>188</v>
      </c>
      <c r="BR8" s="82" t="s">
        <v>196</v>
      </c>
      <c r="BS8" s="82" t="s">
        <v>196</v>
      </c>
      <c r="BT8" s="82" t="s">
        <v>196</v>
      </c>
      <c r="BU8" s="82" t="s">
        <v>196</v>
      </c>
      <c r="BV8" s="82" t="s">
        <v>196</v>
      </c>
      <c r="BW8" s="82" t="s">
        <v>196</v>
      </c>
      <c r="BX8" s="82" t="s">
        <v>196</v>
      </c>
      <c r="BY8" s="83" t="s">
        <v>190</v>
      </c>
      <c r="BZ8" s="82" t="s">
        <v>64</v>
      </c>
      <c r="CA8" s="82" t="s">
        <v>55</v>
      </c>
      <c r="CB8" s="82" t="s">
        <v>190</v>
      </c>
      <c r="CC8" s="82" t="s">
        <v>64</v>
      </c>
      <c r="CD8" s="82" t="s">
        <v>190</v>
      </c>
      <c r="CE8" s="82" t="s">
        <v>64</v>
      </c>
      <c r="CF8" s="82" t="s">
        <v>190</v>
      </c>
      <c r="CG8" s="82" t="s">
        <v>190</v>
      </c>
      <c r="CH8" s="82" t="s">
        <v>64</v>
      </c>
      <c r="CI8" s="82" t="s">
        <v>190</v>
      </c>
      <c r="CJ8" s="82" t="s">
        <v>64</v>
      </c>
    </row>
    <row r="9" spans="2:88" ht="32.4" customHeight="1" x14ac:dyDescent="0.25">
      <c r="D9" s="417" t="s">
        <v>319</v>
      </c>
      <c r="E9" s="417"/>
      <c r="F9" s="417"/>
      <c r="G9" s="417"/>
      <c r="H9" s="187" t="s">
        <v>313</v>
      </c>
      <c r="I9" s="187" t="s">
        <v>321</v>
      </c>
      <c r="J9" s="187" t="s">
        <v>272</v>
      </c>
      <c r="M9" s="185" t="s">
        <v>65</v>
      </c>
      <c r="N9" s="81" t="s">
        <v>184</v>
      </c>
      <c r="O9" s="81" t="s">
        <v>221</v>
      </c>
      <c r="P9" s="81" t="s">
        <v>222</v>
      </c>
      <c r="Q9" s="81" t="s">
        <v>19</v>
      </c>
      <c r="R9" s="81" t="s">
        <v>187</v>
      </c>
      <c r="S9" s="81" t="s">
        <v>223</v>
      </c>
      <c r="T9" s="81" t="s">
        <v>188</v>
      </c>
      <c r="U9" s="81" t="s">
        <v>63</v>
      </c>
      <c r="V9" s="81" t="s">
        <v>64</v>
      </c>
      <c r="W9" s="81" t="s">
        <v>224</v>
      </c>
      <c r="X9" s="78"/>
      <c r="Y9" s="78"/>
      <c r="Z9" s="184" t="s">
        <v>197</v>
      </c>
      <c r="AA9" s="138" t="str">
        <f>Original_data!B2</f>
        <v>Anthracite</v>
      </c>
      <c r="AB9" s="138" t="str">
        <f>Original_data!C2</f>
        <v>Coking coal</v>
      </c>
      <c r="AC9" s="138" t="str">
        <f>Original_data!D2</f>
        <v>Other bituminous coal</v>
      </c>
      <c r="AD9" s="138" t="str">
        <f>Original_data!E2</f>
        <v>Sub-bituminous coal</v>
      </c>
      <c r="AE9" s="138" t="str">
        <f>Original_data!F2</f>
        <v>Lignite</v>
      </c>
      <c r="AF9" s="138" t="str">
        <f>Original_data!G2</f>
        <v>Patent fuel</v>
      </c>
      <c r="AG9" s="138" t="str">
        <f>Original_data!H2</f>
        <v>Coke oven coke</v>
      </c>
      <c r="AH9" s="138" t="str">
        <f>Original_data!I2</f>
        <v>Gas coke</v>
      </c>
      <c r="AI9" s="138" t="str">
        <f>Original_data!J2</f>
        <v>Coal tar</v>
      </c>
      <c r="AJ9" s="138" t="str">
        <f>Original_data!K2</f>
        <v>BKB</v>
      </c>
      <c r="AK9" s="138" t="str">
        <f>Original_data!L2</f>
        <v>Gas works gas</v>
      </c>
      <c r="AL9" s="138" t="str">
        <f>Original_data!M2</f>
        <v>Coke oven gas</v>
      </c>
      <c r="AM9" s="138" t="str">
        <f>Original_data!N2</f>
        <v>Blast furnace gas</v>
      </c>
      <c r="AN9" s="138" t="str">
        <f>Original_data!O2</f>
        <v>Other recovered gases</v>
      </c>
      <c r="AO9" s="138" t="str">
        <f>Original_data!P2</f>
        <v>Peat</v>
      </c>
      <c r="AP9" s="138" t="str">
        <f>Original_data!Q2</f>
        <v>Peat products</v>
      </c>
      <c r="AQ9" s="138" t="str">
        <f>Original_data!R2</f>
        <v>Oil shale and oil sands</v>
      </c>
      <c r="AR9" s="138" t="str">
        <f>Original_data!S2</f>
        <v>Natural gas</v>
      </c>
      <c r="AS9" s="138" t="str">
        <f>Original_data!U2</f>
        <v>Crude oil</v>
      </c>
      <c r="AT9" s="138" t="str">
        <f>Original_data!V2</f>
        <v>Natural gas liquids</v>
      </c>
      <c r="AU9" s="138" t="str">
        <f>Original_data!W2</f>
        <v>Refinery feedstocks</v>
      </c>
      <c r="AV9" s="138" t="str">
        <f>Original_data!X2</f>
        <v>Additives/blending components</v>
      </c>
      <c r="AW9" s="138" t="str">
        <f>Original_data!Y2</f>
        <v>Other hydrocarbons</v>
      </c>
      <c r="AX9" s="138" t="str">
        <f>Original_data!Z2</f>
        <v>Refinery gas</v>
      </c>
      <c r="AY9" s="138" t="str">
        <f>Original_data!AA2</f>
        <v>Ethane</v>
      </c>
      <c r="AZ9" s="138" t="str">
        <f>Original_data!AB2</f>
        <v>Liquefied petroleum gases (LPG)</v>
      </c>
      <c r="BA9" s="138" t="str">
        <f>Original_data!AC2</f>
        <v>Motor gasoline excl. biofuels</v>
      </c>
      <c r="BB9" s="138" t="str">
        <f>Original_data!AD2</f>
        <v>Aviation gasoline</v>
      </c>
      <c r="BC9" s="138" t="str">
        <f>Original_data!AE2</f>
        <v>Gasoline type jet fuel</v>
      </c>
      <c r="BD9" s="138" t="str">
        <f>Original_data!AF2</f>
        <v>Kerosene type jet fuel excl. biofuels</v>
      </c>
      <c r="BE9" s="138" t="str">
        <f>Original_data!AG2</f>
        <v>Other kerosene</v>
      </c>
      <c r="BF9" s="138" t="str">
        <f>Original_data!AH2</f>
        <v>Gas/diesel oil excl. biofuels</v>
      </c>
      <c r="BG9" s="138" t="str">
        <f>Original_data!AI2</f>
        <v>Fuel oil</v>
      </c>
      <c r="BH9" s="138" t="str">
        <f>Original_data!AJ2</f>
        <v>Naphtha</v>
      </c>
      <c r="BI9" s="138" t="str">
        <f>Original_data!AK2</f>
        <v>White spirit &amp; SBP</v>
      </c>
      <c r="BJ9" s="138" t="str">
        <f>Original_data!AL2</f>
        <v>Lubricants</v>
      </c>
      <c r="BK9" s="138" t="str">
        <f>Original_data!AM2</f>
        <v>Bitumen</v>
      </c>
      <c r="BL9" s="138" t="str">
        <f>Original_data!AN2</f>
        <v>Paraffin waxes</v>
      </c>
      <c r="BM9" s="138" t="str">
        <f>Original_data!AO2</f>
        <v>Petroleum coke</v>
      </c>
      <c r="BN9" s="138" t="str">
        <f>Original_data!AP2</f>
        <v>Other oil products</v>
      </c>
      <c r="BO9" s="138" t="str">
        <f>Original_data!AQ2</f>
        <v>Industrial waste</v>
      </c>
      <c r="BP9" s="138" t="str">
        <f>Original_data!AR2</f>
        <v>Municipal waste (renewable)</v>
      </c>
      <c r="BQ9" s="138" t="str">
        <f>Original_data!AS2</f>
        <v>Municipal waste (non-renewable)</v>
      </c>
      <c r="BR9" s="138" t="str">
        <f>Original_data!AT2</f>
        <v>Primary solid biofuels</v>
      </c>
      <c r="BS9" s="138" t="str">
        <f>Original_data!AU2</f>
        <v>Biogases</v>
      </c>
      <c r="BT9" s="138" t="str">
        <f>Original_data!AV2</f>
        <v>Biogasoline</v>
      </c>
      <c r="BU9" s="138" t="str">
        <f>Original_data!AW2</f>
        <v>Biodiesels</v>
      </c>
      <c r="BV9" s="138" t="str">
        <f>Original_data!AX2</f>
        <v>Other liquid biofuels</v>
      </c>
      <c r="BW9" s="138" t="str">
        <f>Original_data!AY2</f>
        <v>Non-specified primary biofuels and waste</v>
      </c>
      <c r="BX9" s="138" t="str">
        <f>Original_data!AZ2</f>
        <v>Charcoal</v>
      </c>
      <c r="BY9" s="138" t="str">
        <f>Original_data!BA2</f>
        <v>Elec/heat output from non-specified manufactured gases</v>
      </c>
      <c r="BZ9" s="138" t="str">
        <f>Original_data!BB2</f>
        <v>Heat output from non-specified combustible fuels</v>
      </c>
      <c r="CA9" s="138" t="str">
        <f>Original_data!BC2</f>
        <v>Nuclear</v>
      </c>
      <c r="CB9" s="138" t="str">
        <f>Original_data!BD2</f>
        <v>Hydro</v>
      </c>
      <c r="CC9" s="138" t="str">
        <f>Original_data!BE2</f>
        <v>Geothermal</v>
      </c>
      <c r="CD9" s="138" t="str">
        <f>Original_data!BF2</f>
        <v>Solar photovoltaics</v>
      </c>
      <c r="CE9" s="138" t="str">
        <f>Original_data!BG2</f>
        <v>Solar thermal</v>
      </c>
      <c r="CF9" s="138" t="str">
        <f>Original_data!BH2</f>
        <v>Tide, wave and ocean</v>
      </c>
      <c r="CG9" s="138" t="str">
        <f>Original_data!BI2</f>
        <v>Wind</v>
      </c>
      <c r="CH9" s="138" t="str">
        <f>Original_data!BJ2</f>
        <v>Other sources</v>
      </c>
      <c r="CI9" s="138" t="str">
        <f>Original_data!BK2</f>
        <v>Electricity</v>
      </c>
      <c r="CJ9" s="138" t="str">
        <f>Original_data!BL2</f>
        <v>Heat</v>
      </c>
    </row>
    <row r="10" spans="2:88" hidden="1" x14ac:dyDescent="0.25">
      <c r="H10" s="78"/>
      <c r="J10" s="78"/>
      <c r="M10" s="272" t="str">
        <f>Matrix!F57</f>
        <v>Res_end-use</v>
      </c>
      <c r="N10" s="84" t="s">
        <v>184</v>
      </c>
      <c r="O10" s="84" t="s">
        <v>16</v>
      </c>
      <c r="P10" s="84" t="s">
        <v>185</v>
      </c>
      <c r="Q10" s="84" t="s">
        <v>186</v>
      </c>
      <c r="R10" s="84" t="s">
        <v>187</v>
      </c>
      <c r="S10" s="84" t="s">
        <v>196</v>
      </c>
      <c r="T10" s="84" t="s">
        <v>188</v>
      </c>
      <c r="U10" s="84" t="s">
        <v>190</v>
      </c>
      <c r="V10" s="84" t="s">
        <v>64</v>
      </c>
      <c r="W10" s="84" t="s">
        <v>55</v>
      </c>
      <c r="X10" s="78"/>
      <c r="Y10" s="78"/>
      <c r="Z10" s="78"/>
    </row>
    <row r="11" spans="2:88" ht="4.95" customHeight="1" x14ac:dyDescent="0.25">
      <c r="H11" s="78"/>
      <c r="J11" s="79"/>
      <c r="M11" s="78"/>
      <c r="N11" s="78"/>
      <c r="O11" s="78"/>
      <c r="P11" s="78"/>
      <c r="Q11" s="78"/>
      <c r="R11" s="78"/>
      <c r="S11" s="78"/>
      <c r="T11" s="78"/>
      <c r="U11" s="78"/>
      <c r="V11" s="78"/>
      <c r="W11" s="78"/>
      <c r="X11" s="78"/>
      <c r="Y11" s="78"/>
      <c r="Z11" s="78"/>
    </row>
    <row r="12" spans="2:88" ht="7.95" customHeight="1" x14ac:dyDescent="0.25">
      <c r="H12" s="78"/>
      <c r="J12" s="78"/>
      <c r="K12" s="78"/>
      <c r="L12" s="78"/>
      <c r="M12" s="78"/>
      <c r="N12" s="78"/>
      <c r="O12" s="78"/>
      <c r="P12" s="78"/>
      <c r="Q12" s="78"/>
      <c r="R12" s="78"/>
      <c r="S12" s="78"/>
      <c r="T12" s="78"/>
      <c r="U12" s="78"/>
      <c r="V12" s="78"/>
      <c r="W12" s="78"/>
      <c r="X12" s="78"/>
      <c r="Y12" s="78"/>
      <c r="Z12" s="78"/>
    </row>
    <row r="13" spans="2:88" ht="16.95" customHeight="1" x14ac:dyDescent="0.25">
      <c r="B13" s="471" t="s">
        <v>164</v>
      </c>
      <c r="D13" s="416" t="str">
        <f>Original_data!A55</f>
        <v>Iron and steel</v>
      </c>
      <c r="F13" s="372" t="str">
        <f>"Value in energy balance "&amp;$B$4</f>
        <v>Value in energy balance (in TJ)</v>
      </c>
      <c r="G13" s="408"/>
      <c r="H13" s="373"/>
      <c r="I13" s="108"/>
      <c r="J13" s="92">
        <v>1</v>
      </c>
      <c r="M13" s="274">
        <f>SUM(N13:W13)</f>
        <v>44889</v>
      </c>
      <c r="N13" s="275">
        <f t="shared" ref="N13:W13" si="0">SUMIFS($AA13:$CJ13,$AA$8:$CJ$8,N$10)*$J13</f>
        <v>23863</v>
      </c>
      <c r="O13" s="275">
        <f t="shared" si="0"/>
        <v>0</v>
      </c>
      <c r="P13" s="275">
        <f t="shared" si="0"/>
        <v>0</v>
      </c>
      <c r="Q13" s="275">
        <f t="shared" si="0"/>
        <v>11114</v>
      </c>
      <c r="R13" s="275">
        <f t="shared" si="0"/>
        <v>170</v>
      </c>
      <c r="S13" s="275">
        <f t="shared" si="0"/>
        <v>0</v>
      </c>
      <c r="T13" s="275">
        <f t="shared" si="0"/>
        <v>0</v>
      </c>
      <c r="U13" s="275">
        <f t="shared" si="0"/>
        <v>9736</v>
      </c>
      <c r="V13" s="275">
        <f t="shared" si="0"/>
        <v>6</v>
      </c>
      <c r="W13" s="275">
        <f t="shared" si="0"/>
        <v>0</v>
      </c>
      <c r="X13" s="78"/>
      <c r="Y13" s="78"/>
      <c r="Z13" s="78"/>
      <c r="AA13" s="101">
        <f>Original_data!B55</f>
        <v>0</v>
      </c>
      <c r="AB13" s="101">
        <f>Original_data!C55</f>
        <v>2208</v>
      </c>
      <c r="AC13" s="101">
        <f>Original_data!D55</f>
        <v>0</v>
      </c>
      <c r="AD13" s="101">
        <f>Original_data!E55</f>
        <v>0</v>
      </c>
      <c r="AE13" s="101">
        <f>Original_data!F55</f>
        <v>0</v>
      </c>
      <c r="AF13" s="101">
        <f>Original_data!G55</f>
        <v>0</v>
      </c>
      <c r="AG13" s="101">
        <f>Original_data!H55</f>
        <v>3363</v>
      </c>
      <c r="AH13" s="101">
        <f>Original_data!I55</f>
        <v>0</v>
      </c>
      <c r="AI13" s="101">
        <f>Original_data!J55</f>
        <v>0</v>
      </c>
      <c r="AJ13" s="101">
        <f>Original_data!K55</f>
        <v>0</v>
      </c>
      <c r="AK13" s="101">
        <f>Original_data!L55</f>
        <v>0</v>
      </c>
      <c r="AL13" s="101">
        <f>Original_data!M55</f>
        <v>8167</v>
      </c>
      <c r="AM13" s="101">
        <f>Original_data!N55</f>
        <v>10125</v>
      </c>
      <c r="AN13" s="101">
        <f>Original_data!O55</f>
        <v>0</v>
      </c>
      <c r="AO13" s="101">
        <f>Original_data!P55</f>
        <v>0</v>
      </c>
      <c r="AP13" s="101">
        <f>Original_data!Q55</f>
        <v>0</v>
      </c>
      <c r="AQ13" s="101">
        <f>Original_data!R55</f>
        <v>0</v>
      </c>
      <c r="AR13" s="101">
        <f>Original_data!S55</f>
        <v>11114</v>
      </c>
      <c r="AS13" s="101">
        <f>Original_data!U55</f>
        <v>0</v>
      </c>
      <c r="AT13" s="101">
        <f>Original_data!V55</f>
        <v>0</v>
      </c>
      <c r="AU13" s="101">
        <f>Original_data!W55</f>
        <v>0</v>
      </c>
      <c r="AV13" s="101">
        <f>Original_data!X55</f>
        <v>0</v>
      </c>
      <c r="AW13" s="101">
        <f>Original_data!Y55</f>
        <v>0</v>
      </c>
      <c r="AX13" s="101">
        <f>Original_data!Z55</f>
        <v>0</v>
      </c>
      <c r="AY13" s="101">
        <f>Original_data!AA55</f>
        <v>0</v>
      </c>
      <c r="AZ13" s="101">
        <f>Original_data!AB55</f>
        <v>0</v>
      </c>
      <c r="BA13" s="101">
        <f>Original_data!AC55</f>
        <v>0</v>
      </c>
      <c r="BB13" s="101">
        <f>Original_data!AD55</f>
        <v>0</v>
      </c>
      <c r="BC13" s="101">
        <f>Original_data!AE55</f>
        <v>0</v>
      </c>
      <c r="BD13" s="101">
        <f>Original_data!AF55</f>
        <v>0</v>
      </c>
      <c r="BE13" s="101">
        <f>Original_data!AG55</f>
        <v>0</v>
      </c>
      <c r="BF13" s="101">
        <f>Original_data!AH55</f>
        <v>170</v>
      </c>
      <c r="BG13" s="101">
        <f>Original_data!AI55</f>
        <v>0</v>
      </c>
      <c r="BH13" s="101">
        <f>Original_data!AJ55</f>
        <v>0</v>
      </c>
      <c r="BI13" s="101">
        <f>Original_data!AK55</f>
        <v>0</v>
      </c>
      <c r="BJ13" s="101">
        <f>Original_data!AL55</f>
        <v>0</v>
      </c>
      <c r="BK13" s="101">
        <f>Original_data!AM55</f>
        <v>0</v>
      </c>
      <c r="BL13" s="101">
        <f>Original_data!AN55</f>
        <v>0</v>
      </c>
      <c r="BM13" s="101">
        <f>Original_data!AO55</f>
        <v>0</v>
      </c>
      <c r="BN13" s="101">
        <f>Original_data!AP55</f>
        <v>0</v>
      </c>
      <c r="BO13" s="101">
        <f>Original_data!AQ55</f>
        <v>0</v>
      </c>
      <c r="BP13" s="101">
        <f>Original_data!AR55</f>
        <v>0</v>
      </c>
      <c r="BQ13" s="101">
        <f>Original_data!AS55</f>
        <v>0</v>
      </c>
      <c r="BR13" s="101">
        <f>Original_data!AT55</f>
        <v>0</v>
      </c>
      <c r="BS13" s="101">
        <f>Original_data!AU55</f>
        <v>0</v>
      </c>
      <c r="BT13" s="101">
        <f>Original_data!AV55</f>
        <v>0</v>
      </c>
      <c r="BU13" s="101">
        <f>Original_data!AW55</f>
        <v>0</v>
      </c>
      <c r="BV13" s="101">
        <f>Original_data!AX55</f>
        <v>0</v>
      </c>
      <c r="BW13" s="101">
        <f>Original_data!AY55</f>
        <v>0</v>
      </c>
      <c r="BX13" s="101">
        <f>Original_data!AZ55</f>
        <v>0</v>
      </c>
      <c r="BY13" s="101">
        <f>Original_data!BA55</f>
        <v>0</v>
      </c>
      <c r="BZ13" s="101">
        <f>Original_data!BB55</f>
        <v>0</v>
      </c>
      <c r="CA13" s="101">
        <f>Original_data!BC55</f>
        <v>0</v>
      </c>
      <c r="CB13" s="101">
        <f>Original_data!BD55</f>
        <v>0</v>
      </c>
      <c r="CC13" s="101">
        <f>Original_data!BE55</f>
        <v>0</v>
      </c>
      <c r="CD13" s="101">
        <f>Original_data!BF55</f>
        <v>0</v>
      </c>
      <c r="CE13" s="101">
        <f>Original_data!BG55</f>
        <v>0</v>
      </c>
      <c r="CF13" s="101">
        <f>Original_data!BH55</f>
        <v>0</v>
      </c>
      <c r="CG13" s="101">
        <f>Original_data!BI55</f>
        <v>0</v>
      </c>
      <c r="CH13" s="101">
        <f>Original_data!BJ55</f>
        <v>0</v>
      </c>
      <c r="CI13" s="101">
        <f>Original_data!BK55</f>
        <v>9736</v>
      </c>
      <c r="CJ13" s="101">
        <f>Original_data!BL55</f>
        <v>6</v>
      </c>
    </row>
    <row r="14" spans="2:88" ht="4.95" customHeight="1" x14ac:dyDescent="0.25">
      <c r="B14" s="471"/>
      <c r="D14" s="416"/>
      <c r="E14" s="84"/>
      <c r="F14" s="84"/>
      <c r="G14" s="84"/>
      <c r="I14" s="84"/>
      <c r="M14" s="276"/>
      <c r="N14" s="276"/>
      <c r="O14" s="276"/>
      <c r="P14" s="276"/>
      <c r="Q14" s="276"/>
      <c r="R14" s="276"/>
      <c r="S14" s="276"/>
      <c r="T14" s="276"/>
      <c r="U14" s="276"/>
      <c r="V14" s="276"/>
      <c r="W14" s="276"/>
      <c r="X14" s="78"/>
      <c r="Y14" s="78"/>
      <c r="Z14" s="78"/>
    </row>
    <row r="15" spans="2:88" ht="16.95" customHeight="1" x14ac:dyDescent="0.25">
      <c r="B15" s="471"/>
      <c r="D15" s="416"/>
      <c r="F15" s="450" t="str">
        <f>"Value in PSUT"&amp;$D$4</f>
        <v>Value in PSUT (in PJ)</v>
      </c>
      <c r="G15" s="277" t="s">
        <v>333</v>
      </c>
      <c r="H15" s="150" t="str">
        <f>Matrix!E57</f>
        <v>C</v>
      </c>
      <c r="I15" s="88" t="s">
        <v>312</v>
      </c>
      <c r="J15" s="92">
        <v>1E-3</v>
      </c>
      <c r="M15" s="274">
        <f t="shared" ref="M15" si="1">SUM(N15:W15)</f>
        <v>44.88900000000001</v>
      </c>
      <c r="N15" s="274">
        <f>N13*$J15</f>
        <v>23.863</v>
      </c>
      <c r="O15" s="274">
        <f t="shared" ref="O15:W15" si="2">O13*$J15</f>
        <v>0</v>
      </c>
      <c r="P15" s="274">
        <f t="shared" si="2"/>
        <v>0</v>
      </c>
      <c r="Q15" s="274">
        <f t="shared" si="2"/>
        <v>11.114000000000001</v>
      </c>
      <c r="R15" s="274">
        <f t="shared" si="2"/>
        <v>0.17</v>
      </c>
      <c r="S15" s="274">
        <f t="shared" si="2"/>
        <v>0</v>
      </c>
      <c r="T15" s="274">
        <f t="shared" si="2"/>
        <v>0</v>
      </c>
      <c r="U15" s="274">
        <f t="shared" si="2"/>
        <v>9.7360000000000007</v>
      </c>
      <c r="V15" s="274">
        <f t="shared" si="2"/>
        <v>6.0000000000000001E-3</v>
      </c>
      <c r="W15" s="274">
        <f t="shared" si="2"/>
        <v>0</v>
      </c>
      <c r="X15" s="78"/>
      <c r="Y15" s="78"/>
      <c r="Z15" s="78"/>
    </row>
    <row r="16" spans="2:88" ht="16.95" customHeight="1" x14ac:dyDescent="0.25">
      <c r="B16" s="471"/>
      <c r="D16" s="416"/>
      <c r="F16" s="451"/>
      <c r="G16" s="277" t="s">
        <v>330</v>
      </c>
      <c r="H16" s="150" t="str">
        <f>Matrix!E57</f>
        <v>C</v>
      </c>
      <c r="I16" s="88" t="s">
        <v>317</v>
      </c>
      <c r="J16" s="108"/>
      <c r="M16" s="274">
        <f>M15</f>
        <v>44.88900000000001</v>
      </c>
      <c r="N16" s="276"/>
      <c r="O16" s="276"/>
      <c r="P16" s="276"/>
      <c r="Q16" s="276"/>
      <c r="R16" s="276"/>
      <c r="S16" s="276"/>
      <c r="T16" s="276"/>
      <c r="U16" s="276"/>
      <c r="V16" s="276"/>
      <c r="W16" s="276"/>
      <c r="X16" s="78"/>
      <c r="Y16" s="78"/>
      <c r="Z16" s="78"/>
    </row>
    <row r="17" spans="2:88" ht="16.95" customHeight="1" x14ac:dyDescent="0.25">
      <c r="B17" s="471"/>
      <c r="D17" s="416"/>
      <c r="F17" s="452"/>
      <c r="G17" s="277" t="s">
        <v>331</v>
      </c>
      <c r="H17" s="150" t="str">
        <f>Matrix!D57</f>
        <v>Env</v>
      </c>
      <c r="I17" s="88" t="s">
        <v>314</v>
      </c>
      <c r="J17" s="108"/>
      <c r="M17" s="274">
        <f>M16</f>
        <v>44.88900000000001</v>
      </c>
      <c r="N17" s="276"/>
      <c r="O17" s="276"/>
      <c r="P17" s="276"/>
      <c r="Q17" s="276"/>
      <c r="R17" s="276"/>
      <c r="S17" s="276"/>
      <c r="T17" s="276"/>
      <c r="U17" s="276"/>
      <c r="V17" s="276"/>
      <c r="W17" s="276"/>
      <c r="X17" s="78"/>
      <c r="Y17" s="78"/>
      <c r="Z17" s="78"/>
    </row>
    <row r="18" spans="2:88" ht="7.95" customHeight="1" x14ac:dyDescent="0.25">
      <c r="B18" s="471"/>
      <c r="H18" s="78"/>
      <c r="J18" s="78"/>
      <c r="K18" s="78"/>
      <c r="L18" s="78"/>
      <c r="M18" s="276"/>
      <c r="N18" s="276"/>
      <c r="O18" s="276"/>
      <c r="P18" s="276"/>
      <c r="Q18" s="276"/>
      <c r="R18" s="276"/>
      <c r="S18" s="276"/>
      <c r="T18" s="276"/>
      <c r="U18" s="276"/>
      <c r="V18" s="276"/>
      <c r="W18" s="276"/>
      <c r="X18" s="78"/>
      <c r="Y18" s="78"/>
      <c r="Z18" s="78"/>
      <c r="BY18" s="86"/>
      <c r="BZ18" s="86"/>
    </row>
    <row r="19" spans="2:88" ht="16.95" customHeight="1" x14ac:dyDescent="0.25">
      <c r="B19" s="471"/>
      <c r="D19" s="416" t="str">
        <f>Original_data!A56</f>
        <v>Chemical and petrochemical</v>
      </c>
      <c r="F19" s="372" t="str">
        <f>"Value in energy balance "&amp;$B$4</f>
        <v>Value in energy balance (in TJ)</v>
      </c>
      <c r="G19" s="408"/>
      <c r="H19" s="373"/>
      <c r="I19" s="108"/>
      <c r="J19" s="92">
        <v>1</v>
      </c>
      <c r="M19" s="274">
        <f>SUM(N19:W19)</f>
        <v>292170</v>
      </c>
      <c r="N19" s="275">
        <f t="shared" ref="N19:W19" si="3">SUMIFS($AA19:$CJ19,$AA$8:$CJ$8,N$10)*$J19</f>
        <v>0</v>
      </c>
      <c r="O19" s="275">
        <f t="shared" si="3"/>
        <v>0</v>
      </c>
      <c r="P19" s="275">
        <f t="shared" si="3"/>
        <v>0</v>
      </c>
      <c r="Q19" s="275">
        <f t="shared" si="3"/>
        <v>66501</v>
      </c>
      <c r="R19" s="275">
        <f t="shared" si="3"/>
        <v>103628</v>
      </c>
      <c r="S19" s="275">
        <f t="shared" si="3"/>
        <v>0</v>
      </c>
      <c r="T19" s="275">
        <f t="shared" si="3"/>
        <v>0</v>
      </c>
      <c r="U19" s="275">
        <f t="shared" si="3"/>
        <v>43276</v>
      </c>
      <c r="V19" s="275">
        <f t="shared" si="3"/>
        <v>78765</v>
      </c>
      <c r="W19" s="275">
        <f t="shared" si="3"/>
        <v>0</v>
      </c>
      <c r="X19" s="78"/>
      <c r="Y19" s="78"/>
      <c r="Z19" s="78"/>
      <c r="AA19" s="101">
        <f>Original_data!B56</f>
        <v>0</v>
      </c>
      <c r="AB19" s="101">
        <f>Original_data!C56</f>
        <v>0</v>
      </c>
      <c r="AC19" s="101">
        <f>Original_data!D56</f>
        <v>0</v>
      </c>
      <c r="AD19" s="101">
        <f>Original_data!E56</f>
        <v>0</v>
      </c>
      <c r="AE19" s="101">
        <f>Original_data!F56</f>
        <v>0</v>
      </c>
      <c r="AF19" s="101">
        <f>Original_data!G56</f>
        <v>0</v>
      </c>
      <c r="AG19" s="101">
        <f>Original_data!H56</f>
        <v>0</v>
      </c>
      <c r="AH19" s="101">
        <f>Original_data!I56</f>
        <v>0</v>
      </c>
      <c r="AI19" s="101">
        <f>Original_data!J56</f>
        <v>0</v>
      </c>
      <c r="AJ19" s="101">
        <f>Original_data!K56</f>
        <v>0</v>
      </c>
      <c r="AK19" s="101">
        <f>Original_data!L56</f>
        <v>0</v>
      </c>
      <c r="AL19" s="101">
        <f>Original_data!M56</f>
        <v>0</v>
      </c>
      <c r="AM19" s="101">
        <f>Original_data!N56</f>
        <v>0</v>
      </c>
      <c r="AN19" s="101">
        <f>Original_data!O56</f>
        <v>0</v>
      </c>
      <c r="AO19" s="101">
        <f>Original_data!P56</f>
        <v>0</v>
      </c>
      <c r="AP19" s="101">
        <f>Original_data!Q56</f>
        <v>0</v>
      </c>
      <c r="AQ19" s="101">
        <f>Original_data!R56</f>
        <v>0</v>
      </c>
      <c r="AR19" s="101">
        <f>Original_data!S56</f>
        <v>66501</v>
      </c>
      <c r="AS19" s="101">
        <f>Original_data!U56</f>
        <v>0</v>
      </c>
      <c r="AT19" s="101">
        <f>Original_data!V56</f>
        <v>0</v>
      </c>
      <c r="AU19" s="101">
        <f>Original_data!W56</f>
        <v>0</v>
      </c>
      <c r="AV19" s="101">
        <f>Original_data!X56</f>
        <v>0</v>
      </c>
      <c r="AW19" s="101">
        <f>Original_data!Y56</f>
        <v>0</v>
      </c>
      <c r="AX19" s="101">
        <f>Original_data!Z56</f>
        <v>101029</v>
      </c>
      <c r="AY19" s="101">
        <f>Original_data!AA56</f>
        <v>0</v>
      </c>
      <c r="AZ19" s="101">
        <f>Original_data!AB56</f>
        <v>276</v>
      </c>
      <c r="BA19" s="101">
        <f>Original_data!AC56</f>
        <v>0</v>
      </c>
      <c r="BB19" s="101">
        <f>Original_data!AD56</f>
        <v>0</v>
      </c>
      <c r="BC19" s="101">
        <f>Original_data!AE56</f>
        <v>0</v>
      </c>
      <c r="BD19" s="101">
        <f>Original_data!AF56</f>
        <v>0</v>
      </c>
      <c r="BE19" s="101">
        <f>Original_data!AG56</f>
        <v>0</v>
      </c>
      <c r="BF19" s="101">
        <f>Original_data!AH56</f>
        <v>43</v>
      </c>
      <c r="BG19" s="101">
        <f>Original_data!AI56</f>
        <v>0</v>
      </c>
      <c r="BH19" s="101">
        <f>Original_data!AJ56</f>
        <v>0</v>
      </c>
      <c r="BI19" s="101">
        <f>Original_data!AK56</f>
        <v>0</v>
      </c>
      <c r="BJ19" s="101">
        <f>Original_data!AL56</f>
        <v>0</v>
      </c>
      <c r="BK19" s="101">
        <f>Original_data!AM56</f>
        <v>0</v>
      </c>
      <c r="BL19" s="101">
        <f>Original_data!AN56</f>
        <v>0</v>
      </c>
      <c r="BM19" s="101">
        <f>Original_data!AO56</f>
        <v>0</v>
      </c>
      <c r="BN19" s="101">
        <f>Original_data!AP56</f>
        <v>2280</v>
      </c>
      <c r="BO19" s="101">
        <f>Original_data!AQ56</f>
        <v>0</v>
      </c>
      <c r="BP19" s="101">
        <f>Original_data!AR56</f>
        <v>0</v>
      </c>
      <c r="BQ19" s="101">
        <f>Original_data!AS56</f>
        <v>0</v>
      </c>
      <c r="BR19" s="101">
        <f>Original_data!AT56</f>
        <v>0</v>
      </c>
      <c r="BS19" s="101">
        <f>Original_data!AU56</f>
        <v>0</v>
      </c>
      <c r="BT19" s="101">
        <f>Original_data!AV56</f>
        <v>0</v>
      </c>
      <c r="BU19" s="101">
        <f>Original_data!AW56</f>
        <v>0</v>
      </c>
      <c r="BV19" s="101">
        <f>Original_data!AX56</f>
        <v>0</v>
      </c>
      <c r="BW19" s="101">
        <f>Original_data!AY56</f>
        <v>0</v>
      </c>
      <c r="BX19" s="101">
        <f>Original_data!AZ56</f>
        <v>0</v>
      </c>
      <c r="BY19" s="101">
        <f>Original_data!BA56</f>
        <v>0</v>
      </c>
      <c r="BZ19" s="101">
        <f>Original_data!BB56</f>
        <v>0</v>
      </c>
      <c r="CA19" s="101">
        <f>Original_data!BC56</f>
        <v>0</v>
      </c>
      <c r="CB19" s="101">
        <f>Original_data!BD56</f>
        <v>0</v>
      </c>
      <c r="CC19" s="101">
        <f>Original_data!BE56</f>
        <v>0</v>
      </c>
      <c r="CD19" s="101">
        <f>Original_data!BF56</f>
        <v>0</v>
      </c>
      <c r="CE19" s="101">
        <f>Original_data!BG56</f>
        <v>0</v>
      </c>
      <c r="CF19" s="101">
        <f>Original_data!BH56</f>
        <v>0</v>
      </c>
      <c r="CG19" s="101">
        <f>Original_data!BI56</f>
        <v>0</v>
      </c>
      <c r="CH19" s="101">
        <f>Original_data!BJ56</f>
        <v>0</v>
      </c>
      <c r="CI19" s="101">
        <f>Original_data!BK56</f>
        <v>43276</v>
      </c>
      <c r="CJ19" s="101">
        <f>Original_data!BL56</f>
        <v>78765</v>
      </c>
    </row>
    <row r="20" spans="2:88" ht="4.95" customHeight="1" x14ac:dyDescent="0.25">
      <c r="B20" s="471"/>
      <c r="D20" s="416"/>
      <c r="E20" s="84"/>
      <c r="F20" s="84"/>
      <c r="G20" s="84"/>
      <c r="I20" s="84"/>
      <c r="M20" s="276"/>
      <c r="N20" s="276"/>
      <c r="O20" s="276"/>
      <c r="P20" s="276"/>
      <c r="Q20" s="276"/>
      <c r="R20" s="276"/>
      <c r="S20" s="276"/>
      <c r="T20" s="276"/>
      <c r="U20" s="276"/>
      <c r="V20" s="276"/>
      <c r="W20" s="276"/>
      <c r="X20" s="78"/>
      <c r="Y20" s="78"/>
      <c r="Z20" s="78"/>
    </row>
    <row r="21" spans="2:88" ht="16.95" customHeight="1" x14ac:dyDescent="0.25">
      <c r="B21" s="471"/>
      <c r="D21" s="416"/>
      <c r="F21" s="450" t="str">
        <f>"Value in PSUT"&amp;$D$4</f>
        <v>Value in PSUT (in PJ)</v>
      </c>
      <c r="G21" s="277" t="s">
        <v>333</v>
      </c>
      <c r="H21" s="150" t="str">
        <f>Matrix!E58</f>
        <v>C</v>
      </c>
      <c r="I21" s="88" t="s">
        <v>312</v>
      </c>
      <c r="J21" s="92">
        <v>1E-3</v>
      </c>
      <c r="M21" s="274">
        <f t="shared" ref="M21" si="4">SUM(N21:W21)</f>
        <v>292.17</v>
      </c>
      <c r="N21" s="274">
        <f>N19*$J21</f>
        <v>0</v>
      </c>
      <c r="O21" s="274">
        <f t="shared" ref="O21:W21" si="5">O19*$J21</f>
        <v>0</v>
      </c>
      <c r="P21" s="274">
        <f t="shared" si="5"/>
        <v>0</v>
      </c>
      <c r="Q21" s="274">
        <f t="shared" si="5"/>
        <v>66.501000000000005</v>
      </c>
      <c r="R21" s="274">
        <f t="shared" si="5"/>
        <v>103.628</v>
      </c>
      <c r="S21" s="274">
        <f t="shared" si="5"/>
        <v>0</v>
      </c>
      <c r="T21" s="274">
        <f t="shared" si="5"/>
        <v>0</v>
      </c>
      <c r="U21" s="274">
        <f t="shared" si="5"/>
        <v>43.276000000000003</v>
      </c>
      <c r="V21" s="274">
        <f t="shared" si="5"/>
        <v>78.765000000000001</v>
      </c>
      <c r="W21" s="274">
        <f t="shared" si="5"/>
        <v>0</v>
      </c>
      <c r="X21" s="78"/>
      <c r="Y21" s="78"/>
      <c r="Z21" s="78"/>
    </row>
    <row r="22" spans="2:88" ht="16.95" customHeight="1" x14ac:dyDescent="0.25">
      <c r="B22" s="471"/>
      <c r="D22" s="416"/>
      <c r="F22" s="451"/>
      <c r="G22" s="277" t="s">
        <v>330</v>
      </c>
      <c r="H22" s="150" t="str">
        <f>Matrix!E58</f>
        <v>C</v>
      </c>
      <c r="I22" s="88" t="s">
        <v>317</v>
      </c>
      <c r="J22" s="108"/>
      <c r="M22" s="274">
        <f>M21</f>
        <v>292.17</v>
      </c>
      <c r="N22" s="276"/>
      <c r="O22" s="276"/>
      <c r="P22" s="276"/>
      <c r="Q22" s="276"/>
      <c r="R22" s="276"/>
      <c r="S22" s="276"/>
      <c r="T22" s="276"/>
      <c r="U22" s="276"/>
      <c r="V22" s="276"/>
      <c r="W22" s="276"/>
      <c r="X22" s="78"/>
      <c r="Y22" s="78"/>
      <c r="Z22" s="78"/>
    </row>
    <row r="23" spans="2:88" ht="16.95" customHeight="1" x14ac:dyDescent="0.25">
      <c r="B23" s="471"/>
      <c r="D23" s="416"/>
      <c r="F23" s="452"/>
      <c r="G23" s="277" t="s">
        <v>331</v>
      </c>
      <c r="H23" s="150" t="str">
        <f>Matrix!D58</f>
        <v>Env</v>
      </c>
      <c r="I23" s="88" t="s">
        <v>314</v>
      </c>
      <c r="J23" s="108"/>
      <c r="M23" s="274">
        <f>M22</f>
        <v>292.17</v>
      </c>
      <c r="N23" s="276"/>
      <c r="O23" s="276"/>
      <c r="P23" s="276"/>
      <c r="Q23" s="276"/>
      <c r="R23" s="276"/>
      <c r="S23" s="276"/>
      <c r="T23" s="276"/>
      <c r="U23" s="276"/>
      <c r="V23" s="276"/>
      <c r="W23" s="276"/>
      <c r="X23" s="78"/>
      <c r="Y23" s="78"/>
      <c r="Z23" s="78"/>
    </row>
    <row r="24" spans="2:88" ht="7.95" customHeight="1" x14ac:dyDescent="0.25">
      <c r="B24" s="471"/>
      <c r="H24" s="78"/>
      <c r="J24" s="78"/>
      <c r="K24" s="78"/>
      <c r="L24" s="78"/>
      <c r="M24" s="276"/>
      <c r="N24" s="276"/>
      <c r="O24" s="276"/>
      <c r="P24" s="276"/>
      <c r="Q24" s="276"/>
      <c r="R24" s="276"/>
      <c r="S24" s="276"/>
      <c r="T24" s="276"/>
      <c r="U24" s="276"/>
      <c r="V24" s="276"/>
      <c r="W24" s="276"/>
      <c r="X24" s="78"/>
      <c r="Y24" s="78"/>
      <c r="Z24" s="78"/>
      <c r="BY24" s="86"/>
      <c r="BZ24" s="86"/>
    </row>
    <row r="25" spans="2:88" ht="16.95" customHeight="1" x14ac:dyDescent="0.25">
      <c r="B25" s="471"/>
      <c r="D25" s="416" t="str">
        <f>Original_data!A57</f>
        <v>Non-ferrous metals</v>
      </c>
      <c r="F25" s="372" t="str">
        <f>"Value in energy balance "&amp;$B$4</f>
        <v>Value in energy balance (in TJ)</v>
      </c>
      <c r="G25" s="408"/>
      <c r="H25" s="373"/>
      <c r="I25" s="108"/>
      <c r="J25" s="92">
        <v>1</v>
      </c>
      <c r="M25" s="274">
        <f>SUM(N25:W25)</f>
        <v>8064</v>
      </c>
      <c r="N25" s="275">
        <f t="shared" ref="N25:W25" si="6">SUMIFS($AA25:$CJ25,$AA$8:$CJ$8,N$10)*$J25</f>
        <v>0</v>
      </c>
      <c r="O25" s="275">
        <f t="shared" si="6"/>
        <v>0</v>
      </c>
      <c r="P25" s="275">
        <f t="shared" si="6"/>
        <v>0</v>
      </c>
      <c r="Q25" s="275">
        <f t="shared" si="6"/>
        <v>2165</v>
      </c>
      <c r="R25" s="275">
        <f t="shared" si="6"/>
        <v>0</v>
      </c>
      <c r="S25" s="275">
        <f t="shared" si="6"/>
        <v>0</v>
      </c>
      <c r="T25" s="275">
        <f t="shared" si="6"/>
        <v>0</v>
      </c>
      <c r="U25" s="275">
        <f t="shared" si="6"/>
        <v>5869</v>
      </c>
      <c r="V25" s="275">
        <f t="shared" si="6"/>
        <v>30</v>
      </c>
      <c r="W25" s="275">
        <f t="shared" si="6"/>
        <v>0</v>
      </c>
      <c r="X25" s="78"/>
      <c r="Y25" s="78"/>
      <c r="Z25" s="78"/>
      <c r="AA25" s="101">
        <f>Original_data!B57</f>
        <v>0</v>
      </c>
      <c r="AB25" s="101">
        <f>Original_data!C57</f>
        <v>0</v>
      </c>
      <c r="AC25" s="101">
        <f>Original_data!D57</f>
        <v>0</v>
      </c>
      <c r="AD25" s="101">
        <f>Original_data!E57</f>
        <v>0</v>
      </c>
      <c r="AE25" s="101">
        <f>Original_data!F57</f>
        <v>0</v>
      </c>
      <c r="AF25" s="101">
        <f>Original_data!G57</f>
        <v>0</v>
      </c>
      <c r="AG25" s="101">
        <f>Original_data!H57</f>
        <v>0</v>
      </c>
      <c r="AH25" s="101">
        <f>Original_data!I57</f>
        <v>0</v>
      </c>
      <c r="AI25" s="101">
        <f>Original_data!J57</f>
        <v>0</v>
      </c>
      <c r="AJ25" s="101">
        <f>Original_data!K57</f>
        <v>0</v>
      </c>
      <c r="AK25" s="101">
        <f>Original_data!L57</f>
        <v>0</v>
      </c>
      <c r="AL25" s="101">
        <f>Original_data!M57</f>
        <v>0</v>
      </c>
      <c r="AM25" s="101">
        <f>Original_data!N57</f>
        <v>0</v>
      </c>
      <c r="AN25" s="101">
        <f>Original_data!O57</f>
        <v>0</v>
      </c>
      <c r="AO25" s="101">
        <f>Original_data!P57</f>
        <v>0</v>
      </c>
      <c r="AP25" s="101">
        <f>Original_data!Q57</f>
        <v>0</v>
      </c>
      <c r="AQ25" s="101">
        <f>Original_data!R57</f>
        <v>0</v>
      </c>
      <c r="AR25" s="101">
        <f>Original_data!S57</f>
        <v>2165</v>
      </c>
      <c r="AS25" s="101">
        <f>Original_data!U57</f>
        <v>0</v>
      </c>
      <c r="AT25" s="101">
        <f>Original_data!V57</f>
        <v>0</v>
      </c>
      <c r="AU25" s="101">
        <f>Original_data!W57</f>
        <v>0</v>
      </c>
      <c r="AV25" s="101">
        <f>Original_data!X57</f>
        <v>0</v>
      </c>
      <c r="AW25" s="101">
        <f>Original_data!Y57</f>
        <v>0</v>
      </c>
      <c r="AX25" s="101">
        <f>Original_data!Z57</f>
        <v>0</v>
      </c>
      <c r="AY25" s="101">
        <f>Original_data!AA57</f>
        <v>0</v>
      </c>
      <c r="AZ25" s="101">
        <f>Original_data!AB57</f>
        <v>0</v>
      </c>
      <c r="BA25" s="101">
        <f>Original_data!AC57</f>
        <v>0</v>
      </c>
      <c r="BB25" s="101">
        <f>Original_data!AD57</f>
        <v>0</v>
      </c>
      <c r="BC25" s="101">
        <f>Original_data!AE57</f>
        <v>0</v>
      </c>
      <c r="BD25" s="101">
        <f>Original_data!AF57</f>
        <v>0</v>
      </c>
      <c r="BE25" s="101">
        <f>Original_data!AG57</f>
        <v>0</v>
      </c>
      <c r="BF25" s="101">
        <f>Original_data!AH57</f>
        <v>0</v>
      </c>
      <c r="BG25" s="101">
        <f>Original_data!AI57</f>
        <v>0</v>
      </c>
      <c r="BH25" s="101">
        <f>Original_data!AJ57</f>
        <v>0</v>
      </c>
      <c r="BI25" s="101">
        <f>Original_data!AK57</f>
        <v>0</v>
      </c>
      <c r="BJ25" s="101">
        <f>Original_data!AL57</f>
        <v>0</v>
      </c>
      <c r="BK25" s="101">
        <f>Original_data!AM57</f>
        <v>0</v>
      </c>
      <c r="BL25" s="101">
        <f>Original_data!AN57</f>
        <v>0</v>
      </c>
      <c r="BM25" s="101">
        <f>Original_data!AO57</f>
        <v>0</v>
      </c>
      <c r="BN25" s="101">
        <f>Original_data!AP57</f>
        <v>0</v>
      </c>
      <c r="BO25" s="101">
        <f>Original_data!AQ57</f>
        <v>0</v>
      </c>
      <c r="BP25" s="101">
        <f>Original_data!AR57</f>
        <v>0</v>
      </c>
      <c r="BQ25" s="101">
        <f>Original_data!AS57</f>
        <v>0</v>
      </c>
      <c r="BR25" s="101">
        <f>Original_data!AT57</f>
        <v>0</v>
      </c>
      <c r="BS25" s="101">
        <f>Original_data!AU57</f>
        <v>0</v>
      </c>
      <c r="BT25" s="101">
        <f>Original_data!AV57</f>
        <v>0</v>
      </c>
      <c r="BU25" s="101">
        <f>Original_data!AW57</f>
        <v>0</v>
      </c>
      <c r="BV25" s="101">
        <f>Original_data!AX57</f>
        <v>0</v>
      </c>
      <c r="BW25" s="101">
        <f>Original_data!AY57</f>
        <v>0</v>
      </c>
      <c r="BX25" s="101">
        <f>Original_data!AZ57</f>
        <v>0</v>
      </c>
      <c r="BY25" s="101">
        <f>Original_data!BA57</f>
        <v>0</v>
      </c>
      <c r="BZ25" s="101">
        <f>Original_data!BB57</f>
        <v>0</v>
      </c>
      <c r="CA25" s="101">
        <f>Original_data!BC57</f>
        <v>0</v>
      </c>
      <c r="CB25" s="101">
        <f>Original_data!BD57</f>
        <v>0</v>
      </c>
      <c r="CC25" s="101">
        <f>Original_data!BE57</f>
        <v>0</v>
      </c>
      <c r="CD25" s="101">
        <f>Original_data!BF57</f>
        <v>0</v>
      </c>
      <c r="CE25" s="101">
        <f>Original_data!BG57</f>
        <v>0</v>
      </c>
      <c r="CF25" s="101">
        <f>Original_data!BH57</f>
        <v>0</v>
      </c>
      <c r="CG25" s="101">
        <f>Original_data!BI57</f>
        <v>0</v>
      </c>
      <c r="CH25" s="101">
        <f>Original_data!BJ57</f>
        <v>0</v>
      </c>
      <c r="CI25" s="101">
        <f>Original_data!BK57</f>
        <v>5869</v>
      </c>
      <c r="CJ25" s="101">
        <f>Original_data!BL57</f>
        <v>30</v>
      </c>
    </row>
    <row r="26" spans="2:88" ht="4.95" customHeight="1" x14ac:dyDescent="0.25">
      <c r="B26" s="471"/>
      <c r="D26" s="416"/>
      <c r="E26" s="84"/>
      <c r="F26" s="84"/>
      <c r="G26" s="84"/>
      <c r="I26" s="84"/>
      <c r="M26" s="276"/>
      <c r="N26" s="276"/>
      <c r="O26" s="276"/>
      <c r="P26" s="276"/>
      <c r="Q26" s="276"/>
      <c r="R26" s="276"/>
      <c r="S26" s="276"/>
      <c r="T26" s="276"/>
      <c r="U26" s="276"/>
      <c r="V26" s="276"/>
      <c r="W26" s="276"/>
      <c r="X26" s="78"/>
      <c r="Y26" s="78"/>
      <c r="Z26" s="78"/>
    </row>
    <row r="27" spans="2:88" ht="16.95" customHeight="1" x14ac:dyDescent="0.25">
      <c r="B27" s="471"/>
      <c r="D27" s="416"/>
      <c r="F27" s="450" t="str">
        <f>"Value in PSUT"&amp;$D$4</f>
        <v>Value in PSUT (in PJ)</v>
      </c>
      <c r="G27" s="277" t="s">
        <v>333</v>
      </c>
      <c r="H27" s="150" t="str">
        <f>Matrix!E59</f>
        <v>C</v>
      </c>
      <c r="I27" s="88" t="s">
        <v>312</v>
      </c>
      <c r="J27" s="92">
        <v>1E-3</v>
      </c>
      <c r="M27" s="274">
        <f t="shared" ref="M27" si="7">SUM(N27:W27)</f>
        <v>8.0639999999999983</v>
      </c>
      <c r="N27" s="274">
        <f>N25*$J27</f>
        <v>0</v>
      </c>
      <c r="O27" s="274">
        <f t="shared" ref="O27:W27" si="8">O25*$J27</f>
        <v>0</v>
      </c>
      <c r="P27" s="274">
        <f t="shared" si="8"/>
        <v>0</v>
      </c>
      <c r="Q27" s="274">
        <f t="shared" si="8"/>
        <v>2.165</v>
      </c>
      <c r="R27" s="274">
        <f t="shared" si="8"/>
        <v>0</v>
      </c>
      <c r="S27" s="274">
        <f t="shared" si="8"/>
        <v>0</v>
      </c>
      <c r="T27" s="274">
        <f t="shared" si="8"/>
        <v>0</v>
      </c>
      <c r="U27" s="274">
        <f t="shared" si="8"/>
        <v>5.8689999999999998</v>
      </c>
      <c r="V27" s="274">
        <f t="shared" si="8"/>
        <v>0.03</v>
      </c>
      <c r="W27" s="274">
        <f t="shared" si="8"/>
        <v>0</v>
      </c>
      <c r="X27" s="78"/>
      <c r="Y27" s="78"/>
      <c r="Z27" s="78"/>
    </row>
    <row r="28" spans="2:88" ht="16.95" customHeight="1" x14ac:dyDescent="0.25">
      <c r="B28" s="471"/>
      <c r="D28" s="416"/>
      <c r="F28" s="451"/>
      <c r="G28" s="277" t="s">
        <v>330</v>
      </c>
      <c r="H28" s="150" t="str">
        <f>Matrix!E59</f>
        <v>C</v>
      </c>
      <c r="I28" s="88" t="s">
        <v>317</v>
      </c>
      <c r="J28" s="108"/>
      <c r="M28" s="274">
        <f>M27</f>
        <v>8.0639999999999983</v>
      </c>
      <c r="N28" s="276"/>
      <c r="O28" s="276"/>
      <c r="P28" s="276"/>
      <c r="Q28" s="276"/>
      <c r="R28" s="276"/>
      <c r="S28" s="276"/>
      <c r="T28" s="276"/>
      <c r="U28" s="276"/>
      <c r="V28" s="276"/>
      <c r="W28" s="276"/>
      <c r="X28" s="78"/>
      <c r="Y28" s="78"/>
      <c r="Z28" s="78"/>
    </row>
    <row r="29" spans="2:88" ht="16.95" customHeight="1" x14ac:dyDescent="0.25">
      <c r="B29" s="471"/>
      <c r="D29" s="416"/>
      <c r="F29" s="452"/>
      <c r="G29" s="277" t="s">
        <v>331</v>
      </c>
      <c r="H29" s="150" t="str">
        <f>Matrix!D59</f>
        <v>Env</v>
      </c>
      <c r="I29" s="88" t="s">
        <v>314</v>
      </c>
      <c r="J29" s="108"/>
      <c r="M29" s="274">
        <f>M28</f>
        <v>8.0639999999999983</v>
      </c>
      <c r="N29" s="276"/>
      <c r="O29" s="276"/>
      <c r="P29" s="276"/>
      <c r="Q29" s="276"/>
      <c r="R29" s="276"/>
      <c r="S29" s="276"/>
      <c r="T29" s="276"/>
      <c r="U29" s="276"/>
      <c r="V29" s="276"/>
      <c r="W29" s="276"/>
      <c r="X29" s="78"/>
      <c r="Y29" s="78"/>
      <c r="Z29" s="78"/>
    </row>
    <row r="30" spans="2:88" ht="7.95" customHeight="1" x14ac:dyDescent="0.25">
      <c r="B30" s="471"/>
      <c r="H30" s="78"/>
      <c r="J30" s="78"/>
      <c r="K30" s="78"/>
      <c r="L30" s="78"/>
      <c r="M30" s="276"/>
      <c r="N30" s="276"/>
      <c r="O30" s="276"/>
      <c r="P30" s="276"/>
      <c r="Q30" s="276"/>
      <c r="R30" s="276"/>
      <c r="S30" s="276"/>
      <c r="T30" s="276"/>
      <c r="U30" s="276"/>
      <c r="V30" s="276"/>
      <c r="W30" s="276"/>
      <c r="X30" s="78"/>
      <c r="Y30" s="78"/>
      <c r="Z30" s="78"/>
      <c r="BY30" s="86"/>
      <c r="BZ30" s="86"/>
    </row>
    <row r="31" spans="2:88" ht="16.95" customHeight="1" x14ac:dyDescent="0.25">
      <c r="B31" s="471"/>
      <c r="D31" s="416" t="str">
        <f>Original_data!A58</f>
        <v>Non-metallic minerals</v>
      </c>
      <c r="F31" s="372" t="str">
        <f>"Value in energy balance "&amp;$B$4</f>
        <v>Value in energy balance (in TJ)</v>
      </c>
      <c r="G31" s="408"/>
      <c r="H31" s="373"/>
      <c r="I31" s="108"/>
      <c r="J31" s="92">
        <v>1</v>
      </c>
      <c r="M31" s="274">
        <f>SUM(N31:W31)</f>
        <v>23095</v>
      </c>
      <c r="N31" s="275">
        <f t="shared" ref="N31:W31" si="9">SUMIFS($AA31:$CJ31,$AA$8:$CJ$8,N$10)*$J31</f>
        <v>1420</v>
      </c>
      <c r="O31" s="275">
        <f t="shared" si="9"/>
        <v>0</v>
      </c>
      <c r="P31" s="275">
        <f t="shared" si="9"/>
        <v>0</v>
      </c>
      <c r="Q31" s="275">
        <f t="shared" si="9"/>
        <v>16929</v>
      </c>
      <c r="R31" s="275">
        <f t="shared" si="9"/>
        <v>544</v>
      </c>
      <c r="S31" s="275">
        <f t="shared" si="9"/>
        <v>0</v>
      </c>
      <c r="T31" s="275">
        <f t="shared" si="9"/>
        <v>0</v>
      </c>
      <c r="U31" s="275">
        <f t="shared" si="9"/>
        <v>4202</v>
      </c>
      <c r="V31" s="275">
        <f t="shared" si="9"/>
        <v>0</v>
      </c>
      <c r="W31" s="275">
        <f t="shared" si="9"/>
        <v>0</v>
      </c>
      <c r="X31" s="78"/>
      <c r="Y31" s="78"/>
      <c r="Z31" s="78"/>
      <c r="AA31" s="101">
        <f>Original_data!B58</f>
        <v>0</v>
      </c>
      <c r="AB31" s="101">
        <f>Original_data!C58</f>
        <v>0</v>
      </c>
      <c r="AC31" s="101">
        <f>Original_data!D58</f>
        <v>0</v>
      </c>
      <c r="AD31" s="101">
        <f>Original_data!E58</f>
        <v>0</v>
      </c>
      <c r="AE31" s="101">
        <f>Original_data!F58</f>
        <v>480</v>
      </c>
      <c r="AF31" s="101">
        <f>Original_data!G58</f>
        <v>0</v>
      </c>
      <c r="AG31" s="101">
        <f>Original_data!H58</f>
        <v>940</v>
      </c>
      <c r="AH31" s="101">
        <f>Original_data!I58</f>
        <v>0</v>
      </c>
      <c r="AI31" s="101">
        <f>Original_data!J58</f>
        <v>0</v>
      </c>
      <c r="AJ31" s="101">
        <f>Original_data!K58</f>
        <v>0</v>
      </c>
      <c r="AK31" s="101">
        <f>Original_data!L58</f>
        <v>0</v>
      </c>
      <c r="AL31" s="101">
        <f>Original_data!M58</f>
        <v>0</v>
      </c>
      <c r="AM31" s="101">
        <f>Original_data!N58</f>
        <v>0</v>
      </c>
      <c r="AN31" s="101">
        <f>Original_data!O58</f>
        <v>0</v>
      </c>
      <c r="AO31" s="101">
        <f>Original_data!P58</f>
        <v>0</v>
      </c>
      <c r="AP31" s="101">
        <f>Original_data!Q58</f>
        <v>0</v>
      </c>
      <c r="AQ31" s="101">
        <f>Original_data!R58</f>
        <v>0</v>
      </c>
      <c r="AR31" s="101">
        <f>Original_data!S58</f>
        <v>16929</v>
      </c>
      <c r="AS31" s="101">
        <f>Original_data!U58</f>
        <v>0</v>
      </c>
      <c r="AT31" s="101">
        <f>Original_data!V58</f>
        <v>0</v>
      </c>
      <c r="AU31" s="101">
        <f>Original_data!W58</f>
        <v>0</v>
      </c>
      <c r="AV31" s="101">
        <f>Original_data!X58</f>
        <v>0</v>
      </c>
      <c r="AW31" s="101">
        <f>Original_data!Y58</f>
        <v>0</v>
      </c>
      <c r="AX31" s="101">
        <f>Original_data!Z58</f>
        <v>0</v>
      </c>
      <c r="AY31" s="101">
        <f>Original_data!AA58</f>
        <v>0</v>
      </c>
      <c r="AZ31" s="101">
        <f>Original_data!AB58</f>
        <v>46</v>
      </c>
      <c r="BA31" s="101">
        <f>Original_data!AC58</f>
        <v>0</v>
      </c>
      <c r="BB31" s="101">
        <f>Original_data!AD58</f>
        <v>0</v>
      </c>
      <c r="BC31" s="101">
        <f>Original_data!AE58</f>
        <v>0</v>
      </c>
      <c r="BD31" s="101">
        <f>Original_data!AF58</f>
        <v>0</v>
      </c>
      <c r="BE31" s="101">
        <f>Original_data!AG58</f>
        <v>0</v>
      </c>
      <c r="BF31" s="101">
        <f>Original_data!AH58</f>
        <v>298</v>
      </c>
      <c r="BG31" s="101">
        <f>Original_data!AI58</f>
        <v>200</v>
      </c>
      <c r="BH31" s="101">
        <f>Original_data!AJ58</f>
        <v>0</v>
      </c>
      <c r="BI31" s="101">
        <f>Original_data!AK58</f>
        <v>0</v>
      </c>
      <c r="BJ31" s="101">
        <f>Original_data!AL58</f>
        <v>0</v>
      </c>
      <c r="BK31" s="101">
        <f>Original_data!AM58</f>
        <v>0</v>
      </c>
      <c r="BL31" s="101">
        <f>Original_data!AN58</f>
        <v>0</v>
      </c>
      <c r="BM31" s="101">
        <f>Original_data!AO58</f>
        <v>0</v>
      </c>
      <c r="BN31" s="101">
        <f>Original_data!AP58</f>
        <v>0</v>
      </c>
      <c r="BO31" s="101">
        <f>Original_data!AQ58</f>
        <v>0</v>
      </c>
      <c r="BP31" s="101">
        <f>Original_data!AR58</f>
        <v>0</v>
      </c>
      <c r="BQ31" s="101">
        <f>Original_data!AS58</f>
        <v>0</v>
      </c>
      <c r="BR31" s="101">
        <f>Original_data!AT58</f>
        <v>0</v>
      </c>
      <c r="BS31" s="101">
        <f>Original_data!AU58</f>
        <v>0</v>
      </c>
      <c r="BT31" s="101">
        <f>Original_data!AV58</f>
        <v>0</v>
      </c>
      <c r="BU31" s="101">
        <f>Original_data!AW58</f>
        <v>0</v>
      </c>
      <c r="BV31" s="101">
        <f>Original_data!AX58</f>
        <v>0</v>
      </c>
      <c r="BW31" s="101">
        <f>Original_data!AY58</f>
        <v>0</v>
      </c>
      <c r="BX31" s="101">
        <f>Original_data!AZ58</f>
        <v>0</v>
      </c>
      <c r="BY31" s="101">
        <f>Original_data!BA58</f>
        <v>0</v>
      </c>
      <c r="BZ31" s="101">
        <f>Original_data!BB58</f>
        <v>0</v>
      </c>
      <c r="CA31" s="101">
        <f>Original_data!BC58</f>
        <v>0</v>
      </c>
      <c r="CB31" s="101">
        <f>Original_data!BD58</f>
        <v>0</v>
      </c>
      <c r="CC31" s="101">
        <f>Original_data!BE58</f>
        <v>0</v>
      </c>
      <c r="CD31" s="101">
        <f>Original_data!BF58</f>
        <v>0</v>
      </c>
      <c r="CE31" s="101">
        <f>Original_data!BG58</f>
        <v>0</v>
      </c>
      <c r="CF31" s="101">
        <f>Original_data!BH58</f>
        <v>0</v>
      </c>
      <c r="CG31" s="101">
        <f>Original_data!BI58</f>
        <v>0</v>
      </c>
      <c r="CH31" s="101">
        <f>Original_data!BJ58</f>
        <v>0</v>
      </c>
      <c r="CI31" s="101">
        <f>Original_data!BK58</f>
        <v>4202</v>
      </c>
      <c r="CJ31" s="101">
        <f>Original_data!BL58</f>
        <v>0</v>
      </c>
    </row>
    <row r="32" spans="2:88" ht="4.95" customHeight="1" x14ac:dyDescent="0.25">
      <c r="B32" s="471"/>
      <c r="D32" s="416"/>
      <c r="E32" s="84"/>
      <c r="F32" s="84"/>
      <c r="G32" s="84"/>
      <c r="I32" s="84"/>
      <c r="M32" s="276"/>
      <c r="N32" s="276"/>
      <c r="O32" s="276"/>
      <c r="P32" s="276"/>
      <c r="Q32" s="276"/>
      <c r="R32" s="276"/>
      <c r="S32" s="276"/>
      <c r="T32" s="276"/>
      <c r="U32" s="276"/>
      <c r="V32" s="276"/>
      <c r="W32" s="276"/>
      <c r="X32" s="78"/>
      <c r="Y32" s="78"/>
      <c r="Z32" s="78"/>
    </row>
    <row r="33" spans="2:88" ht="16.95" customHeight="1" x14ac:dyDescent="0.25">
      <c r="B33" s="471"/>
      <c r="D33" s="416"/>
      <c r="F33" s="450" t="str">
        <f>"Value in PSUT"&amp;$D$4</f>
        <v>Value in PSUT (in PJ)</v>
      </c>
      <c r="G33" s="277" t="s">
        <v>333</v>
      </c>
      <c r="H33" s="150" t="str">
        <f>Matrix!E60</f>
        <v>C</v>
      </c>
      <c r="I33" s="88" t="s">
        <v>312</v>
      </c>
      <c r="J33" s="92">
        <v>1E-3</v>
      </c>
      <c r="M33" s="274">
        <f t="shared" ref="M33" si="10">SUM(N33:W33)</f>
        <v>23.095000000000006</v>
      </c>
      <c r="N33" s="274">
        <f>N31*$J33</f>
        <v>1.42</v>
      </c>
      <c r="O33" s="274">
        <f t="shared" ref="O33:W33" si="11">O31*$J33</f>
        <v>0</v>
      </c>
      <c r="P33" s="274">
        <f t="shared" si="11"/>
        <v>0</v>
      </c>
      <c r="Q33" s="274">
        <f t="shared" si="11"/>
        <v>16.929000000000002</v>
      </c>
      <c r="R33" s="274">
        <f t="shared" si="11"/>
        <v>0.54400000000000004</v>
      </c>
      <c r="S33" s="274">
        <f t="shared" si="11"/>
        <v>0</v>
      </c>
      <c r="T33" s="274">
        <f t="shared" si="11"/>
        <v>0</v>
      </c>
      <c r="U33" s="274">
        <f t="shared" si="11"/>
        <v>4.202</v>
      </c>
      <c r="V33" s="274">
        <f t="shared" si="11"/>
        <v>0</v>
      </c>
      <c r="W33" s="274">
        <f t="shared" si="11"/>
        <v>0</v>
      </c>
      <c r="X33" s="78"/>
      <c r="Y33" s="78"/>
      <c r="Z33" s="78"/>
    </row>
    <row r="34" spans="2:88" ht="16.95" customHeight="1" x14ac:dyDescent="0.25">
      <c r="B34" s="471"/>
      <c r="D34" s="416"/>
      <c r="F34" s="451"/>
      <c r="G34" s="277" t="s">
        <v>330</v>
      </c>
      <c r="H34" s="150" t="str">
        <f>Matrix!E60</f>
        <v>C</v>
      </c>
      <c r="I34" s="88" t="s">
        <v>317</v>
      </c>
      <c r="J34" s="108"/>
      <c r="M34" s="274">
        <f>M33</f>
        <v>23.095000000000006</v>
      </c>
      <c r="N34" s="276"/>
      <c r="O34" s="276"/>
      <c r="P34" s="276"/>
      <c r="Q34" s="276"/>
      <c r="R34" s="276"/>
      <c r="S34" s="276"/>
      <c r="T34" s="276"/>
      <c r="U34" s="276"/>
      <c r="V34" s="276"/>
      <c r="W34" s="276"/>
      <c r="X34" s="78"/>
      <c r="Y34" s="78"/>
      <c r="Z34" s="78"/>
    </row>
    <row r="35" spans="2:88" ht="16.95" customHeight="1" x14ac:dyDescent="0.25">
      <c r="B35" s="471"/>
      <c r="D35" s="416"/>
      <c r="F35" s="452"/>
      <c r="G35" s="277" t="s">
        <v>331</v>
      </c>
      <c r="H35" s="150" t="str">
        <f>Matrix!D60</f>
        <v>Env</v>
      </c>
      <c r="I35" s="88" t="s">
        <v>314</v>
      </c>
      <c r="J35" s="108"/>
      <c r="M35" s="274">
        <f>M34</f>
        <v>23.095000000000006</v>
      </c>
      <c r="N35" s="276"/>
      <c r="O35" s="276"/>
      <c r="P35" s="276"/>
      <c r="Q35" s="276"/>
      <c r="R35" s="276"/>
      <c r="S35" s="276"/>
      <c r="T35" s="276"/>
      <c r="U35" s="276"/>
      <c r="V35" s="276"/>
      <c r="W35" s="276"/>
      <c r="X35" s="78"/>
      <c r="Y35" s="78"/>
      <c r="Z35" s="78"/>
    </row>
    <row r="36" spans="2:88" ht="7.95" customHeight="1" x14ac:dyDescent="0.25">
      <c r="B36" s="471"/>
      <c r="H36" s="78"/>
      <c r="J36" s="78"/>
      <c r="K36" s="78"/>
      <c r="L36" s="78"/>
      <c r="M36" s="276"/>
      <c r="N36" s="276"/>
      <c r="O36" s="276"/>
      <c r="P36" s="276"/>
      <c r="Q36" s="276"/>
      <c r="R36" s="276"/>
      <c r="S36" s="276"/>
      <c r="T36" s="276"/>
      <c r="U36" s="276"/>
      <c r="V36" s="276"/>
      <c r="W36" s="276"/>
      <c r="X36" s="78"/>
      <c r="Y36" s="78"/>
      <c r="Z36" s="78"/>
      <c r="BY36" s="86"/>
      <c r="BZ36" s="86"/>
    </row>
    <row r="37" spans="2:88" ht="16.95" customHeight="1" x14ac:dyDescent="0.25">
      <c r="B37" s="471"/>
      <c r="D37" s="416" t="str">
        <f>Original_data!A59</f>
        <v>Transport equipment</v>
      </c>
      <c r="F37" s="372" t="str">
        <f>"Value in energy balance "&amp;$B$4</f>
        <v>Value in energy balance (in TJ)</v>
      </c>
      <c r="G37" s="408"/>
      <c r="H37" s="373"/>
      <c r="I37" s="108"/>
      <c r="J37" s="92">
        <v>1</v>
      </c>
      <c r="M37" s="274">
        <f>SUM(N37:W37)</f>
        <v>4251</v>
      </c>
      <c r="N37" s="275">
        <f t="shared" ref="N37:W37" si="12">SUMIFS($AA37:$CJ37,$AA$8:$CJ$8,N$10)*$J37</f>
        <v>0</v>
      </c>
      <c r="O37" s="275">
        <f t="shared" si="12"/>
        <v>0</v>
      </c>
      <c r="P37" s="275">
        <f t="shared" si="12"/>
        <v>0</v>
      </c>
      <c r="Q37" s="275">
        <f t="shared" si="12"/>
        <v>2062</v>
      </c>
      <c r="R37" s="275">
        <f t="shared" si="12"/>
        <v>213</v>
      </c>
      <c r="S37" s="275">
        <f t="shared" si="12"/>
        <v>0</v>
      </c>
      <c r="T37" s="275">
        <f t="shared" si="12"/>
        <v>0</v>
      </c>
      <c r="U37" s="275">
        <f t="shared" si="12"/>
        <v>1973</v>
      </c>
      <c r="V37" s="275">
        <f t="shared" si="12"/>
        <v>3</v>
      </c>
      <c r="W37" s="275">
        <f t="shared" si="12"/>
        <v>0</v>
      </c>
      <c r="X37" s="78"/>
      <c r="Y37" s="78"/>
      <c r="Z37" s="78"/>
      <c r="AA37" s="101">
        <f>Original_data!B59</f>
        <v>0</v>
      </c>
      <c r="AB37" s="101">
        <f>Original_data!C59</f>
        <v>0</v>
      </c>
      <c r="AC37" s="101">
        <f>Original_data!D59</f>
        <v>0</v>
      </c>
      <c r="AD37" s="101">
        <f>Original_data!E59</f>
        <v>0</v>
      </c>
      <c r="AE37" s="101">
        <f>Original_data!F59</f>
        <v>0</v>
      </c>
      <c r="AF37" s="101">
        <f>Original_data!G59</f>
        <v>0</v>
      </c>
      <c r="AG37" s="101">
        <f>Original_data!H59</f>
        <v>0</v>
      </c>
      <c r="AH37" s="101">
        <f>Original_data!I59</f>
        <v>0</v>
      </c>
      <c r="AI37" s="101">
        <f>Original_data!J59</f>
        <v>0</v>
      </c>
      <c r="AJ37" s="101">
        <f>Original_data!K59</f>
        <v>0</v>
      </c>
      <c r="AK37" s="101">
        <f>Original_data!L59</f>
        <v>0</v>
      </c>
      <c r="AL37" s="101">
        <f>Original_data!M59</f>
        <v>0</v>
      </c>
      <c r="AM37" s="101">
        <f>Original_data!N59</f>
        <v>0</v>
      </c>
      <c r="AN37" s="101">
        <f>Original_data!O59</f>
        <v>0</v>
      </c>
      <c r="AO37" s="101">
        <f>Original_data!P59</f>
        <v>0</v>
      </c>
      <c r="AP37" s="101">
        <f>Original_data!Q59</f>
        <v>0</v>
      </c>
      <c r="AQ37" s="101">
        <f>Original_data!R59</f>
        <v>0</v>
      </c>
      <c r="AR37" s="101">
        <f>Original_data!S59</f>
        <v>2062</v>
      </c>
      <c r="AS37" s="101">
        <f>Original_data!U59</f>
        <v>0</v>
      </c>
      <c r="AT37" s="101">
        <f>Original_data!V59</f>
        <v>0</v>
      </c>
      <c r="AU37" s="101">
        <f>Original_data!W59</f>
        <v>0</v>
      </c>
      <c r="AV37" s="101">
        <f>Original_data!X59</f>
        <v>0</v>
      </c>
      <c r="AW37" s="101">
        <f>Original_data!Y59</f>
        <v>0</v>
      </c>
      <c r="AX37" s="101">
        <f>Original_data!Z59</f>
        <v>0</v>
      </c>
      <c r="AY37" s="101">
        <f>Original_data!AA59</f>
        <v>0</v>
      </c>
      <c r="AZ37" s="101">
        <f>Original_data!AB59</f>
        <v>0</v>
      </c>
      <c r="BA37" s="101">
        <f>Original_data!AC59</f>
        <v>0</v>
      </c>
      <c r="BB37" s="101">
        <f>Original_data!AD59</f>
        <v>0</v>
      </c>
      <c r="BC37" s="101">
        <f>Original_data!AE59</f>
        <v>0</v>
      </c>
      <c r="BD37" s="101">
        <f>Original_data!AF59</f>
        <v>0</v>
      </c>
      <c r="BE37" s="101">
        <f>Original_data!AG59</f>
        <v>0</v>
      </c>
      <c r="BF37" s="101">
        <f>Original_data!AH59</f>
        <v>213</v>
      </c>
      <c r="BG37" s="101">
        <f>Original_data!AI59</f>
        <v>0</v>
      </c>
      <c r="BH37" s="101">
        <f>Original_data!AJ59</f>
        <v>0</v>
      </c>
      <c r="BI37" s="101">
        <f>Original_data!AK59</f>
        <v>0</v>
      </c>
      <c r="BJ37" s="101">
        <f>Original_data!AL59</f>
        <v>0</v>
      </c>
      <c r="BK37" s="101">
        <f>Original_data!AM59</f>
        <v>0</v>
      </c>
      <c r="BL37" s="101">
        <f>Original_data!AN59</f>
        <v>0</v>
      </c>
      <c r="BM37" s="101">
        <f>Original_data!AO59</f>
        <v>0</v>
      </c>
      <c r="BN37" s="101">
        <f>Original_data!AP59</f>
        <v>0</v>
      </c>
      <c r="BO37" s="101">
        <f>Original_data!AQ59</f>
        <v>0</v>
      </c>
      <c r="BP37" s="101">
        <f>Original_data!AR59</f>
        <v>0</v>
      </c>
      <c r="BQ37" s="101">
        <f>Original_data!AS59</f>
        <v>0</v>
      </c>
      <c r="BR37" s="101">
        <f>Original_data!AT59</f>
        <v>0</v>
      </c>
      <c r="BS37" s="101">
        <f>Original_data!AU59</f>
        <v>0</v>
      </c>
      <c r="BT37" s="101">
        <f>Original_data!AV59</f>
        <v>0</v>
      </c>
      <c r="BU37" s="101">
        <f>Original_data!AW59</f>
        <v>0</v>
      </c>
      <c r="BV37" s="101">
        <f>Original_data!AX59</f>
        <v>0</v>
      </c>
      <c r="BW37" s="101">
        <f>Original_data!AY59</f>
        <v>0</v>
      </c>
      <c r="BX37" s="101">
        <f>Original_data!AZ59</f>
        <v>0</v>
      </c>
      <c r="BY37" s="101">
        <f>Original_data!BA59</f>
        <v>0</v>
      </c>
      <c r="BZ37" s="101">
        <f>Original_data!BB59</f>
        <v>0</v>
      </c>
      <c r="CA37" s="101">
        <f>Original_data!BC59</f>
        <v>0</v>
      </c>
      <c r="CB37" s="101">
        <f>Original_data!BD59</f>
        <v>0</v>
      </c>
      <c r="CC37" s="101">
        <f>Original_data!BE59</f>
        <v>0</v>
      </c>
      <c r="CD37" s="101">
        <f>Original_data!BF59</f>
        <v>0</v>
      </c>
      <c r="CE37" s="101">
        <f>Original_data!BG59</f>
        <v>0</v>
      </c>
      <c r="CF37" s="101">
        <f>Original_data!BH59</f>
        <v>0</v>
      </c>
      <c r="CG37" s="101">
        <f>Original_data!BI59</f>
        <v>0</v>
      </c>
      <c r="CH37" s="101">
        <f>Original_data!BJ59</f>
        <v>0</v>
      </c>
      <c r="CI37" s="101">
        <f>Original_data!BK59</f>
        <v>1973</v>
      </c>
      <c r="CJ37" s="101">
        <f>Original_data!BL59</f>
        <v>3</v>
      </c>
    </row>
    <row r="38" spans="2:88" ht="4.95" customHeight="1" x14ac:dyDescent="0.25">
      <c r="B38" s="471"/>
      <c r="D38" s="416"/>
      <c r="E38" s="84"/>
      <c r="F38" s="84"/>
      <c r="G38" s="84"/>
      <c r="I38" s="84"/>
      <c r="M38" s="276"/>
      <c r="N38" s="276"/>
      <c r="O38" s="276"/>
      <c r="P38" s="276"/>
      <c r="Q38" s="276"/>
      <c r="R38" s="276"/>
      <c r="S38" s="276"/>
      <c r="T38" s="276"/>
      <c r="U38" s="276"/>
      <c r="V38" s="276"/>
      <c r="W38" s="276"/>
      <c r="X38" s="78"/>
      <c r="Y38" s="78"/>
      <c r="Z38" s="78"/>
    </row>
    <row r="39" spans="2:88" ht="16.95" customHeight="1" x14ac:dyDescent="0.25">
      <c r="B39" s="471"/>
      <c r="D39" s="416"/>
      <c r="F39" s="450" t="str">
        <f>"Value in PSUT"&amp;$D$4</f>
        <v>Value in PSUT (in PJ)</v>
      </c>
      <c r="G39" s="277" t="s">
        <v>333</v>
      </c>
      <c r="H39" s="150" t="str">
        <f>Matrix!E61</f>
        <v>C</v>
      </c>
      <c r="I39" s="88" t="s">
        <v>312</v>
      </c>
      <c r="J39" s="92">
        <v>1E-3</v>
      </c>
      <c r="M39" s="274">
        <f t="shared" ref="M39" si="13">SUM(N39:W39)</f>
        <v>4.2510000000000003</v>
      </c>
      <c r="N39" s="274">
        <f>N37*$J39</f>
        <v>0</v>
      </c>
      <c r="O39" s="274">
        <f t="shared" ref="O39:W39" si="14">O37*$J39</f>
        <v>0</v>
      </c>
      <c r="P39" s="274">
        <f t="shared" si="14"/>
        <v>0</v>
      </c>
      <c r="Q39" s="274">
        <f t="shared" si="14"/>
        <v>2.0619999999999998</v>
      </c>
      <c r="R39" s="274">
        <f t="shared" si="14"/>
        <v>0.21299999999999999</v>
      </c>
      <c r="S39" s="274">
        <f t="shared" si="14"/>
        <v>0</v>
      </c>
      <c r="T39" s="274">
        <f t="shared" si="14"/>
        <v>0</v>
      </c>
      <c r="U39" s="274">
        <f t="shared" si="14"/>
        <v>1.9730000000000001</v>
      </c>
      <c r="V39" s="274">
        <f t="shared" si="14"/>
        <v>3.0000000000000001E-3</v>
      </c>
      <c r="W39" s="274">
        <f t="shared" si="14"/>
        <v>0</v>
      </c>
      <c r="X39" s="78"/>
      <c r="Y39" s="78"/>
      <c r="Z39" s="78"/>
    </row>
    <row r="40" spans="2:88" ht="16.95" customHeight="1" x14ac:dyDescent="0.25">
      <c r="B40" s="471"/>
      <c r="D40" s="416"/>
      <c r="F40" s="451"/>
      <c r="G40" s="277" t="s">
        <v>330</v>
      </c>
      <c r="H40" s="150" t="str">
        <f>Matrix!E61</f>
        <v>C</v>
      </c>
      <c r="I40" s="88" t="s">
        <v>317</v>
      </c>
      <c r="J40" s="108"/>
      <c r="M40" s="274">
        <f>M39</f>
        <v>4.2510000000000003</v>
      </c>
      <c r="N40" s="276"/>
      <c r="O40" s="276"/>
      <c r="P40" s="276"/>
      <c r="Q40" s="276"/>
      <c r="R40" s="276"/>
      <c r="S40" s="276"/>
      <c r="T40" s="276"/>
      <c r="U40" s="276"/>
      <c r="V40" s="276"/>
      <c r="W40" s="276"/>
      <c r="X40" s="78"/>
      <c r="Y40" s="78"/>
      <c r="Z40" s="78"/>
    </row>
    <row r="41" spans="2:88" ht="16.95" customHeight="1" x14ac:dyDescent="0.25">
      <c r="B41" s="471"/>
      <c r="D41" s="416"/>
      <c r="F41" s="452"/>
      <c r="G41" s="277" t="s">
        <v>331</v>
      </c>
      <c r="H41" s="150" t="str">
        <f>Matrix!D61</f>
        <v>Env</v>
      </c>
      <c r="I41" s="88" t="s">
        <v>314</v>
      </c>
      <c r="J41" s="108"/>
      <c r="M41" s="274">
        <f>M40</f>
        <v>4.2510000000000003</v>
      </c>
      <c r="N41" s="276"/>
      <c r="O41" s="276"/>
      <c r="P41" s="276"/>
      <c r="Q41" s="276"/>
      <c r="R41" s="276"/>
      <c r="S41" s="276"/>
      <c r="T41" s="276"/>
      <c r="U41" s="276"/>
      <c r="V41" s="276"/>
      <c r="W41" s="276"/>
      <c r="X41" s="78"/>
      <c r="Y41" s="78"/>
      <c r="Z41" s="78"/>
    </row>
    <row r="42" spans="2:88" ht="7.95" customHeight="1" x14ac:dyDescent="0.25">
      <c r="B42" s="471"/>
      <c r="H42" s="78"/>
      <c r="J42" s="78"/>
      <c r="K42" s="78"/>
      <c r="L42" s="78"/>
      <c r="M42" s="276"/>
      <c r="N42" s="276"/>
      <c r="O42" s="276"/>
      <c r="P42" s="276"/>
      <c r="Q42" s="276"/>
      <c r="R42" s="276"/>
      <c r="S42" s="276"/>
      <c r="T42" s="276"/>
      <c r="U42" s="276"/>
      <c r="V42" s="276"/>
      <c r="W42" s="276"/>
      <c r="X42" s="78"/>
      <c r="Y42" s="78"/>
      <c r="Z42" s="78"/>
      <c r="BY42" s="86"/>
      <c r="BZ42" s="86"/>
    </row>
    <row r="43" spans="2:88" ht="16.95" customHeight="1" x14ac:dyDescent="0.25">
      <c r="B43" s="471"/>
      <c r="D43" s="416" t="str">
        <f>Original_data!A60</f>
        <v>Machinery</v>
      </c>
      <c r="F43" s="372" t="str">
        <f>"Value in energy balance "&amp;$B$4</f>
        <v>Value in energy balance (in TJ)</v>
      </c>
      <c r="G43" s="408"/>
      <c r="H43" s="373"/>
      <c r="I43" s="108"/>
      <c r="J43" s="92">
        <v>1</v>
      </c>
      <c r="M43" s="274">
        <f>SUM(N43:W43)</f>
        <v>20695</v>
      </c>
      <c r="N43" s="275">
        <f t="shared" ref="N43:W43" si="15">SUMIFS($AA43:$CJ43,$AA$8:$CJ$8,N$10)*$J43</f>
        <v>0</v>
      </c>
      <c r="O43" s="275">
        <f t="shared" si="15"/>
        <v>0</v>
      </c>
      <c r="P43" s="275">
        <f t="shared" si="15"/>
        <v>0</v>
      </c>
      <c r="Q43" s="275">
        <f t="shared" si="15"/>
        <v>9974</v>
      </c>
      <c r="R43" s="275">
        <f t="shared" si="15"/>
        <v>354</v>
      </c>
      <c r="S43" s="275">
        <f t="shared" si="15"/>
        <v>0</v>
      </c>
      <c r="T43" s="275">
        <f t="shared" si="15"/>
        <v>0</v>
      </c>
      <c r="U43" s="275">
        <f t="shared" si="15"/>
        <v>10273</v>
      </c>
      <c r="V43" s="275">
        <f t="shared" si="15"/>
        <v>94</v>
      </c>
      <c r="W43" s="275">
        <f t="shared" si="15"/>
        <v>0</v>
      </c>
      <c r="X43" s="78"/>
      <c r="Y43" s="78"/>
      <c r="Z43" s="78"/>
      <c r="AA43" s="101">
        <f>Original_data!B60</f>
        <v>0</v>
      </c>
      <c r="AB43" s="101">
        <f>Original_data!C60</f>
        <v>0</v>
      </c>
      <c r="AC43" s="101">
        <f>Original_data!D60</f>
        <v>0</v>
      </c>
      <c r="AD43" s="101">
        <f>Original_data!E60</f>
        <v>0</v>
      </c>
      <c r="AE43" s="101">
        <f>Original_data!F60</f>
        <v>0</v>
      </c>
      <c r="AF43" s="101">
        <f>Original_data!G60</f>
        <v>0</v>
      </c>
      <c r="AG43" s="101">
        <f>Original_data!H60</f>
        <v>0</v>
      </c>
      <c r="AH43" s="101">
        <f>Original_data!I60</f>
        <v>0</v>
      </c>
      <c r="AI43" s="101">
        <f>Original_data!J60</f>
        <v>0</v>
      </c>
      <c r="AJ43" s="101">
        <f>Original_data!K60</f>
        <v>0</v>
      </c>
      <c r="AK43" s="101">
        <f>Original_data!L60</f>
        <v>0</v>
      </c>
      <c r="AL43" s="101">
        <f>Original_data!M60</f>
        <v>0</v>
      </c>
      <c r="AM43" s="101">
        <f>Original_data!N60</f>
        <v>0</v>
      </c>
      <c r="AN43" s="101">
        <f>Original_data!O60</f>
        <v>0</v>
      </c>
      <c r="AO43" s="101">
        <f>Original_data!P60</f>
        <v>0</v>
      </c>
      <c r="AP43" s="101">
        <f>Original_data!Q60</f>
        <v>0</v>
      </c>
      <c r="AQ43" s="101">
        <f>Original_data!R60</f>
        <v>0</v>
      </c>
      <c r="AR43" s="101">
        <f>Original_data!S60</f>
        <v>9974</v>
      </c>
      <c r="AS43" s="101">
        <f>Original_data!U60</f>
        <v>0</v>
      </c>
      <c r="AT43" s="101">
        <f>Original_data!V60</f>
        <v>0</v>
      </c>
      <c r="AU43" s="101">
        <f>Original_data!W60</f>
        <v>0</v>
      </c>
      <c r="AV43" s="101">
        <f>Original_data!X60</f>
        <v>0</v>
      </c>
      <c r="AW43" s="101">
        <f>Original_data!Y60</f>
        <v>0</v>
      </c>
      <c r="AX43" s="101">
        <f>Original_data!Z60</f>
        <v>0</v>
      </c>
      <c r="AY43" s="101">
        <f>Original_data!AA60</f>
        <v>0</v>
      </c>
      <c r="AZ43" s="101">
        <f>Original_data!AB60</f>
        <v>184</v>
      </c>
      <c r="BA43" s="101">
        <f>Original_data!AC60</f>
        <v>0</v>
      </c>
      <c r="BB43" s="101">
        <f>Original_data!AD60</f>
        <v>0</v>
      </c>
      <c r="BC43" s="101">
        <f>Original_data!AE60</f>
        <v>0</v>
      </c>
      <c r="BD43" s="101">
        <f>Original_data!AF60</f>
        <v>0</v>
      </c>
      <c r="BE43" s="101">
        <f>Original_data!AG60</f>
        <v>0</v>
      </c>
      <c r="BF43" s="101">
        <f>Original_data!AH60</f>
        <v>170</v>
      </c>
      <c r="BG43" s="101">
        <f>Original_data!AI60</f>
        <v>0</v>
      </c>
      <c r="BH43" s="101">
        <f>Original_data!AJ60</f>
        <v>0</v>
      </c>
      <c r="BI43" s="101">
        <f>Original_data!AK60</f>
        <v>0</v>
      </c>
      <c r="BJ43" s="101">
        <f>Original_data!AL60</f>
        <v>0</v>
      </c>
      <c r="BK43" s="101">
        <f>Original_data!AM60</f>
        <v>0</v>
      </c>
      <c r="BL43" s="101">
        <f>Original_data!AN60</f>
        <v>0</v>
      </c>
      <c r="BM43" s="101">
        <f>Original_data!AO60</f>
        <v>0</v>
      </c>
      <c r="BN43" s="101">
        <f>Original_data!AP60</f>
        <v>0</v>
      </c>
      <c r="BO43" s="101">
        <f>Original_data!AQ60</f>
        <v>0</v>
      </c>
      <c r="BP43" s="101">
        <f>Original_data!AR60</f>
        <v>0</v>
      </c>
      <c r="BQ43" s="101">
        <f>Original_data!AS60</f>
        <v>0</v>
      </c>
      <c r="BR43" s="101">
        <f>Original_data!AT60</f>
        <v>0</v>
      </c>
      <c r="BS43" s="101">
        <f>Original_data!AU60</f>
        <v>0</v>
      </c>
      <c r="BT43" s="101">
        <f>Original_data!AV60</f>
        <v>0</v>
      </c>
      <c r="BU43" s="101">
        <f>Original_data!AW60</f>
        <v>0</v>
      </c>
      <c r="BV43" s="101">
        <f>Original_data!AX60</f>
        <v>0</v>
      </c>
      <c r="BW43" s="101">
        <f>Original_data!AY60</f>
        <v>0</v>
      </c>
      <c r="BX43" s="101">
        <f>Original_data!AZ60</f>
        <v>0</v>
      </c>
      <c r="BY43" s="101">
        <f>Original_data!BA60</f>
        <v>0</v>
      </c>
      <c r="BZ43" s="101">
        <f>Original_data!BB60</f>
        <v>0</v>
      </c>
      <c r="CA43" s="101">
        <f>Original_data!BC60</f>
        <v>0</v>
      </c>
      <c r="CB43" s="101">
        <f>Original_data!BD60</f>
        <v>0</v>
      </c>
      <c r="CC43" s="101">
        <f>Original_data!BE60</f>
        <v>0</v>
      </c>
      <c r="CD43" s="101">
        <f>Original_data!BF60</f>
        <v>0</v>
      </c>
      <c r="CE43" s="101">
        <f>Original_data!BG60</f>
        <v>0</v>
      </c>
      <c r="CF43" s="101">
        <f>Original_data!BH60</f>
        <v>0</v>
      </c>
      <c r="CG43" s="101">
        <f>Original_data!BI60</f>
        <v>0</v>
      </c>
      <c r="CH43" s="101">
        <f>Original_data!BJ60</f>
        <v>0</v>
      </c>
      <c r="CI43" s="101">
        <f>Original_data!BK60</f>
        <v>10273</v>
      </c>
      <c r="CJ43" s="101">
        <f>Original_data!BL60</f>
        <v>94</v>
      </c>
    </row>
    <row r="44" spans="2:88" ht="4.95" customHeight="1" x14ac:dyDescent="0.25">
      <c r="B44" s="471"/>
      <c r="D44" s="416"/>
      <c r="E44" s="84"/>
      <c r="F44" s="84"/>
      <c r="G44" s="84"/>
      <c r="I44" s="84"/>
      <c r="M44" s="276"/>
      <c r="N44" s="276"/>
      <c r="O44" s="276"/>
      <c r="P44" s="276"/>
      <c r="Q44" s="276"/>
      <c r="R44" s="276"/>
      <c r="S44" s="276"/>
      <c r="T44" s="276"/>
      <c r="U44" s="276"/>
      <c r="V44" s="276"/>
      <c r="W44" s="276"/>
      <c r="X44" s="78"/>
      <c r="Y44" s="78"/>
      <c r="Z44" s="78"/>
    </row>
    <row r="45" spans="2:88" ht="16.95" customHeight="1" x14ac:dyDescent="0.25">
      <c r="B45" s="471"/>
      <c r="D45" s="416"/>
      <c r="F45" s="450" t="str">
        <f>"Value in PSUT"&amp;$D$4</f>
        <v>Value in PSUT (in PJ)</v>
      </c>
      <c r="G45" s="277" t="s">
        <v>333</v>
      </c>
      <c r="H45" s="150" t="str">
        <f>Matrix!E62</f>
        <v>C</v>
      </c>
      <c r="I45" s="88" t="s">
        <v>312</v>
      </c>
      <c r="J45" s="92">
        <v>1E-3</v>
      </c>
      <c r="M45" s="274">
        <f t="shared" ref="M45" si="16">SUM(N45:W45)</f>
        <v>20.695</v>
      </c>
      <c r="N45" s="274">
        <f>N43*$J45</f>
        <v>0</v>
      </c>
      <c r="O45" s="274">
        <f t="shared" ref="O45:W45" si="17">O43*$J45</f>
        <v>0</v>
      </c>
      <c r="P45" s="274">
        <f t="shared" si="17"/>
        <v>0</v>
      </c>
      <c r="Q45" s="274">
        <f t="shared" si="17"/>
        <v>9.9740000000000002</v>
      </c>
      <c r="R45" s="274">
        <f t="shared" si="17"/>
        <v>0.35399999999999998</v>
      </c>
      <c r="S45" s="274">
        <f t="shared" si="17"/>
        <v>0</v>
      </c>
      <c r="T45" s="274">
        <f t="shared" si="17"/>
        <v>0</v>
      </c>
      <c r="U45" s="274">
        <f t="shared" si="17"/>
        <v>10.273</v>
      </c>
      <c r="V45" s="274">
        <f t="shared" si="17"/>
        <v>9.4E-2</v>
      </c>
      <c r="W45" s="274">
        <f t="shared" si="17"/>
        <v>0</v>
      </c>
      <c r="X45" s="78"/>
      <c r="Y45" s="78"/>
      <c r="Z45" s="78"/>
    </row>
    <row r="46" spans="2:88" ht="16.95" customHeight="1" x14ac:dyDescent="0.25">
      <c r="B46" s="471"/>
      <c r="D46" s="416"/>
      <c r="F46" s="451"/>
      <c r="G46" s="277" t="s">
        <v>330</v>
      </c>
      <c r="H46" s="150" t="str">
        <f>Matrix!E62</f>
        <v>C</v>
      </c>
      <c r="I46" s="88" t="s">
        <v>317</v>
      </c>
      <c r="J46" s="108"/>
      <c r="M46" s="274">
        <f>M45</f>
        <v>20.695</v>
      </c>
      <c r="N46" s="276"/>
      <c r="O46" s="276"/>
      <c r="P46" s="276"/>
      <c r="Q46" s="276"/>
      <c r="R46" s="276"/>
      <c r="S46" s="276"/>
      <c r="T46" s="276"/>
      <c r="U46" s="276"/>
      <c r="V46" s="276"/>
      <c r="W46" s="276"/>
      <c r="X46" s="78"/>
      <c r="Y46" s="78"/>
      <c r="Z46" s="78"/>
    </row>
    <row r="47" spans="2:88" ht="16.95" customHeight="1" x14ac:dyDescent="0.25">
      <c r="B47" s="471"/>
      <c r="D47" s="416"/>
      <c r="F47" s="452"/>
      <c r="G47" s="277" t="s">
        <v>331</v>
      </c>
      <c r="H47" s="150" t="str">
        <f>Matrix!D62</f>
        <v>Env</v>
      </c>
      <c r="I47" s="88" t="s">
        <v>314</v>
      </c>
      <c r="J47" s="108"/>
      <c r="M47" s="274">
        <f>M46</f>
        <v>20.695</v>
      </c>
      <c r="N47" s="276"/>
      <c r="O47" s="276"/>
      <c r="P47" s="276"/>
      <c r="Q47" s="276"/>
      <c r="R47" s="276"/>
      <c r="S47" s="276"/>
      <c r="T47" s="276"/>
      <c r="U47" s="276"/>
      <c r="V47" s="276"/>
      <c r="W47" s="276"/>
      <c r="X47" s="78"/>
      <c r="Y47" s="78"/>
      <c r="Z47" s="78"/>
    </row>
    <row r="48" spans="2:88" ht="7.95" customHeight="1" x14ac:dyDescent="0.25">
      <c r="B48" s="471"/>
      <c r="H48" s="78"/>
      <c r="J48" s="78"/>
      <c r="K48" s="78"/>
      <c r="L48" s="78"/>
      <c r="M48" s="276"/>
      <c r="N48" s="276"/>
      <c r="O48" s="276"/>
      <c r="P48" s="276"/>
      <c r="Q48" s="276"/>
      <c r="R48" s="276"/>
      <c r="S48" s="276"/>
      <c r="T48" s="276"/>
      <c r="U48" s="276"/>
      <c r="V48" s="276"/>
      <c r="W48" s="276"/>
      <c r="X48" s="78"/>
      <c r="Y48" s="78"/>
      <c r="Z48" s="78"/>
      <c r="BY48" s="86"/>
      <c r="BZ48" s="86"/>
    </row>
    <row r="49" spans="2:88" ht="16.95" customHeight="1" x14ac:dyDescent="0.25">
      <c r="B49" s="471"/>
      <c r="D49" s="416" t="str">
        <f>Original_data!A61</f>
        <v>Mining and quarrying</v>
      </c>
      <c r="F49" s="372" t="str">
        <f>"Value in energy balance "&amp;$B$4</f>
        <v>Value in energy balance (in TJ)</v>
      </c>
      <c r="G49" s="408"/>
      <c r="H49" s="373"/>
      <c r="I49" s="108"/>
      <c r="J49" s="92">
        <v>1</v>
      </c>
      <c r="M49" s="274">
        <f>SUM(N49:W49)</f>
        <v>3881</v>
      </c>
      <c r="N49" s="275">
        <f t="shared" ref="N49:W49" si="18">SUMIFS($AA49:$CJ49,$AA$8:$CJ$8,N$10)*$J49</f>
        <v>160</v>
      </c>
      <c r="O49" s="275">
        <f t="shared" si="18"/>
        <v>0</v>
      </c>
      <c r="P49" s="275">
        <f t="shared" si="18"/>
        <v>0</v>
      </c>
      <c r="Q49" s="275">
        <f t="shared" si="18"/>
        <v>2656</v>
      </c>
      <c r="R49" s="275">
        <f t="shared" si="18"/>
        <v>341</v>
      </c>
      <c r="S49" s="275">
        <f t="shared" si="18"/>
        <v>0</v>
      </c>
      <c r="T49" s="275">
        <f t="shared" si="18"/>
        <v>0</v>
      </c>
      <c r="U49" s="275">
        <f t="shared" si="18"/>
        <v>724</v>
      </c>
      <c r="V49" s="275">
        <f t="shared" si="18"/>
        <v>0</v>
      </c>
      <c r="W49" s="275">
        <f t="shared" si="18"/>
        <v>0</v>
      </c>
      <c r="X49" s="78"/>
      <c r="Y49" s="78"/>
      <c r="Z49" s="78"/>
      <c r="AA49" s="101">
        <f>Original_data!B61</f>
        <v>0</v>
      </c>
      <c r="AB49" s="101">
        <f>Original_data!C61</f>
        <v>0</v>
      </c>
      <c r="AC49" s="101">
        <f>Original_data!D61</f>
        <v>0</v>
      </c>
      <c r="AD49" s="101">
        <f>Original_data!E61</f>
        <v>0</v>
      </c>
      <c r="AE49" s="101">
        <f>Original_data!F61</f>
        <v>160</v>
      </c>
      <c r="AF49" s="101">
        <f>Original_data!G61</f>
        <v>0</v>
      </c>
      <c r="AG49" s="101">
        <f>Original_data!H61</f>
        <v>0</v>
      </c>
      <c r="AH49" s="101">
        <f>Original_data!I61</f>
        <v>0</v>
      </c>
      <c r="AI49" s="101">
        <f>Original_data!J61</f>
        <v>0</v>
      </c>
      <c r="AJ49" s="101">
        <f>Original_data!K61</f>
        <v>0</v>
      </c>
      <c r="AK49" s="101">
        <f>Original_data!L61</f>
        <v>0</v>
      </c>
      <c r="AL49" s="101">
        <f>Original_data!M61</f>
        <v>0</v>
      </c>
      <c r="AM49" s="101">
        <f>Original_data!N61</f>
        <v>0</v>
      </c>
      <c r="AN49" s="101">
        <f>Original_data!O61</f>
        <v>0</v>
      </c>
      <c r="AO49" s="101">
        <f>Original_data!P61</f>
        <v>0</v>
      </c>
      <c r="AP49" s="101">
        <f>Original_data!Q61</f>
        <v>0</v>
      </c>
      <c r="AQ49" s="101">
        <f>Original_data!R61</f>
        <v>0</v>
      </c>
      <c r="AR49" s="101">
        <f>Original_data!S61</f>
        <v>2656</v>
      </c>
      <c r="AS49" s="101">
        <f>Original_data!U61</f>
        <v>0</v>
      </c>
      <c r="AT49" s="101">
        <f>Original_data!V61</f>
        <v>0</v>
      </c>
      <c r="AU49" s="101">
        <f>Original_data!W61</f>
        <v>0</v>
      </c>
      <c r="AV49" s="101">
        <f>Original_data!X61</f>
        <v>0</v>
      </c>
      <c r="AW49" s="101">
        <f>Original_data!Y61</f>
        <v>0</v>
      </c>
      <c r="AX49" s="101">
        <f>Original_data!Z61</f>
        <v>0</v>
      </c>
      <c r="AY49" s="101">
        <f>Original_data!AA61</f>
        <v>0</v>
      </c>
      <c r="AZ49" s="101">
        <f>Original_data!AB61</f>
        <v>0</v>
      </c>
      <c r="BA49" s="101">
        <f>Original_data!AC61</f>
        <v>0</v>
      </c>
      <c r="BB49" s="101">
        <f>Original_data!AD61</f>
        <v>0</v>
      </c>
      <c r="BC49" s="101">
        <f>Original_data!AE61</f>
        <v>0</v>
      </c>
      <c r="BD49" s="101">
        <f>Original_data!AF61</f>
        <v>0</v>
      </c>
      <c r="BE49" s="101">
        <f>Original_data!AG61</f>
        <v>0</v>
      </c>
      <c r="BF49" s="101">
        <f>Original_data!AH61</f>
        <v>341</v>
      </c>
      <c r="BG49" s="101">
        <f>Original_data!AI61</f>
        <v>0</v>
      </c>
      <c r="BH49" s="101">
        <f>Original_data!AJ61</f>
        <v>0</v>
      </c>
      <c r="BI49" s="101">
        <f>Original_data!AK61</f>
        <v>0</v>
      </c>
      <c r="BJ49" s="101">
        <f>Original_data!AL61</f>
        <v>0</v>
      </c>
      <c r="BK49" s="101">
        <f>Original_data!AM61</f>
        <v>0</v>
      </c>
      <c r="BL49" s="101">
        <f>Original_data!AN61</f>
        <v>0</v>
      </c>
      <c r="BM49" s="101">
        <f>Original_data!AO61</f>
        <v>0</v>
      </c>
      <c r="BN49" s="101">
        <f>Original_data!AP61</f>
        <v>0</v>
      </c>
      <c r="BO49" s="101">
        <f>Original_data!AQ61</f>
        <v>0</v>
      </c>
      <c r="BP49" s="101">
        <f>Original_data!AR61</f>
        <v>0</v>
      </c>
      <c r="BQ49" s="101">
        <f>Original_data!AS61</f>
        <v>0</v>
      </c>
      <c r="BR49" s="101">
        <f>Original_data!AT61</f>
        <v>0</v>
      </c>
      <c r="BS49" s="101">
        <f>Original_data!AU61</f>
        <v>0</v>
      </c>
      <c r="BT49" s="101">
        <f>Original_data!AV61</f>
        <v>0</v>
      </c>
      <c r="BU49" s="101">
        <f>Original_data!AW61</f>
        <v>0</v>
      </c>
      <c r="BV49" s="101">
        <f>Original_data!AX61</f>
        <v>0</v>
      </c>
      <c r="BW49" s="101">
        <f>Original_data!AY61</f>
        <v>0</v>
      </c>
      <c r="BX49" s="101">
        <f>Original_data!AZ61</f>
        <v>0</v>
      </c>
      <c r="BY49" s="101">
        <f>Original_data!BA61</f>
        <v>0</v>
      </c>
      <c r="BZ49" s="101">
        <f>Original_data!BB61</f>
        <v>0</v>
      </c>
      <c r="CA49" s="101">
        <f>Original_data!BC61</f>
        <v>0</v>
      </c>
      <c r="CB49" s="101">
        <f>Original_data!BD61</f>
        <v>0</v>
      </c>
      <c r="CC49" s="101">
        <f>Original_data!BE61</f>
        <v>0</v>
      </c>
      <c r="CD49" s="101">
        <f>Original_data!BF61</f>
        <v>0</v>
      </c>
      <c r="CE49" s="101">
        <f>Original_data!BG61</f>
        <v>0</v>
      </c>
      <c r="CF49" s="101">
        <f>Original_data!BH61</f>
        <v>0</v>
      </c>
      <c r="CG49" s="101">
        <f>Original_data!BI61</f>
        <v>0</v>
      </c>
      <c r="CH49" s="101">
        <f>Original_data!BJ61</f>
        <v>0</v>
      </c>
      <c r="CI49" s="101">
        <f>Original_data!BK61</f>
        <v>724</v>
      </c>
      <c r="CJ49" s="101">
        <f>Original_data!BL61</f>
        <v>0</v>
      </c>
    </row>
    <row r="50" spans="2:88" ht="4.95" customHeight="1" x14ac:dyDescent="0.25">
      <c r="B50" s="471"/>
      <c r="D50" s="416"/>
      <c r="E50" s="84"/>
      <c r="F50" s="84"/>
      <c r="G50" s="84"/>
      <c r="I50" s="84"/>
      <c r="M50" s="276"/>
      <c r="N50" s="276"/>
      <c r="O50" s="276"/>
      <c r="P50" s="276"/>
      <c r="Q50" s="276"/>
      <c r="R50" s="276"/>
      <c r="S50" s="276"/>
      <c r="T50" s="276"/>
      <c r="U50" s="276"/>
      <c r="V50" s="276"/>
      <c r="W50" s="276"/>
      <c r="X50" s="78"/>
      <c r="Y50" s="78"/>
      <c r="Z50" s="78"/>
    </row>
    <row r="51" spans="2:88" ht="16.95" customHeight="1" x14ac:dyDescent="0.25">
      <c r="B51" s="471"/>
      <c r="D51" s="416"/>
      <c r="F51" s="450" t="str">
        <f>"Value in PSUT"&amp;$D$4</f>
        <v>Value in PSUT (in PJ)</v>
      </c>
      <c r="G51" s="277" t="s">
        <v>333</v>
      </c>
      <c r="H51" s="150" t="str">
        <f>Matrix!E63</f>
        <v>B</v>
      </c>
      <c r="I51" s="88" t="s">
        <v>312</v>
      </c>
      <c r="J51" s="92">
        <v>1E-3</v>
      </c>
      <c r="M51" s="274">
        <f t="shared" ref="M51" si="19">SUM(N51:W51)</f>
        <v>3.8810000000000002</v>
      </c>
      <c r="N51" s="274">
        <f>N49*$J51</f>
        <v>0.16</v>
      </c>
      <c r="O51" s="274">
        <f t="shared" ref="O51:W51" si="20">O49*$J51</f>
        <v>0</v>
      </c>
      <c r="P51" s="274">
        <f t="shared" si="20"/>
        <v>0</v>
      </c>
      <c r="Q51" s="274">
        <f t="shared" si="20"/>
        <v>2.6560000000000001</v>
      </c>
      <c r="R51" s="274">
        <f t="shared" si="20"/>
        <v>0.34100000000000003</v>
      </c>
      <c r="S51" s="274">
        <f t="shared" si="20"/>
        <v>0</v>
      </c>
      <c r="T51" s="274">
        <f t="shared" si="20"/>
        <v>0</v>
      </c>
      <c r="U51" s="274">
        <f t="shared" si="20"/>
        <v>0.72399999999999998</v>
      </c>
      <c r="V51" s="274">
        <f t="shared" si="20"/>
        <v>0</v>
      </c>
      <c r="W51" s="274">
        <f t="shared" si="20"/>
        <v>0</v>
      </c>
      <c r="X51" s="78"/>
      <c r="Y51" s="78"/>
      <c r="Z51" s="78"/>
    </row>
    <row r="52" spans="2:88" ht="16.95" customHeight="1" x14ac:dyDescent="0.25">
      <c r="B52" s="471"/>
      <c r="D52" s="416"/>
      <c r="F52" s="451"/>
      <c r="G52" s="277" t="s">
        <v>330</v>
      </c>
      <c r="H52" s="150" t="str">
        <f>Matrix!E63</f>
        <v>B</v>
      </c>
      <c r="I52" s="88" t="s">
        <v>317</v>
      </c>
      <c r="J52" s="108"/>
      <c r="M52" s="274">
        <f>M51</f>
        <v>3.8810000000000002</v>
      </c>
      <c r="N52" s="276"/>
      <c r="O52" s="276"/>
      <c r="P52" s="276"/>
      <c r="Q52" s="276"/>
      <c r="R52" s="276"/>
      <c r="S52" s="276"/>
      <c r="T52" s="276"/>
      <c r="U52" s="276"/>
      <c r="V52" s="276"/>
      <c r="W52" s="276"/>
      <c r="X52" s="78"/>
      <c r="Y52" s="78"/>
      <c r="Z52" s="78"/>
    </row>
    <row r="53" spans="2:88" ht="16.95" customHeight="1" x14ac:dyDescent="0.25">
      <c r="B53" s="471"/>
      <c r="D53" s="416"/>
      <c r="F53" s="452"/>
      <c r="G53" s="277" t="s">
        <v>331</v>
      </c>
      <c r="H53" s="150" t="str">
        <f>Matrix!D63</f>
        <v>Env</v>
      </c>
      <c r="I53" s="88" t="s">
        <v>314</v>
      </c>
      <c r="J53" s="108"/>
      <c r="M53" s="274">
        <f>M52</f>
        <v>3.8810000000000002</v>
      </c>
      <c r="N53" s="276"/>
      <c r="O53" s="276"/>
      <c r="P53" s="276"/>
      <c r="Q53" s="276"/>
      <c r="R53" s="276"/>
      <c r="S53" s="276"/>
      <c r="T53" s="276"/>
      <c r="U53" s="276"/>
      <c r="V53" s="276"/>
      <c r="W53" s="276"/>
      <c r="X53" s="78"/>
      <c r="Y53" s="78"/>
      <c r="Z53" s="78"/>
    </row>
    <row r="54" spans="2:88" ht="7.95" customHeight="1" x14ac:dyDescent="0.25">
      <c r="B54" s="471"/>
      <c r="H54" s="78"/>
      <c r="J54" s="78"/>
      <c r="K54" s="78"/>
      <c r="L54" s="78"/>
      <c r="M54" s="276"/>
      <c r="N54" s="276"/>
      <c r="O54" s="276"/>
      <c r="P54" s="276"/>
      <c r="Q54" s="276"/>
      <c r="R54" s="276"/>
      <c r="S54" s="276"/>
      <c r="T54" s="276"/>
      <c r="U54" s="276"/>
      <c r="V54" s="276"/>
      <c r="W54" s="276"/>
      <c r="X54" s="78"/>
      <c r="Y54" s="78"/>
      <c r="Z54" s="78"/>
      <c r="BY54" s="86"/>
      <c r="BZ54" s="86"/>
    </row>
    <row r="55" spans="2:88" ht="16.95" customHeight="1" x14ac:dyDescent="0.25">
      <c r="B55" s="471"/>
      <c r="D55" s="416" t="str">
        <f>Original_data!A62</f>
        <v>Food and tobacco</v>
      </c>
      <c r="F55" s="372" t="str">
        <f>"Value in energy balance "&amp;$B$4</f>
        <v>Value in energy balance (in TJ)</v>
      </c>
      <c r="G55" s="408"/>
      <c r="H55" s="373"/>
      <c r="I55" s="108"/>
      <c r="J55" s="92">
        <v>1</v>
      </c>
      <c r="M55" s="274">
        <f>SUM(N55:W55)</f>
        <v>83377</v>
      </c>
      <c r="N55" s="275">
        <f t="shared" ref="N55:W55" si="21">SUMIFS($AA55:$CJ55,$AA$8:$CJ$8,N$10)*$J55</f>
        <v>1026</v>
      </c>
      <c r="O55" s="275">
        <f t="shared" si="21"/>
        <v>0</v>
      </c>
      <c r="P55" s="275">
        <f t="shared" si="21"/>
        <v>0</v>
      </c>
      <c r="Q55" s="275">
        <f t="shared" si="21"/>
        <v>54045</v>
      </c>
      <c r="R55" s="275">
        <f t="shared" si="21"/>
        <v>216</v>
      </c>
      <c r="S55" s="275">
        <f t="shared" si="21"/>
        <v>751</v>
      </c>
      <c r="T55" s="275">
        <f t="shared" si="21"/>
        <v>0</v>
      </c>
      <c r="U55" s="275">
        <f t="shared" si="21"/>
        <v>22821</v>
      </c>
      <c r="V55" s="275">
        <f t="shared" si="21"/>
        <v>4518</v>
      </c>
      <c r="W55" s="275">
        <f t="shared" si="21"/>
        <v>0</v>
      </c>
      <c r="X55" s="78"/>
      <c r="Y55" s="78"/>
      <c r="Z55" s="78"/>
      <c r="AA55" s="101">
        <f>Original_data!B62</f>
        <v>1026</v>
      </c>
      <c r="AB55" s="101">
        <f>Original_data!C62</f>
        <v>0</v>
      </c>
      <c r="AC55" s="101">
        <f>Original_data!D62</f>
        <v>0</v>
      </c>
      <c r="AD55" s="101">
        <f>Original_data!E62</f>
        <v>0</v>
      </c>
      <c r="AE55" s="101">
        <f>Original_data!F62</f>
        <v>0</v>
      </c>
      <c r="AF55" s="101">
        <f>Original_data!G62</f>
        <v>0</v>
      </c>
      <c r="AG55" s="101">
        <f>Original_data!H62</f>
        <v>0</v>
      </c>
      <c r="AH55" s="101">
        <f>Original_data!I62</f>
        <v>0</v>
      </c>
      <c r="AI55" s="101">
        <f>Original_data!J62</f>
        <v>0</v>
      </c>
      <c r="AJ55" s="101">
        <f>Original_data!K62</f>
        <v>0</v>
      </c>
      <c r="AK55" s="101">
        <f>Original_data!L62</f>
        <v>0</v>
      </c>
      <c r="AL55" s="101">
        <f>Original_data!M62</f>
        <v>0</v>
      </c>
      <c r="AM55" s="101">
        <f>Original_data!N62</f>
        <v>0</v>
      </c>
      <c r="AN55" s="101">
        <f>Original_data!O62</f>
        <v>0</v>
      </c>
      <c r="AO55" s="101">
        <f>Original_data!P62</f>
        <v>0</v>
      </c>
      <c r="AP55" s="101">
        <f>Original_data!Q62</f>
        <v>0</v>
      </c>
      <c r="AQ55" s="101">
        <f>Original_data!R62</f>
        <v>0</v>
      </c>
      <c r="AR55" s="101">
        <f>Original_data!S62</f>
        <v>54045</v>
      </c>
      <c r="AS55" s="101">
        <f>Original_data!U62</f>
        <v>0</v>
      </c>
      <c r="AT55" s="101">
        <f>Original_data!V62</f>
        <v>0</v>
      </c>
      <c r="AU55" s="101">
        <f>Original_data!W62</f>
        <v>0</v>
      </c>
      <c r="AV55" s="101">
        <f>Original_data!X62</f>
        <v>0</v>
      </c>
      <c r="AW55" s="101">
        <f>Original_data!Y62</f>
        <v>0</v>
      </c>
      <c r="AX55" s="101">
        <f>Original_data!Z62</f>
        <v>0</v>
      </c>
      <c r="AY55" s="101">
        <f>Original_data!AA62</f>
        <v>0</v>
      </c>
      <c r="AZ55" s="101">
        <f>Original_data!AB62</f>
        <v>46</v>
      </c>
      <c r="BA55" s="101">
        <f>Original_data!AC62</f>
        <v>0</v>
      </c>
      <c r="BB55" s="101">
        <f>Original_data!AD62</f>
        <v>0</v>
      </c>
      <c r="BC55" s="101">
        <f>Original_data!AE62</f>
        <v>0</v>
      </c>
      <c r="BD55" s="101">
        <f>Original_data!AF62</f>
        <v>0</v>
      </c>
      <c r="BE55" s="101">
        <f>Original_data!AG62</f>
        <v>0</v>
      </c>
      <c r="BF55" s="101">
        <f>Original_data!AH62</f>
        <v>170</v>
      </c>
      <c r="BG55" s="101">
        <f>Original_data!AI62</f>
        <v>0</v>
      </c>
      <c r="BH55" s="101">
        <f>Original_data!AJ62</f>
        <v>0</v>
      </c>
      <c r="BI55" s="101">
        <f>Original_data!AK62</f>
        <v>0</v>
      </c>
      <c r="BJ55" s="101">
        <f>Original_data!AL62</f>
        <v>0</v>
      </c>
      <c r="BK55" s="101">
        <f>Original_data!AM62</f>
        <v>0</v>
      </c>
      <c r="BL55" s="101">
        <f>Original_data!AN62</f>
        <v>0</v>
      </c>
      <c r="BM55" s="101">
        <f>Original_data!AO62</f>
        <v>0</v>
      </c>
      <c r="BN55" s="101">
        <f>Original_data!AP62</f>
        <v>0</v>
      </c>
      <c r="BO55" s="101">
        <f>Original_data!AQ62</f>
        <v>0</v>
      </c>
      <c r="BP55" s="101">
        <f>Original_data!AR62</f>
        <v>0</v>
      </c>
      <c r="BQ55" s="101">
        <f>Original_data!AS62</f>
        <v>0</v>
      </c>
      <c r="BR55" s="101">
        <f>Original_data!AT62</f>
        <v>0</v>
      </c>
      <c r="BS55" s="101">
        <f>Original_data!AU62</f>
        <v>751</v>
      </c>
      <c r="BT55" s="101">
        <f>Original_data!AV62</f>
        <v>0</v>
      </c>
      <c r="BU55" s="101">
        <f>Original_data!AW62</f>
        <v>0</v>
      </c>
      <c r="BV55" s="101">
        <f>Original_data!AX62</f>
        <v>0</v>
      </c>
      <c r="BW55" s="101">
        <f>Original_data!AY62</f>
        <v>0</v>
      </c>
      <c r="BX55" s="101">
        <f>Original_data!AZ62</f>
        <v>0</v>
      </c>
      <c r="BY55" s="101">
        <f>Original_data!BA62</f>
        <v>0</v>
      </c>
      <c r="BZ55" s="101">
        <f>Original_data!BB62</f>
        <v>0</v>
      </c>
      <c r="CA55" s="101">
        <f>Original_data!BC62</f>
        <v>0</v>
      </c>
      <c r="CB55" s="101">
        <f>Original_data!BD62</f>
        <v>0</v>
      </c>
      <c r="CC55" s="101">
        <f>Original_data!BE62</f>
        <v>0</v>
      </c>
      <c r="CD55" s="101">
        <f>Original_data!BF62</f>
        <v>0</v>
      </c>
      <c r="CE55" s="101">
        <f>Original_data!BG62</f>
        <v>0</v>
      </c>
      <c r="CF55" s="101">
        <f>Original_data!BH62</f>
        <v>0</v>
      </c>
      <c r="CG55" s="101">
        <f>Original_data!BI62</f>
        <v>0</v>
      </c>
      <c r="CH55" s="101">
        <f>Original_data!BJ62</f>
        <v>0</v>
      </c>
      <c r="CI55" s="101">
        <f>Original_data!BK62</f>
        <v>22821</v>
      </c>
      <c r="CJ55" s="101">
        <f>Original_data!BL62</f>
        <v>4518</v>
      </c>
    </row>
    <row r="56" spans="2:88" ht="4.95" customHeight="1" x14ac:dyDescent="0.25">
      <c r="B56" s="471"/>
      <c r="D56" s="416"/>
      <c r="E56" s="84"/>
      <c r="F56" s="84"/>
      <c r="G56" s="84"/>
      <c r="I56" s="84"/>
      <c r="M56" s="276"/>
      <c r="N56" s="276"/>
      <c r="O56" s="276"/>
      <c r="P56" s="276"/>
      <c r="Q56" s="276"/>
      <c r="R56" s="276"/>
      <c r="S56" s="276"/>
      <c r="T56" s="276"/>
      <c r="U56" s="276"/>
      <c r="V56" s="276"/>
      <c r="W56" s="276"/>
      <c r="X56" s="78"/>
      <c r="Y56" s="78"/>
      <c r="Z56" s="78"/>
    </row>
    <row r="57" spans="2:88" ht="16.95" customHeight="1" x14ac:dyDescent="0.25">
      <c r="B57" s="471"/>
      <c r="D57" s="416"/>
      <c r="F57" s="450" t="str">
        <f>"Value in PSUT"&amp;$D$4</f>
        <v>Value in PSUT (in PJ)</v>
      </c>
      <c r="G57" s="277" t="s">
        <v>333</v>
      </c>
      <c r="H57" s="150" t="str">
        <f>Matrix!E64</f>
        <v>C</v>
      </c>
      <c r="I57" s="88" t="s">
        <v>312</v>
      </c>
      <c r="J57" s="92">
        <v>1E-3</v>
      </c>
      <c r="M57" s="274">
        <f t="shared" ref="M57" si="22">SUM(N57:W57)</f>
        <v>83.37700000000001</v>
      </c>
      <c r="N57" s="274">
        <f>N55*$J57</f>
        <v>1.026</v>
      </c>
      <c r="O57" s="274">
        <f t="shared" ref="O57:W57" si="23">O55*$J57</f>
        <v>0</v>
      </c>
      <c r="P57" s="274">
        <f t="shared" si="23"/>
        <v>0</v>
      </c>
      <c r="Q57" s="274">
        <f t="shared" si="23"/>
        <v>54.045000000000002</v>
      </c>
      <c r="R57" s="274">
        <f t="shared" si="23"/>
        <v>0.216</v>
      </c>
      <c r="S57" s="274">
        <f t="shared" si="23"/>
        <v>0.751</v>
      </c>
      <c r="T57" s="274">
        <f t="shared" si="23"/>
        <v>0</v>
      </c>
      <c r="U57" s="274">
        <f t="shared" si="23"/>
        <v>22.821000000000002</v>
      </c>
      <c r="V57" s="274">
        <f t="shared" si="23"/>
        <v>4.5179999999999998</v>
      </c>
      <c r="W57" s="274">
        <f t="shared" si="23"/>
        <v>0</v>
      </c>
      <c r="X57" s="78"/>
      <c r="Y57" s="78"/>
      <c r="Z57" s="78"/>
    </row>
    <row r="58" spans="2:88" ht="16.95" customHeight="1" x14ac:dyDescent="0.25">
      <c r="B58" s="471"/>
      <c r="D58" s="416"/>
      <c r="F58" s="451"/>
      <c r="G58" s="277" t="s">
        <v>330</v>
      </c>
      <c r="H58" s="150" t="str">
        <f>Matrix!E64</f>
        <v>C</v>
      </c>
      <c r="I58" s="88" t="s">
        <v>317</v>
      </c>
      <c r="J58" s="108"/>
      <c r="M58" s="274">
        <f>M57</f>
        <v>83.37700000000001</v>
      </c>
      <c r="N58" s="276"/>
      <c r="O58" s="276"/>
      <c r="P58" s="276"/>
      <c r="Q58" s="276"/>
      <c r="R58" s="276"/>
      <c r="S58" s="276"/>
      <c r="T58" s="276"/>
      <c r="U58" s="276"/>
      <c r="V58" s="276"/>
      <c r="W58" s="276"/>
      <c r="X58" s="78"/>
      <c r="Y58" s="78"/>
      <c r="Z58" s="78"/>
    </row>
    <row r="59" spans="2:88" ht="16.95" customHeight="1" x14ac:dyDescent="0.25">
      <c r="B59" s="471"/>
      <c r="D59" s="416"/>
      <c r="F59" s="452"/>
      <c r="G59" s="277" t="s">
        <v>331</v>
      </c>
      <c r="H59" s="150" t="str">
        <f>Matrix!D64</f>
        <v>Env</v>
      </c>
      <c r="I59" s="88" t="s">
        <v>314</v>
      </c>
      <c r="J59" s="108"/>
      <c r="M59" s="274">
        <f>M58</f>
        <v>83.37700000000001</v>
      </c>
      <c r="N59" s="276"/>
      <c r="O59" s="276"/>
      <c r="P59" s="276"/>
      <c r="Q59" s="276"/>
      <c r="R59" s="276"/>
      <c r="S59" s="276"/>
      <c r="T59" s="276"/>
      <c r="U59" s="276"/>
      <c r="V59" s="276"/>
      <c r="W59" s="276"/>
      <c r="X59" s="78"/>
      <c r="Y59" s="78"/>
      <c r="Z59" s="78"/>
    </row>
    <row r="60" spans="2:88" ht="7.95" customHeight="1" x14ac:dyDescent="0.25">
      <c r="B60" s="471"/>
      <c r="H60" s="78"/>
      <c r="J60" s="78"/>
      <c r="K60" s="78"/>
      <c r="L60" s="78"/>
      <c r="M60" s="276"/>
      <c r="N60" s="276"/>
      <c r="O60" s="276"/>
      <c r="P60" s="276"/>
      <c r="Q60" s="276"/>
      <c r="R60" s="276"/>
      <c r="S60" s="276"/>
      <c r="T60" s="276"/>
      <c r="U60" s="276"/>
      <c r="V60" s="276"/>
      <c r="W60" s="276"/>
      <c r="X60" s="78"/>
      <c r="Y60" s="78"/>
      <c r="Z60" s="78"/>
      <c r="BY60" s="86"/>
      <c r="BZ60" s="86"/>
    </row>
    <row r="61" spans="2:88" ht="16.95" customHeight="1" x14ac:dyDescent="0.25">
      <c r="B61" s="471"/>
      <c r="D61" s="416" t="str">
        <f>Original_data!A63</f>
        <v>Paper, pulp and print</v>
      </c>
      <c r="F61" s="372" t="str">
        <f>"Value in energy balance "&amp;$B$4</f>
        <v>Value in energy balance (in TJ)</v>
      </c>
      <c r="G61" s="408"/>
      <c r="H61" s="373"/>
      <c r="I61" s="108"/>
      <c r="J61" s="92">
        <v>1</v>
      </c>
      <c r="M61" s="274">
        <f>SUM(N61:W61)</f>
        <v>25136</v>
      </c>
      <c r="N61" s="275">
        <f t="shared" ref="N61:W61" si="24">SUMIFS($AA61:$CJ61,$AA$8:$CJ$8,N$10)*$J61</f>
        <v>0</v>
      </c>
      <c r="O61" s="275">
        <f t="shared" si="24"/>
        <v>0</v>
      </c>
      <c r="P61" s="275">
        <f t="shared" si="24"/>
        <v>0</v>
      </c>
      <c r="Q61" s="275">
        <f t="shared" si="24"/>
        <v>12457</v>
      </c>
      <c r="R61" s="275">
        <f t="shared" si="24"/>
        <v>0</v>
      </c>
      <c r="S61" s="275">
        <f t="shared" si="24"/>
        <v>219</v>
      </c>
      <c r="T61" s="275">
        <f t="shared" si="24"/>
        <v>0</v>
      </c>
      <c r="U61" s="275">
        <f t="shared" si="24"/>
        <v>8292</v>
      </c>
      <c r="V61" s="275">
        <f t="shared" si="24"/>
        <v>4168</v>
      </c>
      <c r="W61" s="275">
        <f t="shared" si="24"/>
        <v>0</v>
      </c>
      <c r="X61" s="78"/>
      <c r="Y61" s="78"/>
      <c r="Z61" s="78"/>
      <c r="AA61" s="101">
        <f>Original_data!B63</f>
        <v>0</v>
      </c>
      <c r="AB61" s="101">
        <f>Original_data!C63</f>
        <v>0</v>
      </c>
      <c r="AC61" s="101">
        <f>Original_data!D63</f>
        <v>0</v>
      </c>
      <c r="AD61" s="101">
        <f>Original_data!E63</f>
        <v>0</v>
      </c>
      <c r="AE61" s="101">
        <f>Original_data!F63</f>
        <v>0</v>
      </c>
      <c r="AF61" s="101">
        <f>Original_data!G63</f>
        <v>0</v>
      </c>
      <c r="AG61" s="101">
        <f>Original_data!H63</f>
        <v>0</v>
      </c>
      <c r="AH61" s="101">
        <f>Original_data!I63</f>
        <v>0</v>
      </c>
      <c r="AI61" s="101">
        <f>Original_data!J63</f>
        <v>0</v>
      </c>
      <c r="AJ61" s="101">
        <f>Original_data!K63</f>
        <v>0</v>
      </c>
      <c r="AK61" s="101">
        <f>Original_data!L63</f>
        <v>0</v>
      </c>
      <c r="AL61" s="101">
        <f>Original_data!M63</f>
        <v>0</v>
      </c>
      <c r="AM61" s="101">
        <f>Original_data!N63</f>
        <v>0</v>
      </c>
      <c r="AN61" s="101">
        <f>Original_data!O63</f>
        <v>0</v>
      </c>
      <c r="AO61" s="101">
        <f>Original_data!P63</f>
        <v>0</v>
      </c>
      <c r="AP61" s="101">
        <f>Original_data!Q63</f>
        <v>0</v>
      </c>
      <c r="AQ61" s="101">
        <f>Original_data!R63</f>
        <v>0</v>
      </c>
      <c r="AR61" s="101">
        <f>Original_data!S63</f>
        <v>12457</v>
      </c>
      <c r="AS61" s="101">
        <f>Original_data!U63</f>
        <v>0</v>
      </c>
      <c r="AT61" s="101">
        <f>Original_data!V63</f>
        <v>0</v>
      </c>
      <c r="AU61" s="101">
        <f>Original_data!W63</f>
        <v>0</v>
      </c>
      <c r="AV61" s="101">
        <f>Original_data!X63</f>
        <v>0</v>
      </c>
      <c r="AW61" s="101">
        <f>Original_data!Y63</f>
        <v>0</v>
      </c>
      <c r="AX61" s="101">
        <f>Original_data!Z63</f>
        <v>0</v>
      </c>
      <c r="AY61" s="101">
        <f>Original_data!AA63</f>
        <v>0</v>
      </c>
      <c r="AZ61" s="101">
        <f>Original_data!AB63</f>
        <v>0</v>
      </c>
      <c r="BA61" s="101">
        <f>Original_data!AC63</f>
        <v>0</v>
      </c>
      <c r="BB61" s="101">
        <f>Original_data!AD63</f>
        <v>0</v>
      </c>
      <c r="BC61" s="101">
        <f>Original_data!AE63</f>
        <v>0</v>
      </c>
      <c r="BD61" s="101">
        <f>Original_data!AF63</f>
        <v>0</v>
      </c>
      <c r="BE61" s="101">
        <f>Original_data!AG63</f>
        <v>0</v>
      </c>
      <c r="BF61" s="101">
        <f>Original_data!AH63</f>
        <v>0</v>
      </c>
      <c r="BG61" s="101">
        <f>Original_data!AI63</f>
        <v>0</v>
      </c>
      <c r="BH61" s="101">
        <f>Original_data!AJ63</f>
        <v>0</v>
      </c>
      <c r="BI61" s="101">
        <f>Original_data!AK63</f>
        <v>0</v>
      </c>
      <c r="BJ61" s="101">
        <f>Original_data!AL63</f>
        <v>0</v>
      </c>
      <c r="BK61" s="101">
        <f>Original_data!AM63</f>
        <v>0</v>
      </c>
      <c r="BL61" s="101">
        <f>Original_data!AN63</f>
        <v>0</v>
      </c>
      <c r="BM61" s="101">
        <f>Original_data!AO63</f>
        <v>0</v>
      </c>
      <c r="BN61" s="101">
        <f>Original_data!AP63</f>
        <v>0</v>
      </c>
      <c r="BO61" s="101">
        <f>Original_data!AQ63</f>
        <v>0</v>
      </c>
      <c r="BP61" s="101">
        <f>Original_data!AR63</f>
        <v>0</v>
      </c>
      <c r="BQ61" s="101">
        <f>Original_data!AS63</f>
        <v>0</v>
      </c>
      <c r="BR61" s="101">
        <f>Original_data!AT63</f>
        <v>0</v>
      </c>
      <c r="BS61" s="101">
        <f>Original_data!AU63</f>
        <v>219</v>
      </c>
      <c r="BT61" s="101">
        <f>Original_data!AV63</f>
        <v>0</v>
      </c>
      <c r="BU61" s="101">
        <f>Original_data!AW63</f>
        <v>0</v>
      </c>
      <c r="BV61" s="101">
        <f>Original_data!AX63</f>
        <v>0</v>
      </c>
      <c r="BW61" s="101">
        <f>Original_data!AY63</f>
        <v>0</v>
      </c>
      <c r="BX61" s="101">
        <f>Original_data!AZ63</f>
        <v>0</v>
      </c>
      <c r="BY61" s="101">
        <f>Original_data!BA63</f>
        <v>0</v>
      </c>
      <c r="BZ61" s="101">
        <f>Original_data!BB63</f>
        <v>0</v>
      </c>
      <c r="CA61" s="101">
        <f>Original_data!BC63</f>
        <v>0</v>
      </c>
      <c r="CB61" s="101">
        <f>Original_data!BD63</f>
        <v>0</v>
      </c>
      <c r="CC61" s="101">
        <f>Original_data!BE63</f>
        <v>0</v>
      </c>
      <c r="CD61" s="101">
        <f>Original_data!BF63</f>
        <v>0</v>
      </c>
      <c r="CE61" s="101">
        <f>Original_data!BG63</f>
        <v>0</v>
      </c>
      <c r="CF61" s="101">
        <f>Original_data!BH63</f>
        <v>0</v>
      </c>
      <c r="CG61" s="101">
        <f>Original_data!BI63</f>
        <v>0</v>
      </c>
      <c r="CH61" s="101">
        <f>Original_data!BJ63</f>
        <v>0</v>
      </c>
      <c r="CI61" s="101">
        <f>Original_data!BK63</f>
        <v>8292</v>
      </c>
      <c r="CJ61" s="101">
        <f>Original_data!BL63</f>
        <v>4168</v>
      </c>
    </row>
    <row r="62" spans="2:88" ht="4.95" customHeight="1" x14ac:dyDescent="0.25">
      <c r="B62" s="471"/>
      <c r="D62" s="416"/>
      <c r="E62" s="84"/>
      <c r="F62" s="84"/>
      <c r="G62" s="84"/>
      <c r="I62" s="84"/>
      <c r="M62" s="276"/>
      <c r="N62" s="276"/>
      <c r="O62" s="276"/>
      <c r="P62" s="276"/>
      <c r="Q62" s="276"/>
      <c r="R62" s="276"/>
      <c r="S62" s="276"/>
      <c r="T62" s="276"/>
      <c r="U62" s="276"/>
      <c r="V62" s="276"/>
      <c r="W62" s="276"/>
      <c r="X62" s="78"/>
      <c r="Y62" s="78"/>
      <c r="Z62" s="78"/>
    </row>
    <row r="63" spans="2:88" ht="16.95" customHeight="1" x14ac:dyDescent="0.25">
      <c r="B63" s="471"/>
      <c r="D63" s="416"/>
      <c r="F63" s="450" t="str">
        <f>"Value in PSUT"&amp;$D$4</f>
        <v>Value in PSUT (in PJ)</v>
      </c>
      <c r="G63" s="277" t="s">
        <v>333</v>
      </c>
      <c r="H63" s="150" t="str">
        <f>Matrix!E65</f>
        <v>C</v>
      </c>
      <c r="I63" s="88" t="s">
        <v>312</v>
      </c>
      <c r="J63" s="92">
        <v>1E-3</v>
      </c>
      <c r="M63" s="274">
        <f t="shared" ref="M63" si="25">SUM(N63:W63)</f>
        <v>25.135999999999999</v>
      </c>
      <c r="N63" s="274">
        <f>N61*$J63</f>
        <v>0</v>
      </c>
      <c r="O63" s="274">
        <f t="shared" ref="O63:W63" si="26">O61*$J63</f>
        <v>0</v>
      </c>
      <c r="P63" s="274">
        <f t="shared" si="26"/>
        <v>0</v>
      </c>
      <c r="Q63" s="274">
        <f t="shared" si="26"/>
        <v>12.457000000000001</v>
      </c>
      <c r="R63" s="274">
        <f t="shared" si="26"/>
        <v>0</v>
      </c>
      <c r="S63" s="274">
        <f t="shared" si="26"/>
        <v>0.219</v>
      </c>
      <c r="T63" s="274">
        <f t="shared" si="26"/>
        <v>0</v>
      </c>
      <c r="U63" s="274">
        <f t="shared" si="26"/>
        <v>8.2919999999999998</v>
      </c>
      <c r="V63" s="274">
        <f t="shared" si="26"/>
        <v>4.1680000000000001</v>
      </c>
      <c r="W63" s="274">
        <f t="shared" si="26"/>
        <v>0</v>
      </c>
      <c r="X63" s="78"/>
      <c r="Y63" s="78"/>
      <c r="Z63" s="78"/>
    </row>
    <row r="64" spans="2:88" ht="16.95" customHeight="1" x14ac:dyDescent="0.25">
      <c r="B64" s="471"/>
      <c r="D64" s="416"/>
      <c r="F64" s="451"/>
      <c r="G64" s="277" t="s">
        <v>330</v>
      </c>
      <c r="H64" s="150" t="str">
        <f>Matrix!E65</f>
        <v>C</v>
      </c>
      <c r="I64" s="88" t="s">
        <v>317</v>
      </c>
      <c r="J64" s="108"/>
      <c r="M64" s="274">
        <f>M63</f>
        <v>25.135999999999999</v>
      </c>
      <c r="N64" s="276"/>
      <c r="O64" s="276"/>
      <c r="P64" s="276"/>
      <c r="Q64" s="276"/>
      <c r="R64" s="276"/>
      <c r="S64" s="276"/>
      <c r="T64" s="276"/>
      <c r="U64" s="276"/>
      <c r="V64" s="276"/>
      <c r="W64" s="276"/>
      <c r="X64" s="78"/>
      <c r="Y64" s="78"/>
      <c r="Z64" s="78"/>
    </row>
    <row r="65" spans="2:88" ht="16.95" customHeight="1" x14ac:dyDescent="0.25">
      <c r="B65" s="471"/>
      <c r="D65" s="416"/>
      <c r="F65" s="452"/>
      <c r="G65" s="277" t="s">
        <v>331</v>
      </c>
      <c r="H65" s="150" t="str">
        <f>Matrix!D65</f>
        <v>Env</v>
      </c>
      <c r="I65" s="88" t="s">
        <v>314</v>
      </c>
      <c r="J65" s="108"/>
      <c r="M65" s="274">
        <f>M64</f>
        <v>25.135999999999999</v>
      </c>
      <c r="N65" s="276"/>
      <c r="O65" s="276"/>
      <c r="P65" s="276"/>
      <c r="Q65" s="276"/>
      <c r="R65" s="276"/>
      <c r="S65" s="276"/>
      <c r="T65" s="276"/>
      <c r="U65" s="276"/>
      <c r="V65" s="276"/>
      <c r="W65" s="276"/>
      <c r="X65" s="78"/>
      <c r="Y65" s="78"/>
      <c r="Z65" s="78"/>
    </row>
    <row r="66" spans="2:88" ht="7.95" customHeight="1" x14ac:dyDescent="0.25">
      <c r="B66" s="471"/>
      <c r="H66" s="78"/>
      <c r="J66" s="78"/>
      <c r="K66" s="78"/>
      <c r="L66" s="78"/>
      <c r="M66" s="276"/>
      <c r="N66" s="276"/>
      <c r="O66" s="276"/>
      <c r="P66" s="276"/>
      <c r="Q66" s="276"/>
      <c r="R66" s="276"/>
      <c r="S66" s="276"/>
      <c r="T66" s="276"/>
      <c r="U66" s="276"/>
      <c r="V66" s="276"/>
      <c r="W66" s="276"/>
      <c r="X66" s="78"/>
      <c r="Y66" s="78"/>
      <c r="Z66" s="78"/>
      <c r="BY66" s="86"/>
      <c r="BZ66" s="86"/>
    </row>
    <row r="67" spans="2:88" ht="16.95" customHeight="1" x14ac:dyDescent="0.25">
      <c r="B67" s="471"/>
      <c r="D67" s="416" t="str">
        <f>Original_data!A64</f>
        <v>Wood and wood products</v>
      </c>
      <c r="F67" s="372" t="str">
        <f>"Value in energy balance "&amp;$B$4</f>
        <v>Value in energy balance (in TJ)</v>
      </c>
      <c r="G67" s="408"/>
      <c r="H67" s="373"/>
      <c r="I67" s="108"/>
      <c r="J67" s="92">
        <v>1</v>
      </c>
      <c r="M67" s="274">
        <f>SUM(N67:W67)</f>
        <v>2804</v>
      </c>
      <c r="N67" s="275">
        <f t="shared" ref="N67:W67" si="27">SUMIFS($AA67:$CJ67,$AA$8:$CJ$8,N$10)*$J67</f>
        <v>0</v>
      </c>
      <c r="O67" s="275">
        <f t="shared" si="27"/>
        <v>0</v>
      </c>
      <c r="P67" s="275">
        <f t="shared" si="27"/>
        <v>0</v>
      </c>
      <c r="Q67" s="275">
        <f t="shared" si="27"/>
        <v>1015</v>
      </c>
      <c r="R67" s="275">
        <f t="shared" si="27"/>
        <v>46</v>
      </c>
      <c r="S67" s="275">
        <f t="shared" si="27"/>
        <v>1003</v>
      </c>
      <c r="T67" s="275">
        <f t="shared" si="27"/>
        <v>0</v>
      </c>
      <c r="U67" s="275">
        <f t="shared" si="27"/>
        <v>709</v>
      </c>
      <c r="V67" s="275">
        <f t="shared" si="27"/>
        <v>31</v>
      </c>
      <c r="W67" s="275">
        <f t="shared" si="27"/>
        <v>0</v>
      </c>
      <c r="X67" s="78"/>
      <c r="Y67" s="78"/>
      <c r="Z67" s="78"/>
      <c r="AA67" s="101">
        <f>Original_data!B64</f>
        <v>0</v>
      </c>
      <c r="AB67" s="101">
        <f>Original_data!C64</f>
        <v>0</v>
      </c>
      <c r="AC67" s="101">
        <f>Original_data!D64</f>
        <v>0</v>
      </c>
      <c r="AD67" s="101">
        <f>Original_data!E64</f>
        <v>0</v>
      </c>
      <c r="AE67" s="101">
        <f>Original_data!F64</f>
        <v>0</v>
      </c>
      <c r="AF67" s="101">
        <f>Original_data!G64</f>
        <v>0</v>
      </c>
      <c r="AG67" s="101">
        <f>Original_data!H64</f>
        <v>0</v>
      </c>
      <c r="AH67" s="101">
        <f>Original_data!I64</f>
        <v>0</v>
      </c>
      <c r="AI67" s="101">
        <f>Original_data!J64</f>
        <v>0</v>
      </c>
      <c r="AJ67" s="101">
        <f>Original_data!K64</f>
        <v>0</v>
      </c>
      <c r="AK67" s="101">
        <f>Original_data!L64</f>
        <v>0</v>
      </c>
      <c r="AL67" s="101">
        <f>Original_data!M64</f>
        <v>0</v>
      </c>
      <c r="AM67" s="101">
        <f>Original_data!N64</f>
        <v>0</v>
      </c>
      <c r="AN67" s="101">
        <f>Original_data!O64</f>
        <v>0</v>
      </c>
      <c r="AO67" s="101">
        <f>Original_data!P64</f>
        <v>0</v>
      </c>
      <c r="AP67" s="101">
        <f>Original_data!Q64</f>
        <v>0</v>
      </c>
      <c r="AQ67" s="101">
        <f>Original_data!R64</f>
        <v>0</v>
      </c>
      <c r="AR67" s="101">
        <f>Original_data!S64</f>
        <v>1015</v>
      </c>
      <c r="AS67" s="101">
        <f>Original_data!U64</f>
        <v>0</v>
      </c>
      <c r="AT67" s="101">
        <f>Original_data!V64</f>
        <v>0</v>
      </c>
      <c r="AU67" s="101">
        <f>Original_data!W64</f>
        <v>0</v>
      </c>
      <c r="AV67" s="101">
        <f>Original_data!X64</f>
        <v>0</v>
      </c>
      <c r="AW67" s="101">
        <f>Original_data!Y64</f>
        <v>0</v>
      </c>
      <c r="AX67" s="101">
        <f>Original_data!Z64</f>
        <v>0</v>
      </c>
      <c r="AY67" s="101">
        <f>Original_data!AA64</f>
        <v>0</v>
      </c>
      <c r="AZ67" s="101">
        <f>Original_data!AB64</f>
        <v>46</v>
      </c>
      <c r="BA67" s="101">
        <f>Original_data!AC64</f>
        <v>0</v>
      </c>
      <c r="BB67" s="101">
        <f>Original_data!AD64</f>
        <v>0</v>
      </c>
      <c r="BC67" s="101">
        <f>Original_data!AE64</f>
        <v>0</v>
      </c>
      <c r="BD67" s="101">
        <f>Original_data!AF64</f>
        <v>0</v>
      </c>
      <c r="BE67" s="101">
        <f>Original_data!AG64</f>
        <v>0</v>
      </c>
      <c r="BF67" s="101">
        <f>Original_data!AH64</f>
        <v>0</v>
      </c>
      <c r="BG67" s="101">
        <f>Original_data!AI64</f>
        <v>0</v>
      </c>
      <c r="BH67" s="101">
        <f>Original_data!AJ64</f>
        <v>0</v>
      </c>
      <c r="BI67" s="101">
        <f>Original_data!AK64</f>
        <v>0</v>
      </c>
      <c r="BJ67" s="101">
        <f>Original_data!AL64</f>
        <v>0</v>
      </c>
      <c r="BK67" s="101">
        <f>Original_data!AM64</f>
        <v>0</v>
      </c>
      <c r="BL67" s="101">
        <f>Original_data!AN64</f>
        <v>0</v>
      </c>
      <c r="BM67" s="101">
        <f>Original_data!AO64</f>
        <v>0</v>
      </c>
      <c r="BN67" s="101">
        <f>Original_data!AP64</f>
        <v>0</v>
      </c>
      <c r="BO67" s="101">
        <f>Original_data!AQ64</f>
        <v>0</v>
      </c>
      <c r="BP67" s="101">
        <f>Original_data!AR64</f>
        <v>0</v>
      </c>
      <c r="BQ67" s="101">
        <f>Original_data!AS64</f>
        <v>0</v>
      </c>
      <c r="BR67" s="101">
        <f>Original_data!AT64</f>
        <v>1003</v>
      </c>
      <c r="BS67" s="101">
        <f>Original_data!AU64</f>
        <v>0</v>
      </c>
      <c r="BT67" s="101">
        <f>Original_data!AV64</f>
        <v>0</v>
      </c>
      <c r="BU67" s="101">
        <f>Original_data!AW64</f>
        <v>0</v>
      </c>
      <c r="BV67" s="101">
        <f>Original_data!AX64</f>
        <v>0</v>
      </c>
      <c r="BW67" s="101">
        <f>Original_data!AY64</f>
        <v>0</v>
      </c>
      <c r="BX67" s="101">
        <f>Original_data!AZ64</f>
        <v>0</v>
      </c>
      <c r="BY67" s="101">
        <f>Original_data!BA64</f>
        <v>0</v>
      </c>
      <c r="BZ67" s="101">
        <f>Original_data!BB64</f>
        <v>0</v>
      </c>
      <c r="CA67" s="101">
        <f>Original_data!BC64</f>
        <v>0</v>
      </c>
      <c r="CB67" s="101">
        <f>Original_data!BD64</f>
        <v>0</v>
      </c>
      <c r="CC67" s="101">
        <f>Original_data!BE64</f>
        <v>0</v>
      </c>
      <c r="CD67" s="101">
        <f>Original_data!BF64</f>
        <v>0</v>
      </c>
      <c r="CE67" s="101">
        <f>Original_data!BG64</f>
        <v>0</v>
      </c>
      <c r="CF67" s="101">
        <f>Original_data!BH64</f>
        <v>0</v>
      </c>
      <c r="CG67" s="101">
        <f>Original_data!BI64</f>
        <v>0</v>
      </c>
      <c r="CH67" s="101">
        <f>Original_data!BJ64</f>
        <v>0</v>
      </c>
      <c r="CI67" s="101">
        <f>Original_data!BK64</f>
        <v>709</v>
      </c>
      <c r="CJ67" s="101">
        <f>Original_data!BL64</f>
        <v>31</v>
      </c>
    </row>
    <row r="68" spans="2:88" ht="4.95" customHeight="1" x14ac:dyDescent="0.25">
      <c r="B68" s="471"/>
      <c r="D68" s="416"/>
      <c r="E68" s="84"/>
      <c r="F68" s="84"/>
      <c r="G68" s="84"/>
      <c r="I68" s="84"/>
      <c r="M68" s="276"/>
      <c r="N68" s="276"/>
      <c r="O68" s="276"/>
      <c r="P68" s="276"/>
      <c r="Q68" s="276"/>
      <c r="R68" s="276"/>
      <c r="S68" s="276"/>
      <c r="T68" s="276"/>
      <c r="U68" s="276"/>
      <c r="V68" s="276"/>
      <c r="W68" s="276"/>
      <c r="X68" s="78"/>
      <c r="Y68" s="78"/>
      <c r="Z68" s="78"/>
    </row>
    <row r="69" spans="2:88" ht="16.95" customHeight="1" x14ac:dyDescent="0.25">
      <c r="B69" s="471"/>
      <c r="D69" s="416"/>
      <c r="F69" s="450" t="str">
        <f>"Value in PSUT"&amp;$D$4</f>
        <v>Value in PSUT (in PJ)</v>
      </c>
      <c r="G69" s="277" t="s">
        <v>333</v>
      </c>
      <c r="H69" s="150" t="str">
        <f>Matrix!E66</f>
        <v>C</v>
      </c>
      <c r="I69" s="88" t="s">
        <v>312</v>
      </c>
      <c r="J69" s="92">
        <v>1E-3</v>
      </c>
      <c r="M69" s="274">
        <f t="shared" ref="M69" si="28">SUM(N69:W69)</f>
        <v>2.8040000000000003</v>
      </c>
      <c r="N69" s="274">
        <f>N67*$J69</f>
        <v>0</v>
      </c>
      <c r="O69" s="274">
        <f t="shared" ref="O69:W69" si="29">O67*$J69</f>
        <v>0</v>
      </c>
      <c r="P69" s="274">
        <f t="shared" si="29"/>
        <v>0</v>
      </c>
      <c r="Q69" s="274">
        <f t="shared" si="29"/>
        <v>1.0150000000000001</v>
      </c>
      <c r="R69" s="274">
        <f t="shared" si="29"/>
        <v>4.5999999999999999E-2</v>
      </c>
      <c r="S69" s="274">
        <f t="shared" si="29"/>
        <v>1.0030000000000001</v>
      </c>
      <c r="T69" s="274">
        <f t="shared" si="29"/>
        <v>0</v>
      </c>
      <c r="U69" s="274">
        <f t="shared" si="29"/>
        <v>0.70899999999999996</v>
      </c>
      <c r="V69" s="274">
        <f t="shared" si="29"/>
        <v>3.1E-2</v>
      </c>
      <c r="W69" s="274">
        <f t="shared" si="29"/>
        <v>0</v>
      </c>
      <c r="X69" s="78"/>
      <c r="Y69" s="78"/>
      <c r="Z69" s="78"/>
    </row>
    <row r="70" spans="2:88" ht="16.95" customHeight="1" x14ac:dyDescent="0.25">
      <c r="B70" s="471"/>
      <c r="D70" s="416"/>
      <c r="F70" s="451"/>
      <c r="G70" s="277" t="s">
        <v>330</v>
      </c>
      <c r="H70" s="150" t="str">
        <f>Matrix!E66</f>
        <v>C</v>
      </c>
      <c r="I70" s="88" t="s">
        <v>317</v>
      </c>
      <c r="J70" s="108"/>
      <c r="M70" s="274">
        <f>M69</f>
        <v>2.8040000000000003</v>
      </c>
      <c r="N70" s="276"/>
      <c r="O70" s="276"/>
      <c r="P70" s="276"/>
      <c r="Q70" s="276"/>
      <c r="R70" s="276"/>
      <c r="S70" s="276"/>
      <c r="T70" s="276"/>
      <c r="U70" s="276"/>
      <c r="V70" s="276"/>
      <c r="W70" s="276"/>
      <c r="X70" s="78"/>
      <c r="Y70" s="78"/>
      <c r="Z70" s="78"/>
    </row>
    <row r="71" spans="2:88" ht="16.95" customHeight="1" x14ac:dyDescent="0.25">
      <c r="B71" s="471"/>
      <c r="D71" s="416"/>
      <c r="F71" s="452"/>
      <c r="G71" s="277" t="s">
        <v>331</v>
      </c>
      <c r="H71" s="150" t="str">
        <f>Matrix!D66</f>
        <v>Env</v>
      </c>
      <c r="I71" s="88" t="s">
        <v>314</v>
      </c>
      <c r="J71" s="108"/>
      <c r="M71" s="274">
        <f>M70</f>
        <v>2.8040000000000003</v>
      </c>
      <c r="N71" s="276"/>
      <c r="O71" s="276"/>
      <c r="P71" s="276"/>
      <c r="Q71" s="276"/>
      <c r="R71" s="276"/>
      <c r="S71" s="276"/>
      <c r="T71" s="276"/>
      <c r="U71" s="276"/>
      <c r="V71" s="276"/>
      <c r="W71" s="276"/>
      <c r="X71" s="78"/>
      <c r="Y71" s="78"/>
      <c r="Z71" s="78"/>
    </row>
    <row r="72" spans="2:88" ht="7.95" customHeight="1" x14ac:dyDescent="0.25">
      <c r="B72" s="471"/>
      <c r="H72" s="78"/>
      <c r="J72" s="78"/>
      <c r="K72" s="78"/>
      <c r="L72" s="78"/>
      <c r="M72" s="276"/>
      <c r="N72" s="276"/>
      <c r="O72" s="276"/>
      <c r="P72" s="276"/>
      <c r="Q72" s="276"/>
      <c r="R72" s="276"/>
      <c r="S72" s="276"/>
      <c r="T72" s="276"/>
      <c r="U72" s="276"/>
      <c r="V72" s="276"/>
      <c r="W72" s="276"/>
      <c r="X72" s="78"/>
      <c r="Y72" s="78"/>
      <c r="Z72" s="78"/>
      <c r="BY72" s="86"/>
      <c r="BZ72" s="86"/>
    </row>
    <row r="73" spans="2:88" ht="16.95" customHeight="1" x14ac:dyDescent="0.25">
      <c r="B73" s="471"/>
      <c r="D73" s="416" t="str">
        <f>Original_data!A65</f>
        <v>Construction</v>
      </c>
      <c r="F73" s="372" t="str">
        <f>"Value in energy balance "&amp;$B$4</f>
        <v>Value in energy balance (in TJ)</v>
      </c>
      <c r="G73" s="408"/>
      <c r="H73" s="373"/>
      <c r="I73" s="108"/>
      <c r="J73" s="92">
        <v>1</v>
      </c>
      <c r="M73" s="274">
        <f>SUM(N73:W73)</f>
        <v>25363</v>
      </c>
      <c r="N73" s="275">
        <f t="shared" ref="N73:W73" si="30">SUMIFS($AA73:$CJ73,$AA$8:$CJ$8,N$10)*$J73</f>
        <v>57</v>
      </c>
      <c r="O73" s="275">
        <f t="shared" si="30"/>
        <v>0</v>
      </c>
      <c r="P73" s="275">
        <f t="shared" si="30"/>
        <v>0</v>
      </c>
      <c r="Q73" s="275">
        <f t="shared" si="30"/>
        <v>4073</v>
      </c>
      <c r="R73" s="275">
        <f t="shared" si="30"/>
        <v>17466</v>
      </c>
      <c r="S73" s="275">
        <f t="shared" si="30"/>
        <v>645</v>
      </c>
      <c r="T73" s="275">
        <f t="shared" si="30"/>
        <v>0</v>
      </c>
      <c r="U73" s="275">
        <f t="shared" si="30"/>
        <v>3122</v>
      </c>
      <c r="V73" s="275">
        <f t="shared" si="30"/>
        <v>0</v>
      </c>
      <c r="W73" s="275">
        <f t="shared" si="30"/>
        <v>0</v>
      </c>
      <c r="X73" s="78"/>
      <c r="Y73" s="78"/>
      <c r="Z73" s="78"/>
      <c r="AA73" s="101">
        <f>Original_data!B65</f>
        <v>0</v>
      </c>
      <c r="AB73" s="101">
        <f>Original_data!C65</f>
        <v>0</v>
      </c>
      <c r="AC73" s="101">
        <f>Original_data!D65</f>
        <v>0</v>
      </c>
      <c r="AD73" s="101">
        <f>Original_data!E65</f>
        <v>0</v>
      </c>
      <c r="AE73" s="101">
        <f>Original_data!F65</f>
        <v>0</v>
      </c>
      <c r="AF73" s="101">
        <f>Original_data!G65</f>
        <v>0</v>
      </c>
      <c r="AG73" s="101">
        <f>Original_data!H65</f>
        <v>57</v>
      </c>
      <c r="AH73" s="101">
        <f>Original_data!I65</f>
        <v>0</v>
      </c>
      <c r="AI73" s="101">
        <f>Original_data!J65</f>
        <v>0</v>
      </c>
      <c r="AJ73" s="101">
        <f>Original_data!K65</f>
        <v>0</v>
      </c>
      <c r="AK73" s="101">
        <f>Original_data!L65</f>
        <v>0</v>
      </c>
      <c r="AL73" s="101">
        <f>Original_data!M65</f>
        <v>0</v>
      </c>
      <c r="AM73" s="101">
        <f>Original_data!N65</f>
        <v>0</v>
      </c>
      <c r="AN73" s="101">
        <f>Original_data!O65</f>
        <v>0</v>
      </c>
      <c r="AO73" s="101">
        <f>Original_data!P65</f>
        <v>0</v>
      </c>
      <c r="AP73" s="101">
        <f>Original_data!Q65</f>
        <v>0</v>
      </c>
      <c r="AQ73" s="101">
        <f>Original_data!R65</f>
        <v>0</v>
      </c>
      <c r="AR73" s="101">
        <f>Original_data!S65</f>
        <v>4073</v>
      </c>
      <c r="AS73" s="101">
        <f>Original_data!U65</f>
        <v>0</v>
      </c>
      <c r="AT73" s="101">
        <f>Original_data!V65</f>
        <v>0</v>
      </c>
      <c r="AU73" s="101">
        <f>Original_data!W65</f>
        <v>0</v>
      </c>
      <c r="AV73" s="101">
        <f>Original_data!X65</f>
        <v>0</v>
      </c>
      <c r="AW73" s="101">
        <f>Original_data!Y65</f>
        <v>0</v>
      </c>
      <c r="AX73" s="101">
        <f>Original_data!Z65</f>
        <v>0</v>
      </c>
      <c r="AY73" s="101">
        <f>Original_data!AA65</f>
        <v>0</v>
      </c>
      <c r="AZ73" s="101">
        <f>Original_data!AB65</f>
        <v>0</v>
      </c>
      <c r="BA73" s="101">
        <f>Original_data!AC65</f>
        <v>0</v>
      </c>
      <c r="BB73" s="101">
        <f>Original_data!AD65</f>
        <v>0</v>
      </c>
      <c r="BC73" s="101">
        <f>Original_data!AE65</f>
        <v>0</v>
      </c>
      <c r="BD73" s="101">
        <f>Original_data!AF65</f>
        <v>0</v>
      </c>
      <c r="BE73" s="101">
        <f>Original_data!AG65</f>
        <v>0</v>
      </c>
      <c r="BF73" s="101">
        <f>Original_data!AH65</f>
        <v>17466</v>
      </c>
      <c r="BG73" s="101">
        <f>Original_data!AI65</f>
        <v>0</v>
      </c>
      <c r="BH73" s="101">
        <f>Original_data!AJ65</f>
        <v>0</v>
      </c>
      <c r="BI73" s="101">
        <f>Original_data!AK65</f>
        <v>0</v>
      </c>
      <c r="BJ73" s="101">
        <f>Original_data!AL65</f>
        <v>0</v>
      </c>
      <c r="BK73" s="101">
        <f>Original_data!AM65</f>
        <v>0</v>
      </c>
      <c r="BL73" s="101">
        <f>Original_data!AN65</f>
        <v>0</v>
      </c>
      <c r="BM73" s="101">
        <f>Original_data!AO65</f>
        <v>0</v>
      </c>
      <c r="BN73" s="101">
        <f>Original_data!AP65</f>
        <v>0</v>
      </c>
      <c r="BO73" s="101">
        <f>Original_data!AQ65</f>
        <v>0</v>
      </c>
      <c r="BP73" s="101">
        <f>Original_data!AR65</f>
        <v>0</v>
      </c>
      <c r="BQ73" s="101">
        <f>Original_data!AS65</f>
        <v>0</v>
      </c>
      <c r="BR73" s="101">
        <f>Original_data!AT65</f>
        <v>90</v>
      </c>
      <c r="BS73" s="101">
        <f>Original_data!AU65</f>
        <v>0</v>
      </c>
      <c r="BT73" s="101">
        <f>Original_data!AV65</f>
        <v>0</v>
      </c>
      <c r="BU73" s="101">
        <f>Original_data!AW65</f>
        <v>555</v>
      </c>
      <c r="BV73" s="101">
        <f>Original_data!AX65</f>
        <v>0</v>
      </c>
      <c r="BW73" s="101">
        <f>Original_data!AY65</f>
        <v>0</v>
      </c>
      <c r="BX73" s="101">
        <f>Original_data!AZ65</f>
        <v>0</v>
      </c>
      <c r="BY73" s="101">
        <f>Original_data!BA65</f>
        <v>0</v>
      </c>
      <c r="BZ73" s="101">
        <f>Original_data!BB65</f>
        <v>0</v>
      </c>
      <c r="CA73" s="101">
        <f>Original_data!BC65</f>
        <v>0</v>
      </c>
      <c r="CB73" s="101">
        <f>Original_data!BD65</f>
        <v>0</v>
      </c>
      <c r="CC73" s="101">
        <f>Original_data!BE65</f>
        <v>0</v>
      </c>
      <c r="CD73" s="101">
        <f>Original_data!BF65</f>
        <v>0</v>
      </c>
      <c r="CE73" s="101">
        <f>Original_data!BG65</f>
        <v>0</v>
      </c>
      <c r="CF73" s="101">
        <f>Original_data!BH65</f>
        <v>0</v>
      </c>
      <c r="CG73" s="101">
        <f>Original_data!BI65</f>
        <v>0</v>
      </c>
      <c r="CH73" s="101">
        <f>Original_data!BJ65</f>
        <v>0</v>
      </c>
      <c r="CI73" s="101">
        <f>Original_data!BK65</f>
        <v>3122</v>
      </c>
      <c r="CJ73" s="101">
        <f>Original_data!BL65</f>
        <v>0</v>
      </c>
    </row>
    <row r="74" spans="2:88" ht="4.95" customHeight="1" x14ac:dyDescent="0.25">
      <c r="B74" s="471"/>
      <c r="D74" s="416"/>
      <c r="E74" s="84"/>
      <c r="F74" s="84"/>
      <c r="G74" s="84"/>
      <c r="I74" s="84"/>
      <c r="M74" s="276"/>
      <c r="N74" s="276"/>
      <c r="O74" s="276"/>
      <c r="P74" s="276"/>
      <c r="Q74" s="276"/>
      <c r="R74" s="276"/>
      <c r="S74" s="276"/>
      <c r="T74" s="276"/>
      <c r="U74" s="276"/>
      <c r="V74" s="276"/>
      <c r="W74" s="276"/>
      <c r="X74" s="78"/>
      <c r="Y74" s="78"/>
      <c r="Z74" s="78"/>
    </row>
    <row r="75" spans="2:88" ht="16.95" customHeight="1" x14ac:dyDescent="0.25">
      <c r="B75" s="471"/>
      <c r="D75" s="416"/>
      <c r="F75" s="450" t="str">
        <f>"Value in PSUT"&amp;$D$4</f>
        <v>Value in PSUT (in PJ)</v>
      </c>
      <c r="G75" s="277" t="s">
        <v>333</v>
      </c>
      <c r="H75" s="150" t="str">
        <f>Matrix!E67</f>
        <v>Other</v>
      </c>
      <c r="I75" s="88" t="s">
        <v>312</v>
      </c>
      <c r="J75" s="92">
        <v>1E-3</v>
      </c>
      <c r="M75" s="274">
        <f t="shared" ref="M75" si="31">SUM(N75:W75)</f>
        <v>25.363000000000003</v>
      </c>
      <c r="N75" s="274">
        <f>N73*$J75</f>
        <v>5.7000000000000002E-2</v>
      </c>
      <c r="O75" s="274">
        <f t="shared" ref="O75:W75" si="32">O73*$J75</f>
        <v>0</v>
      </c>
      <c r="P75" s="274">
        <f t="shared" si="32"/>
        <v>0</v>
      </c>
      <c r="Q75" s="274">
        <f t="shared" si="32"/>
        <v>4.0730000000000004</v>
      </c>
      <c r="R75" s="274">
        <f t="shared" si="32"/>
        <v>17.466000000000001</v>
      </c>
      <c r="S75" s="274">
        <f t="shared" si="32"/>
        <v>0.64500000000000002</v>
      </c>
      <c r="T75" s="274">
        <f t="shared" si="32"/>
        <v>0</v>
      </c>
      <c r="U75" s="274">
        <f t="shared" si="32"/>
        <v>3.1219999999999999</v>
      </c>
      <c r="V75" s="274">
        <f t="shared" si="32"/>
        <v>0</v>
      </c>
      <c r="W75" s="274">
        <f t="shared" si="32"/>
        <v>0</v>
      </c>
      <c r="X75" s="78"/>
      <c r="Y75" s="78"/>
      <c r="Z75" s="78"/>
    </row>
    <row r="76" spans="2:88" ht="16.95" customHeight="1" x14ac:dyDescent="0.25">
      <c r="B76" s="471"/>
      <c r="D76" s="416"/>
      <c r="F76" s="451"/>
      <c r="G76" s="277" t="s">
        <v>330</v>
      </c>
      <c r="H76" s="150" t="str">
        <f>Matrix!E67</f>
        <v>Other</v>
      </c>
      <c r="I76" s="88" t="s">
        <v>317</v>
      </c>
      <c r="J76" s="108"/>
      <c r="M76" s="274">
        <f>M75</f>
        <v>25.363000000000003</v>
      </c>
      <c r="N76" s="276"/>
      <c r="O76" s="276"/>
      <c r="P76" s="276"/>
      <c r="Q76" s="276"/>
      <c r="R76" s="276"/>
      <c r="S76" s="276"/>
      <c r="T76" s="276"/>
      <c r="U76" s="276"/>
      <c r="V76" s="276"/>
      <c r="W76" s="276"/>
      <c r="X76" s="78"/>
      <c r="Y76" s="78"/>
      <c r="Z76" s="78"/>
    </row>
    <row r="77" spans="2:88" ht="16.95" customHeight="1" x14ac:dyDescent="0.25">
      <c r="B77" s="471"/>
      <c r="D77" s="416"/>
      <c r="F77" s="452"/>
      <c r="G77" s="277" t="s">
        <v>331</v>
      </c>
      <c r="H77" s="150" t="str">
        <f>Matrix!D67</f>
        <v>Env</v>
      </c>
      <c r="I77" s="88" t="s">
        <v>314</v>
      </c>
      <c r="J77" s="108"/>
      <c r="M77" s="274">
        <f>M76</f>
        <v>25.363000000000003</v>
      </c>
      <c r="N77" s="276"/>
      <c r="O77" s="276"/>
      <c r="P77" s="276"/>
      <c r="Q77" s="276"/>
      <c r="R77" s="276"/>
      <c r="S77" s="276"/>
      <c r="T77" s="276"/>
      <c r="U77" s="276"/>
      <c r="V77" s="276"/>
      <c r="W77" s="276"/>
      <c r="X77" s="78"/>
      <c r="Y77" s="78"/>
      <c r="Z77" s="78"/>
    </row>
    <row r="78" spans="2:88" ht="7.95" customHeight="1" x14ac:dyDescent="0.25">
      <c r="B78" s="471"/>
      <c r="H78" s="78"/>
      <c r="J78" s="78"/>
      <c r="K78" s="78"/>
      <c r="L78" s="78"/>
      <c r="M78" s="276"/>
      <c r="N78" s="276"/>
      <c r="O78" s="276"/>
      <c r="P78" s="276"/>
      <c r="Q78" s="276"/>
      <c r="R78" s="276"/>
      <c r="S78" s="276"/>
      <c r="T78" s="276"/>
      <c r="U78" s="276"/>
      <c r="V78" s="276"/>
      <c r="W78" s="276"/>
      <c r="X78" s="78"/>
      <c r="Y78" s="78"/>
      <c r="Z78" s="78"/>
      <c r="BY78" s="86"/>
      <c r="BZ78" s="86"/>
    </row>
    <row r="79" spans="2:88" ht="16.95" customHeight="1" x14ac:dyDescent="0.25">
      <c r="B79" s="471"/>
      <c r="D79" s="416" t="str">
        <f>Original_data!A66</f>
        <v>Textile and leather</v>
      </c>
      <c r="F79" s="372" t="str">
        <f>"Value in energy balance "&amp;$B$4</f>
        <v>Value in energy balance (in TJ)</v>
      </c>
      <c r="G79" s="408"/>
      <c r="H79" s="373"/>
      <c r="I79" s="108"/>
      <c r="J79" s="92">
        <v>1</v>
      </c>
      <c r="M79" s="274">
        <f>SUM(N79:W79)</f>
        <v>3662</v>
      </c>
      <c r="N79" s="275">
        <f t="shared" ref="N79:W79" si="33">SUMIFS($AA79:$CJ79,$AA$8:$CJ$8,N$10)*$J79</f>
        <v>0</v>
      </c>
      <c r="O79" s="275">
        <f t="shared" si="33"/>
        <v>0</v>
      </c>
      <c r="P79" s="275">
        <f t="shared" si="33"/>
        <v>0</v>
      </c>
      <c r="Q79" s="275">
        <f t="shared" si="33"/>
        <v>2276</v>
      </c>
      <c r="R79" s="275">
        <f t="shared" si="33"/>
        <v>0</v>
      </c>
      <c r="S79" s="275">
        <f t="shared" si="33"/>
        <v>0</v>
      </c>
      <c r="T79" s="275">
        <f t="shared" si="33"/>
        <v>0</v>
      </c>
      <c r="U79" s="275">
        <f t="shared" si="33"/>
        <v>1217</v>
      </c>
      <c r="V79" s="275">
        <f t="shared" si="33"/>
        <v>169</v>
      </c>
      <c r="W79" s="275">
        <f t="shared" si="33"/>
        <v>0</v>
      </c>
      <c r="X79" s="78"/>
      <c r="Y79" s="78"/>
      <c r="Z79" s="78"/>
      <c r="AA79" s="101">
        <f>Original_data!B66</f>
        <v>0</v>
      </c>
      <c r="AB79" s="101">
        <f>Original_data!C66</f>
        <v>0</v>
      </c>
      <c r="AC79" s="101">
        <f>Original_data!D66</f>
        <v>0</v>
      </c>
      <c r="AD79" s="101">
        <f>Original_data!E66</f>
        <v>0</v>
      </c>
      <c r="AE79" s="101">
        <f>Original_data!F66</f>
        <v>0</v>
      </c>
      <c r="AF79" s="101">
        <f>Original_data!G66</f>
        <v>0</v>
      </c>
      <c r="AG79" s="101">
        <f>Original_data!H66</f>
        <v>0</v>
      </c>
      <c r="AH79" s="101">
        <f>Original_data!I66</f>
        <v>0</v>
      </c>
      <c r="AI79" s="101">
        <f>Original_data!J66</f>
        <v>0</v>
      </c>
      <c r="AJ79" s="101">
        <f>Original_data!K66</f>
        <v>0</v>
      </c>
      <c r="AK79" s="101">
        <f>Original_data!L66</f>
        <v>0</v>
      </c>
      <c r="AL79" s="101">
        <f>Original_data!M66</f>
        <v>0</v>
      </c>
      <c r="AM79" s="101">
        <f>Original_data!N66</f>
        <v>0</v>
      </c>
      <c r="AN79" s="101">
        <f>Original_data!O66</f>
        <v>0</v>
      </c>
      <c r="AO79" s="101">
        <f>Original_data!P66</f>
        <v>0</v>
      </c>
      <c r="AP79" s="101">
        <f>Original_data!Q66</f>
        <v>0</v>
      </c>
      <c r="AQ79" s="101">
        <f>Original_data!R66</f>
        <v>0</v>
      </c>
      <c r="AR79" s="101">
        <f>Original_data!S66</f>
        <v>2276</v>
      </c>
      <c r="AS79" s="101">
        <f>Original_data!U66</f>
        <v>0</v>
      </c>
      <c r="AT79" s="101">
        <f>Original_data!V66</f>
        <v>0</v>
      </c>
      <c r="AU79" s="101">
        <f>Original_data!W66</f>
        <v>0</v>
      </c>
      <c r="AV79" s="101">
        <f>Original_data!X66</f>
        <v>0</v>
      </c>
      <c r="AW79" s="101">
        <f>Original_data!Y66</f>
        <v>0</v>
      </c>
      <c r="AX79" s="101">
        <f>Original_data!Z66</f>
        <v>0</v>
      </c>
      <c r="AY79" s="101">
        <f>Original_data!AA66</f>
        <v>0</v>
      </c>
      <c r="AZ79" s="101">
        <f>Original_data!AB66</f>
        <v>0</v>
      </c>
      <c r="BA79" s="101">
        <f>Original_data!AC66</f>
        <v>0</v>
      </c>
      <c r="BB79" s="101">
        <f>Original_data!AD66</f>
        <v>0</v>
      </c>
      <c r="BC79" s="101">
        <f>Original_data!AE66</f>
        <v>0</v>
      </c>
      <c r="BD79" s="101">
        <f>Original_data!AF66</f>
        <v>0</v>
      </c>
      <c r="BE79" s="101">
        <f>Original_data!AG66</f>
        <v>0</v>
      </c>
      <c r="BF79" s="101">
        <f>Original_data!AH66</f>
        <v>0</v>
      </c>
      <c r="BG79" s="101">
        <f>Original_data!AI66</f>
        <v>0</v>
      </c>
      <c r="BH79" s="101">
        <f>Original_data!AJ66</f>
        <v>0</v>
      </c>
      <c r="BI79" s="101">
        <f>Original_data!AK66</f>
        <v>0</v>
      </c>
      <c r="BJ79" s="101">
        <f>Original_data!AL66</f>
        <v>0</v>
      </c>
      <c r="BK79" s="101">
        <f>Original_data!AM66</f>
        <v>0</v>
      </c>
      <c r="BL79" s="101">
        <f>Original_data!AN66</f>
        <v>0</v>
      </c>
      <c r="BM79" s="101">
        <f>Original_data!AO66</f>
        <v>0</v>
      </c>
      <c r="BN79" s="101">
        <f>Original_data!AP66</f>
        <v>0</v>
      </c>
      <c r="BO79" s="101">
        <f>Original_data!AQ66</f>
        <v>0</v>
      </c>
      <c r="BP79" s="101">
        <f>Original_data!AR66</f>
        <v>0</v>
      </c>
      <c r="BQ79" s="101">
        <f>Original_data!AS66</f>
        <v>0</v>
      </c>
      <c r="BR79" s="101">
        <f>Original_data!AT66</f>
        <v>0</v>
      </c>
      <c r="BS79" s="101">
        <f>Original_data!AU66</f>
        <v>0</v>
      </c>
      <c r="BT79" s="101">
        <f>Original_data!AV66</f>
        <v>0</v>
      </c>
      <c r="BU79" s="101">
        <f>Original_data!AW66</f>
        <v>0</v>
      </c>
      <c r="BV79" s="101">
        <f>Original_data!AX66</f>
        <v>0</v>
      </c>
      <c r="BW79" s="101">
        <f>Original_data!AY66</f>
        <v>0</v>
      </c>
      <c r="BX79" s="101">
        <f>Original_data!AZ66</f>
        <v>0</v>
      </c>
      <c r="BY79" s="101">
        <f>Original_data!BA66</f>
        <v>0</v>
      </c>
      <c r="BZ79" s="101">
        <f>Original_data!BB66</f>
        <v>0</v>
      </c>
      <c r="CA79" s="101">
        <f>Original_data!BC66</f>
        <v>0</v>
      </c>
      <c r="CB79" s="101">
        <f>Original_data!BD66</f>
        <v>0</v>
      </c>
      <c r="CC79" s="101">
        <f>Original_data!BE66</f>
        <v>0</v>
      </c>
      <c r="CD79" s="101">
        <f>Original_data!BF66</f>
        <v>0</v>
      </c>
      <c r="CE79" s="101">
        <f>Original_data!BG66</f>
        <v>0</v>
      </c>
      <c r="CF79" s="101">
        <f>Original_data!BH66</f>
        <v>0</v>
      </c>
      <c r="CG79" s="101">
        <f>Original_data!BI66</f>
        <v>0</v>
      </c>
      <c r="CH79" s="101">
        <f>Original_data!BJ66</f>
        <v>0</v>
      </c>
      <c r="CI79" s="101">
        <f>Original_data!BK66</f>
        <v>1217</v>
      </c>
      <c r="CJ79" s="101">
        <f>Original_data!BL66</f>
        <v>169</v>
      </c>
    </row>
    <row r="80" spans="2:88" ht="4.95" customHeight="1" x14ac:dyDescent="0.25">
      <c r="B80" s="471"/>
      <c r="D80" s="416"/>
      <c r="E80" s="84"/>
      <c r="F80" s="84"/>
      <c r="G80" s="84"/>
      <c r="I80" s="84"/>
      <c r="M80" s="276"/>
      <c r="N80" s="276"/>
      <c r="O80" s="276"/>
      <c r="P80" s="276"/>
      <c r="Q80" s="276"/>
      <c r="R80" s="276"/>
      <c r="S80" s="276"/>
      <c r="T80" s="276"/>
      <c r="U80" s="276"/>
      <c r="V80" s="276"/>
      <c r="W80" s="276"/>
      <c r="X80" s="78"/>
      <c r="Y80" s="78"/>
      <c r="Z80" s="78"/>
    </row>
    <row r="81" spans="2:88" ht="16.95" customHeight="1" x14ac:dyDescent="0.25">
      <c r="B81" s="471"/>
      <c r="D81" s="416"/>
      <c r="F81" s="450" t="str">
        <f>"Value in PSUT"&amp;$D$4</f>
        <v>Value in PSUT (in PJ)</v>
      </c>
      <c r="G81" s="277" t="s">
        <v>333</v>
      </c>
      <c r="H81" s="150" t="str">
        <f>Matrix!E68</f>
        <v>C</v>
      </c>
      <c r="I81" s="88" t="s">
        <v>312</v>
      </c>
      <c r="J81" s="92">
        <v>1E-3</v>
      </c>
      <c r="M81" s="274">
        <f t="shared" ref="M81" si="34">SUM(N81:W81)</f>
        <v>3.6620000000000004</v>
      </c>
      <c r="N81" s="274">
        <f>N79*$J81</f>
        <v>0</v>
      </c>
      <c r="O81" s="274">
        <f t="shared" ref="O81:W81" si="35">O79*$J81</f>
        <v>0</v>
      </c>
      <c r="P81" s="274">
        <f t="shared" si="35"/>
        <v>0</v>
      </c>
      <c r="Q81" s="274">
        <f t="shared" si="35"/>
        <v>2.2760000000000002</v>
      </c>
      <c r="R81" s="274">
        <f t="shared" si="35"/>
        <v>0</v>
      </c>
      <c r="S81" s="274">
        <f t="shared" si="35"/>
        <v>0</v>
      </c>
      <c r="T81" s="274">
        <f t="shared" si="35"/>
        <v>0</v>
      </c>
      <c r="U81" s="274">
        <f t="shared" si="35"/>
        <v>1.2170000000000001</v>
      </c>
      <c r="V81" s="274">
        <f t="shared" si="35"/>
        <v>0.16900000000000001</v>
      </c>
      <c r="W81" s="274">
        <f t="shared" si="35"/>
        <v>0</v>
      </c>
      <c r="X81" s="78"/>
      <c r="Y81" s="78"/>
      <c r="Z81" s="78"/>
    </row>
    <row r="82" spans="2:88" ht="16.95" customHeight="1" x14ac:dyDescent="0.25">
      <c r="B82" s="471"/>
      <c r="D82" s="416"/>
      <c r="F82" s="451"/>
      <c r="G82" s="277" t="s">
        <v>330</v>
      </c>
      <c r="H82" s="150" t="str">
        <f>Matrix!E68</f>
        <v>C</v>
      </c>
      <c r="I82" s="88" t="s">
        <v>317</v>
      </c>
      <c r="J82" s="108"/>
      <c r="M82" s="274">
        <f>M81</f>
        <v>3.6620000000000004</v>
      </c>
      <c r="N82" s="276"/>
      <c r="O82" s="276"/>
      <c r="P82" s="276"/>
      <c r="Q82" s="276"/>
      <c r="R82" s="276"/>
      <c r="S82" s="276"/>
      <c r="T82" s="276"/>
      <c r="U82" s="276"/>
      <c r="V82" s="276"/>
      <c r="W82" s="276"/>
      <c r="X82" s="78"/>
      <c r="Y82" s="78"/>
      <c r="Z82" s="78"/>
    </row>
    <row r="83" spans="2:88" ht="16.95" customHeight="1" x14ac:dyDescent="0.25">
      <c r="B83" s="471"/>
      <c r="D83" s="416"/>
      <c r="F83" s="452"/>
      <c r="G83" s="277" t="s">
        <v>331</v>
      </c>
      <c r="H83" s="150" t="str">
        <f>Matrix!D68</f>
        <v>Env</v>
      </c>
      <c r="I83" s="88" t="s">
        <v>314</v>
      </c>
      <c r="J83" s="108"/>
      <c r="M83" s="274">
        <f>M82</f>
        <v>3.6620000000000004</v>
      </c>
      <c r="N83" s="276"/>
      <c r="O83" s="276"/>
      <c r="P83" s="276"/>
      <c r="Q83" s="276"/>
      <c r="R83" s="276"/>
      <c r="S83" s="276"/>
      <c r="T83" s="276"/>
      <c r="U83" s="276"/>
      <c r="V83" s="276"/>
      <c r="W83" s="276"/>
      <c r="X83" s="78"/>
      <c r="Y83" s="78"/>
      <c r="Z83" s="78"/>
    </row>
    <row r="84" spans="2:88" ht="7.95" customHeight="1" x14ac:dyDescent="0.25">
      <c r="B84" s="471"/>
      <c r="H84" s="78"/>
      <c r="J84" s="78"/>
      <c r="K84" s="78"/>
      <c r="L84" s="78"/>
      <c r="M84" s="276"/>
      <c r="N84" s="276"/>
      <c r="O84" s="276"/>
      <c r="P84" s="276"/>
      <c r="Q84" s="276"/>
      <c r="R84" s="276"/>
      <c r="S84" s="276"/>
      <c r="T84" s="276"/>
      <c r="U84" s="276"/>
      <c r="V84" s="276"/>
      <c r="W84" s="276"/>
      <c r="X84" s="78"/>
      <c r="Y84" s="78"/>
      <c r="Z84" s="78"/>
      <c r="BY84" s="86"/>
      <c r="BZ84" s="86"/>
    </row>
    <row r="85" spans="2:88" ht="16.95" customHeight="1" x14ac:dyDescent="0.25">
      <c r="B85" s="471"/>
      <c r="D85" s="416" t="str">
        <f>Original_data!A67</f>
        <v>Non-specified (industry)</v>
      </c>
      <c r="F85" s="372" t="str">
        <f>"Value in energy balance "&amp;$B$4</f>
        <v>Value in energy balance (in TJ)</v>
      </c>
      <c r="G85" s="408"/>
      <c r="H85" s="373"/>
      <c r="I85" s="108"/>
      <c r="J85" s="92">
        <v>1</v>
      </c>
      <c r="M85" s="274">
        <f>SUM(N85:W85)</f>
        <v>15851</v>
      </c>
      <c r="N85" s="275">
        <f t="shared" ref="N85:W85" si="36">SUMIFS($AA85:$CJ85,$AA$8:$CJ$8,N$10)*$J85</f>
        <v>420</v>
      </c>
      <c r="O85" s="275">
        <f t="shared" si="36"/>
        <v>0</v>
      </c>
      <c r="P85" s="275">
        <f t="shared" si="36"/>
        <v>0</v>
      </c>
      <c r="Q85" s="275">
        <f t="shared" si="36"/>
        <v>4868</v>
      </c>
      <c r="R85" s="275">
        <f t="shared" si="36"/>
        <v>89</v>
      </c>
      <c r="S85" s="275">
        <f t="shared" si="36"/>
        <v>3476</v>
      </c>
      <c r="T85" s="275">
        <f t="shared" si="36"/>
        <v>0</v>
      </c>
      <c r="U85" s="275">
        <f t="shared" si="36"/>
        <v>6949</v>
      </c>
      <c r="V85" s="275">
        <f t="shared" si="36"/>
        <v>49</v>
      </c>
      <c r="W85" s="275">
        <f t="shared" si="36"/>
        <v>0</v>
      </c>
      <c r="X85" s="78"/>
      <c r="Y85" s="78"/>
      <c r="Z85" s="78"/>
      <c r="AA85" s="101">
        <f>Original_data!B67</f>
        <v>0</v>
      </c>
      <c r="AB85" s="101">
        <f>Original_data!C67</f>
        <v>0</v>
      </c>
      <c r="AC85" s="101">
        <f>Original_data!D67</f>
        <v>0</v>
      </c>
      <c r="AD85" s="101">
        <f>Original_data!E67</f>
        <v>0</v>
      </c>
      <c r="AE85" s="101">
        <f>Original_data!F67</f>
        <v>0</v>
      </c>
      <c r="AF85" s="101">
        <f>Original_data!G67</f>
        <v>0</v>
      </c>
      <c r="AG85" s="101">
        <f>Original_data!H67</f>
        <v>0</v>
      </c>
      <c r="AH85" s="101">
        <f>Original_data!I67</f>
        <v>0</v>
      </c>
      <c r="AI85" s="101">
        <f>Original_data!J67</f>
        <v>0</v>
      </c>
      <c r="AJ85" s="101">
        <f>Original_data!K67</f>
        <v>420</v>
      </c>
      <c r="AK85" s="101">
        <f>Original_data!L67</f>
        <v>0</v>
      </c>
      <c r="AL85" s="101">
        <f>Original_data!M67</f>
        <v>0</v>
      </c>
      <c r="AM85" s="101">
        <f>Original_data!N67</f>
        <v>0</v>
      </c>
      <c r="AN85" s="101">
        <f>Original_data!O67</f>
        <v>0</v>
      </c>
      <c r="AO85" s="101">
        <f>Original_data!P67</f>
        <v>0</v>
      </c>
      <c r="AP85" s="101">
        <f>Original_data!Q67</f>
        <v>0</v>
      </c>
      <c r="AQ85" s="101">
        <f>Original_data!R67</f>
        <v>0</v>
      </c>
      <c r="AR85" s="101">
        <f>Original_data!S67</f>
        <v>4868</v>
      </c>
      <c r="AS85" s="101">
        <f>Original_data!U67</f>
        <v>0</v>
      </c>
      <c r="AT85" s="101">
        <f>Original_data!V67</f>
        <v>0</v>
      </c>
      <c r="AU85" s="101">
        <f>Original_data!W67</f>
        <v>0</v>
      </c>
      <c r="AV85" s="101">
        <f>Original_data!X67</f>
        <v>0</v>
      </c>
      <c r="AW85" s="101">
        <f>Original_data!Y67</f>
        <v>0</v>
      </c>
      <c r="AX85" s="101">
        <f>Original_data!Z67</f>
        <v>0</v>
      </c>
      <c r="AY85" s="101">
        <f>Original_data!AA67</f>
        <v>0</v>
      </c>
      <c r="AZ85" s="101">
        <f>Original_data!AB67</f>
        <v>46</v>
      </c>
      <c r="BA85" s="101">
        <f>Original_data!AC67</f>
        <v>0</v>
      </c>
      <c r="BB85" s="101">
        <f>Original_data!AD67</f>
        <v>0</v>
      </c>
      <c r="BC85" s="101">
        <f>Original_data!AE67</f>
        <v>0</v>
      </c>
      <c r="BD85" s="101">
        <f>Original_data!AF67</f>
        <v>0</v>
      </c>
      <c r="BE85" s="101">
        <f>Original_data!AG67</f>
        <v>0</v>
      </c>
      <c r="BF85" s="101">
        <f>Original_data!AH67</f>
        <v>43</v>
      </c>
      <c r="BG85" s="101">
        <f>Original_data!AI67</f>
        <v>0</v>
      </c>
      <c r="BH85" s="101">
        <f>Original_data!AJ67</f>
        <v>0</v>
      </c>
      <c r="BI85" s="101">
        <f>Original_data!AK67</f>
        <v>0</v>
      </c>
      <c r="BJ85" s="101">
        <f>Original_data!AL67</f>
        <v>0</v>
      </c>
      <c r="BK85" s="101">
        <f>Original_data!AM67</f>
        <v>0</v>
      </c>
      <c r="BL85" s="101">
        <f>Original_data!AN67</f>
        <v>0</v>
      </c>
      <c r="BM85" s="101">
        <f>Original_data!AO67</f>
        <v>0</v>
      </c>
      <c r="BN85" s="101">
        <f>Original_data!AP67</f>
        <v>0</v>
      </c>
      <c r="BO85" s="101">
        <f>Original_data!AQ67</f>
        <v>0</v>
      </c>
      <c r="BP85" s="101">
        <f>Original_data!AR67</f>
        <v>0</v>
      </c>
      <c r="BQ85" s="101">
        <f>Original_data!AS67</f>
        <v>0</v>
      </c>
      <c r="BR85" s="101">
        <f>Original_data!AT67</f>
        <v>3390</v>
      </c>
      <c r="BS85" s="101">
        <f>Original_data!AU67</f>
        <v>86</v>
      </c>
      <c r="BT85" s="101">
        <f>Original_data!AV67</f>
        <v>0</v>
      </c>
      <c r="BU85" s="101">
        <f>Original_data!AW67</f>
        <v>0</v>
      </c>
      <c r="BV85" s="101">
        <f>Original_data!AX67</f>
        <v>0</v>
      </c>
      <c r="BW85" s="101">
        <f>Original_data!AY67</f>
        <v>0</v>
      </c>
      <c r="BX85" s="101">
        <f>Original_data!AZ67</f>
        <v>0</v>
      </c>
      <c r="BY85" s="101">
        <f>Original_data!BA67</f>
        <v>0</v>
      </c>
      <c r="BZ85" s="101">
        <f>Original_data!BB67</f>
        <v>0</v>
      </c>
      <c r="CA85" s="101">
        <f>Original_data!BC67</f>
        <v>0</v>
      </c>
      <c r="CB85" s="101">
        <f>Original_data!BD67</f>
        <v>0</v>
      </c>
      <c r="CC85" s="101">
        <f>Original_data!BE67</f>
        <v>0</v>
      </c>
      <c r="CD85" s="101">
        <f>Original_data!BF67</f>
        <v>0</v>
      </c>
      <c r="CE85" s="101">
        <f>Original_data!BG67</f>
        <v>0</v>
      </c>
      <c r="CF85" s="101">
        <f>Original_data!BH67</f>
        <v>0</v>
      </c>
      <c r="CG85" s="101">
        <f>Original_data!BI67</f>
        <v>0</v>
      </c>
      <c r="CH85" s="101">
        <f>Original_data!BJ67</f>
        <v>0</v>
      </c>
      <c r="CI85" s="101">
        <f>Original_data!BK67</f>
        <v>6949</v>
      </c>
      <c r="CJ85" s="101">
        <f>Original_data!BL67</f>
        <v>49</v>
      </c>
    </row>
    <row r="86" spans="2:88" ht="4.95" customHeight="1" x14ac:dyDescent="0.25">
      <c r="B86" s="471"/>
      <c r="D86" s="416"/>
      <c r="E86" s="84"/>
      <c r="F86" s="84"/>
      <c r="G86" s="84"/>
      <c r="I86" s="84"/>
      <c r="M86" s="276"/>
      <c r="N86" s="276"/>
      <c r="O86" s="276"/>
      <c r="P86" s="276"/>
      <c r="Q86" s="276"/>
      <c r="R86" s="276"/>
      <c r="S86" s="276"/>
      <c r="T86" s="276"/>
      <c r="U86" s="276"/>
      <c r="V86" s="276"/>
      <c r="W86" s="276"/>
      <c r="X86" s="78"/>
      <c r="Y86" s="78"/>
      <c r="Z86" s="78"/>
    </row>
    <row r="87" spans="2:88" ht="16.95" customHeight="1" x14ac:dyDescent="0.25">
      <c r="B87" s="471"/>
      <c r="D87" s="416"/>
      <c r="F87" s="450" t="str">
        <f>"Value in PSUT"&amp;$D$4</f>
        <v>Value in PSUT (in PJ)</v>
      </c>
      <c r="G87" s="277" t="s">
        <v>333</v>
      </c>
      <c r="H87" s="301" t="str">
        <f>Matrix!E69</f>
        <v>C</v>
      </c>
      <c r="I87" s="88" t="s">
        <v>312</v>
      </c>
      <c r="J87" s="92">
        <v>1E-3</v>
      </c>
      <c r="M87" s="274">
        <f t="shared" ref="M87" si="37">SUM(N87:W87)</f>
        <v>15.851000000000001</v>
      </c>
      <c r="N87" s="274">
        <f>N85*$J87</f>
        <v>0.42</v>
      </c>
      <c r="O87" s="274">
        <f t="shared" ref="O87:W87" si="38">O85*$J87</f>
        <v>0</v>
      </c>
      <c r="P87" s="274">
        <f t="shared" si="38"/>
        <v>0</v>
      </c>
      <c r="Q87" s="274">
        <f t="shared" si="38"/>
        <v>4.8680000000000003</v>
      </c>
      <c r="R87" s="274">
        <f t="shared" si="38"/>
        <v>8.8999999999999996E-2</v>
      </c>
      <c r="S87" s="274">
        <f t="shared" si="38"/>
        <v>3.476</v>
      </c>
      <c r="T87" s="274">
        <f t="shared" si="38"/>
        <v>0</v>
      </c>
      <c r="U87" s="274">
        <f t="shared" si="38"/>
        <v>6.9489999999999998</v>
      </c>
      <c r="V87" s="274">
        <f t="shared" si="38"/>
        <v>4.9000000000000002E-2</v>
      </c>
      <c r="W87" s="274">
        <f t="shared" si="38"/>
        <v>0</v>
      </c>
      <c r="X87" s="78"/>
      <c r="Y87" s="78"/>
      <c r="Z87" s="78"/>
    </row>
    <row r="88" spans="2:88" ht="16.95" customHeight="1" x14ac:dyDescent="0.25">
      <c r="B88" s="471"/>
      <c r="D88" s="416"/>
      <c r="F88" s="451"/>
      <c r="G88" s="277" t="s">
        <v>330</v>
      </c>
      <c r="H88" s="301" t="str">
        <f>Matrix!E69</f>
        <v>C</v>
      </c>
      <c r="I88" s="88" t="s">
        <v>317</v>
      </c>
      <c r="J88" s="108"/>
      <c r="M88" s="274">
        <f>M87</f>
        <v>15.851000000000001</v>
      </c>
      <c r="N88" s="276"/>
      <c r="O88" s="276"/>
      <c r="P88" s="276"/>
      <c r="Q88" s="276"/>
      <c r="R88" s="276"/>
      <c r="S88" s="276"/>
      <c r="T88" s="276"/>
      <c r="U88" s="276"/>
      <c r="V88" s="276"/>
      <c r="W88" s="276"/>
      <c r="X88" s="78"/>
      <c r="Y88" s="78"/>
      <c r="Z88" s="78"/>
    </row>
    <row r="89" spans="2:88" ht="16.95" customHeight="1" x14ac:dyDescent="0.25">
      <c r="B89" s="471"/>
      <c r="D89" s="416"/>
      <c r="F89" s="452"/>
      <c r="G89" s="277" t="s">
        <v>331</v>
      </c>
      <c r="H89" s="301" t="str">
        <f>Matrix!D69</f>
        <v>Env</v>
      </c>
      <c r="I89" s="88" t="s">
        <v>314</v>
      </c>
      <c r="J89" s="108"/>
      <c r="M89" s="274">
        <f>M88</f>
        <v>15.851000000000001</v>
      </c>
      <c r="N89" s="276"/>
      <c r="O89" s="276"/>
      <c r="P89" s="276"/>
      <c r="Q89" s="276"/>
      <c r="R89" s="276"/>
      <c r="S89" s="276"/>
      <c r="T89" s="276"/>
      <c r="U89" s="276"/>
      <c r="V89" s="276"/>
      <c r="W89" s="276"/>
      <c r="X89" s="78"/>
      <c r="Y89" s="78"/>
      <c r="Z89" s="78"/>
    </row>
    <row r="90" spans="2:88" ht="13.2" customHeight="1" x14ac:dyDescent="0.25">
      <c r="H90" s="78"/>
      <c r="J90" s="78"/>
      <c r="K90" s="78"/>
      <c r="L90" s="78"/>
      <c r="M90" s="276"/>
      <c r="N90" s="276"/>
      <c r="O90" s="276"/>
      <c r="P90" s="276"/>
      <c r="Q90" s="276"/>
      <c r="R90" s="276"/>
      <c r="S90" s="276"/>
      <c r="T90" s="276"/>
      <c r="U90" s="276"/>
      <c r="V90" s="276"/>
      <c r="W90" s="276"/>
      <c r="X90" s="78"/>
      <c r="Y90" s="78"/>
      <c r="Z90" s="78"/>
      <c r="BY90" s="86"/>
      <c r="BZ90" s="86"/>
    </row>
    <row r="91" spans="2:88" ht="16.95" customHeight="1" x14ac:dyDescent="0.25">
      <c r="B91" s="472" t="s">
        <v>166</v>
      </c>
      <c r="D91" s="416" t="str">
        <f>Original_data!A78</f>
        <v>Residential</v>
      </c>
      <c r="F91" s="372" t="str">
        <f>"Value in energy balance "&amp;$B$4</f>
        <v>Value in energy balance (in TJ)</v>
      </c>
      <c r="G91" s="408"/>
      <c r="H91" s="373"/>
      <c r="I91" s="108"/>
      <c r="J91" s="92">
        <v>1</v>
      </c>
      <c r="M91" s="274">
        <f>SUM(N91:W91)</f>
        <v>381852</v>
      </c>
      <c r="N91" s="275">
        <f t="shared" ref="N91:W91" si="39">SUMIFS($AA91:$CJ91,$AA$8:$CJ$8,N$10)*$J91</f>
        <v>20</v>
      </c>
      <c r="O91" s="275">
        <f t="shared" si="39"/>
        <v>0</v>
      </c>
      <c r="P91" s="275">
        <f t="shared" si="39"/>
        <v>0</v>
      </c>
      <c r="Q91" s="275">
        <f t="shared" si="39"/>
        <v>267628</v>
      </c>
      <c r="R91" s="275">
        <f t="shared" si="39"/>
        <v>1568</v>
      </c>
      <c r="S91" s="275">
        <f t="shared" si="39"/>
        <v>18378</v>
      </c>
      <c r="T91" s="275">
        <f t="shared" si="39"/>
        <v>0</v>
      </c>
      <c r="U91" s="275">
        <f t="shared" si="39"/>
        <v>82440</v>
      </c>
      <c r="V91" s="275">
        <f t="shared" si="39"/>
        <v>11818</v>
      </c>
      <c r="W91" s="275">
        <f t="shared" si="39"/>
        <v>0</v>
      </c>
      <c r="X91" s="78"/>
      <c r="Y91" s="78"/>
      <c r="Z91" s="78"/>
      <c r="AA91" s="101">
        <f>Original_data!B78</f>
        <v>0</v>
      </c>
      <c r="AB91" s="101">
        <f>Original_data!C78</f>
        <v>0</v>
      </c>
      <c r="AC91" s="101">
        <f>Original_data!D78</f>
        <v>0</v>
      </c>
      <c r="AD91" s="101">
        <f>Original_data!E78</f>
        <v>0</v>
      </c>
      <c r="AE91" s="101">
        <f>Original_data!F78</f>
        <v>0</v>
      </c>
      <c r="AF91" s="101">
        <f>Original_data!G78</f>
        <v>0</v>
      </c>
      <c r="AG91" s="101">
        <f>Original_data!H78</f>
        <v>0</v>
      </c>
      <c r="AH91" s="101">
        <f>Original_data!I78</f>
        <v>0</v>
      </c>
      <c r="AI91" s="101">
        <f>Original_data!J78</f>
        <v>0</v>
      </c>
      <c r="AJ91" s="101">
        <f>Original_data!K78</f>
        <v>20</v>
      </c>
      <c r="AK91" s="101">
        <f>Original_data!L78</f>
        <v>0</v>
      </c>
      <c r="AL91" s="101">
        <f>Original_data!M78</f>
        <v>0</v>
      </c>
      <c r="AM91" s="101">
        <f>Original_data!N78</f>
        <v>0</v>
      </c>
      <c r="AN91" s="101">
        <f>Original_data!O78</f>
        <v>0</v>
      </c>
      <c r="AO91" s="101">
        <f>Original_data!P78</f>
        <v>0</v>
      </c>
      <c r="AP91" s="101">
        <f>Original_data!Q78</f>
        <v>0</v>
      </c>
      <c r="AQ91" s="101">
        <f>Original_data!R78</f>
        <v>0</v>
      </c>
      <c r="AR91" s="101">
        <f>Original_data!S78</f>
        <v>267628</v>
      </c>
      <c r="AS91" s="101">
        <f>Original_data!U78</f>
        <v>0</v>
      </c>
      <c r="AT91" s="101">
        <f>Original_data!V78</f>
        <v>0</v>
      </c>
      <c r="AU91" s="101">
        <f>Original_data!W78</f>
        <v>0</v>
      </c>
      <c r="AV91" s="101">
        <f>Original_data!X78</f>
        <v>0</v>
      </c>
      <c r="AW91" s="101">
        <f>Original_data!Y78</f>
        <v>0</v>
      </c>
      <c r="AX91" s="101">
        <f>Original_data!Z78</f>
        <v>0</v>
      </c>
      <c r="AY91" s="101">
        <f>Original_data!AA78</f>
        <v>0</v>
      </c>
      <c r="AZ91" s="101">
        <f>Original_data!AB78</f>
        <v>1012</v>
      </c>
      <c r="BA91" s="101">
        <f>Original_data!AC78</f>
        <v>0</v>
      </c>
      <c r="BB91" s="101">
        <f>Original_data!AD78</f>
        <v>0</v>
      </c>
      <c r="BC91" s="101">
        <f>Original_data!AE78</f>
        <v>0</v>
      </c>
      <c r="BD91" s="101">
        <f>Original_data!AF78</f>
        <v>0</v>
      </c>
      <c r="BE91" s="101">
        <f>Original_data!AG78</f>
        <v>258</v>
      </c>
      <c r="BF91" s="101">
        <f>Original_data!AH78</f>
        <v>298</v>
      </c>
      <c r="BG91" s="101">
        <f>Original_data!AI78</f>
        <v>0</v>
      </c>
      <c r="BH91" s="101">
        <f>Original_data!AJ78</f>
        <v>0</v>
      </c>
      <c r="BI91" s="101">
        <f>Original_data!AK78</f>
        <v>0</v>
      </c>
      <c r="BJ91" s="101">
        <f>Original_data!AL78</f>
        <v>0</v>
      </c>
      <c r="BK91" s="101">
        <f>Original_data!AM78</f>
        <v>0</v>
      </c>
      <c r="BL91" s="101">
        <f>Original_data!AN78</f>
        <v>0</v>
      </c>
      <c r="BM91" s="101">
        <f>Original_data!AO78</f>
        <v>0</v>
      </c>
      <c r="BN91" s="101">
        <f>Original_data!AP78</f>
        <v>0</v>
      </c>
      <c r="BO91" s="101">
        <f>Original_data!AQ78</f>
        <v>0</v>
      </c>
      <c r="BP91" s="101">
        <f>Original_data!AR78</f>
        <v>0</v>
      </c>
      <c r="BQ91" s="101">
        <f>Original_data!AS78</f>
        <v>0</v>
      </c>
      <c r="BR91" s="101">
        <f>Original_data!AT78</f>
        <v>18108</v>
      </c>
      <c r="BS91" s="101">
        <f>Original_data!AU78</f>
        <v>0</v>
      </c>
      <c r="BT91" s="101">
        <f>Original_data!AV78</f>
        <v>0</v>
      </c>
      <c r="BU91" s="101">
        <f>Original_data!AW78</f>
        <v>0</v>
      </c>
      <c r="BV91" s="101">
        <f>Original_data!AX78</f>
        <v>0</v>
      </c>
      <c r="BW91" s="101">
        <f>Original_data!AY78</f>
        <v>0</v>
      </c>
      <c r="BX91" s="101">
        <f>Original_data!AZ78</f>
        <v>270</v>
      </c>
      <c r="BY91" s="101">
        <f>Original_data!BA78</f>
        <v>0</v>
      </c>
      <c r="BZ91" s="101">
        <f>Original_data!BB78</f>
        <v>0</v>
      </c>
      <c r="CA91" s="101">
        <f>Original_data!BC78</f>
        <v>0</v>
      </c>
      <c r="CB91" s="101">
        <f>Original_data!BD78</f>
        <v>0</v>
      </c>
      <c r="CC91" s="101">
        <f>Original_data!BE78</f>
        <v>0</v>
      </c>
      <c r="CD91" s="101">
        <f>Original_data!BF78</f>
        <v>0</v>
      </c>
      <c r="CE91" s="101">
        <f>Original_data!BG78</f>
        <v>902</v>
      </c>
      <c r="CF91" s="101">
        <f>Original_data!BH78</f>
        <v>0</v>
      </c>
      <c r="CG91" s="101">
        <f>Original_data!BI78</f>
        <v>0</v>
      </c>
      <c r="CH91" s="101">
        <f>Original_data!BJ78</f>
        <v>0</v>
      </c>
      <c r="CI91" s="101">
        <f>Original_data!BK78</f>
        <v>82440</v>
      </c>
      <c r="CJ91" s="101">
        <f>Original_data!BL78</f>
        <v>10916</v>
      </c>
    </row>
    <row r="92" spans="2:88" ht="4.95" customHeight="1" x14ac:dyDescent="0.25">
      <c r="B92" s="472"/>
      <c r="D92" s="416"/>
      <c r="E92" s="84"/>
      <c r="F92" s="84"/>
      <c r="G92" s="84"/>
      <c r="I92" s="84"/>
      <c r="M92" s="276"/>
      <c r="N92" s="276"/>
      <c r="O92" s="276"/>
      <c r="P92" s="276"/>
      <c r="Q92" s="276"/>
      <c r="R92" s="276"/>
      <c r="S92" s="276"/>
      <c r="T92" s="276"/>
      <c r="U92" s="276"/>
      <c r="V92" s="276"/>
      <c r="W92" s="276"/>
      <c r="X92" s="78"/>
      <c r="Y92" s="78"/>
      <c r="Z92" s="78"/>
    </row>
    <row r="93" spans="2:88" ht="16.95" customHeight="1" x14ac:dyDescent="0.25">
      <c r="B93" s="472"/>
      <c r="D93" s="416"/>
      <c r="F93" s="450" t="str">
        <f>"Value in PSUT"&amp;$D$4</f>
        <v>Value in PSUT (in PJ)</v>
      </c>
      <c r="G93" s="277" t="s">
        <v>333</v>
      </c>
      <c r="H93" s="150" t="str">
        <f>Matrix!E76</f>
        <v>HH</v>
      </c>
      <c r="I93" s="88" t="s">
        <v>312</v>
      </c>
      <c r="J93" s="92">
        <v>1E-3</v>
      </c>
      <c r="M93" s="274">
        <f t="shared" ref="M93" si="40">SUM(N93:W93)</f>
        <v>381.85199999999992</v>
      </c>
      <c r="N93" s="274">
        <f>N91*$J93</f>
        <v>0.02</v>
      </c>
      <c r="O93" s="274">
        <f t="shared" ref="O93:W93" si="41">O91*$J93</f>
        <v>0</v>
      </c>
      <c r="P93" s="274">
        <f t="shared" si="41"/>
        <v>0</v>
      </c>
      <c r="Q93" s="274">
        <f t="shared" si="41"/>
        <v>267.62799999999999</v>
      </c>
      <c r="R93" s="274">
        <f t="shared" si="41"/>
        <v>1.5680000000000001</v>
      </c>
      <c r="S93" s="274">
        <f t="shared" si="41"/>
        <v>18.378</v>
      </c>
      <c r="T93" s="274">
        <f t="shared" si="41"/>
        <v>0</v>
      </c>
      <c r="U93" s="274">
        <f t="shared" si="41"/>
        <v>82.44</v>
      </c>
      <c r="V93" s="274">
        <f t="shared" si="41"/>
        <v>11.818</v>
      </c>
      <c r="W93" s="274">
        <f t="shared" si="41"/>
        <v>0</v>
      </c>
      <c r="X93" s="78"/>
      <c r="Y93" s="78"/>
      <c r="Z93" s="78"/>
    </row>
    <row r="94" spans="2:88" ht="16.95" customHeight="1" x14ac:dyDescent="0.25">
      <c r="B94" s="472"/>
      <c r="D94" s="416"/>
      <c r="F94" s="451"/>
      <c r="G94" s="277" t="s">
        <v>330</v>
      </c>
      <c r="H94" s="150" t="str">
        <f>Matrix!E76</f>
        <v>HH</v>
      </c>
      <c r="I94" s="88" t="s">
        <v>317</v>
      </c>
      <c r="J94" s="108"/>
      <c r="M94" s="274">
        <f>M93</f>
        <v>381.85199999999992</v>
      </c>
      <c r="N94" s="276"/>
      <c r="O94" s="276"/>
      <c r="P94" s="276"/>
      <c r="Q94" s="276"/>
      <c r="R94" s="276"/>
      <c r="S94" s="276"/>
      <c r="T94" s="276"/>
      <c r="U94" s="276"/>
      <c r="V94" s="276"/>
      <c r="W94" s="276"/>
      <c r="X94" s="78"/>
      <c r="Y94" s="78"/>
      <c r="Z94" s="78"/>
    </row>
    <row r="95" spans="2:88" ht="16.95" customHeight="1" x14ac:dyDescent="0.25">
      <c r="B95" s="472"/>
      <c r="D95" s="416"/>
      <c r="F95" s="452"/>
      <c r="G95" s="277" t="s">
        <v>331</v>
      </c>
      <c r="H95" s="150" t="str">
        <f>Matrix!D76</f>
        <v>Env</v>
      </c>
      <c r="I95" s="88" t="s">
        <v>314</v>
      </c>
      <c r="J95" s="108"/>
      <c r="M95" s="274">
        <f>M94</f>
        <v>381.85199999999992</v>
      </c>
      <c r="N95" s="276"/>
      <c r="O95" s="276"/>
      <c r="P95" s="276"/>
      <c r="Q95" s="276"/>
      <c r="R95" s="276"/>
      <c r="S95" s="276"/>
      <c r="T95" s="276"/>
      <c r="U95" s="276"/>
      <c r="V95" s="276"/>
      <c r="W95" s="276"/>
      <c r="X95" s="78"/>
      <c r="Y95" s="78"/>
      <c r="Z95" s="78"/>
    </row>
    <row r="96" spans="2:88" ht="7.95" customHeight="1" x14ac:dyDescent="0.25">
      <c r="B96" s="472"/>
      <c r="H96" s="78"/>
      <c r="J96" s="78"/>
      <c r="K96" s="78"/>
      <c r="L96" s="78"/>
      <c r="M96" s="276"/>
      <c r="N96" s="276"/>
      <c r="O96" s="276"/>
      <c r="P96" s="276"/>
      <c r="Q96" s="276"/>
      <c r="R96" s="276"/>
      <c r="S96" s="276"/>
      <c r="T96" s="276"/>
      <c r="U96" s="276"/>
      <c r="V96" s="276"/>
      <c r="W96" s="276"/>
      <c r="X96" s="78"/>
      <c r="Y96" s="78"/>
      <c r="Z96" s="78"/>
      <c r="BY96" s="86"/>
      <c r="BZ96" s="86"/>
    </row>
    <row r="97" spans="2:88" ht="16.95" customHeight="1" x14ac:dyDescent="0.25">
      <c r="B97" s="472"/>
      <c r="D97" s="416" t="str">
        <f>Original_data!A79</f>
        <v>Commercial and public services</v>
      </c>
      <c r="F97" s="372" t="str">
        <f>"Value in energy balance "&amp;$B$4</f>
        <v>Value in energy balance (in TJ)</v>
      </c>
      <c r="G97" s="408"/>
      <c r="H97" s="373"/>
      <c r="I97" s="108"/>
      <c r="J97" s="92">
        <v>1</v>
      </c>
      <c r="M97" s="274">
        <f>SUM(N97:W97)</f>
        <v>264862</v>
      </c>
      <c r="N97" s="275">
        <f t="shared" ref="N97:W97" si="42">SUMIFS($AA97:$CJ97,$AA$8:$CJ$8,N$10)*$J97</f>
        <v>40</v>
      </c>
      <c r="O97" s="275">
        <f t="shared" si="42"/>
        <v>0</v>
      </c>
      <c r="P97" s="275">
        <f t="shared" si="42"/>
        <v>0</v>
      </c>
      <c r="Q97" s="275">
        <f t="shared" si="42"/>
        <v>120860</v>
      </c>
      <c r="R97" s="275">
        <f t="shared" si="42"/>
        <v>3641</v>
      </c>
      <c r="S97" s="275">
        <f t="shared" si="42"/>
        <v>2387</v>
      </c>
      <c r="T97" s="275">
        <f t="shared" si="42"/>
        <v>3723</v>
      </c>
      <c r="U97" s="275">
        <f t="shared" si="42"/>
        <v>127845</v>
      </c>
      <c r="V97" s="275">
        <f t="shared" si="42"/>
        <v>6366</v>
      </c>
      <c r="W97" s="275">
        <f t="shared" si="42"/>
        <v>0</v>
      </c>
      <c r="X97" s="78"/>
      <c r="Y97" s="78"/>
      <c r="Z97" s="78"/>
      <c r="AA97" s="101">
        <f>Original_data!B79</f>
        <v>0</v>
      </c>
      <c r="AB97" s="101">
        <f>Original_data!C79</f>
        <v>0</v>
      </c>
      <c r="AC97" s="101">
        <f>Original_data!D79</f>
        <v>0</v>
      </c>
      <c r="AD97" s="101">
        <f>Original_data!E79</f>
        <v>0</v>
      </c>
      <c r="AE97" s="101">
        <f>Original_data!F79</f>
        <v>0</v>
      </c>
      <c r="AF97" s="101">
        <f>Original_data!G79</f>
        <v>0</v>
      </c>
      <c r="AG97" s="101">
        <f>Original_data!H79</f>
        <v>0</v>
      </c>
      <c r="AH97" s="101">
        <f>Original_data!I79</f>
        <v>0</v>
      </c>
      <c r="AI97" s="101">
        <f>Original_data!J79</f>
        <v>0</v>
      </c>
      <c r="AJ97" s="101">
        <f>Original_data!K79</f>
        <v>40</v>
      </c>
      <c r="AK97" s="101">
        <f>Original_data!L79</f>
        <v>0</v>
      </c>
      <c r="AL97" s="101">
        <f>Original_data!M79</f>
        <v>0</v>
      </c>
      <c r="AM97" s="101">
        <f>Original_data!N79</f>
        <v>0</v>
      </c>
      <c r="AN97" s="101">
        <f>Original_data!O79</f>
        <v>0</v>
      </c>
      <c r="AO97" s="101">
        <f>Original_data!P79</f>
        <v>0</v>
      </c>
      <c r="AP97" s="101">
        <f>Original_data!Q79</f>
        <v>0</v>
      </c>
      <c r="AQ97" s="101">
        <f>Original_data!R79</f>
        <v>0</v>
      </c>
      <c r="AR97" s="101">
        <f>Original_data!S79</f>
        <v>120860</v>
      </c>
      <c r="AS97" s="101">
        <f>Original_data!U79</f>
        <v>0</v>
      </c>
      <c r="AT97" s="101">
        <f>Original_data!V79</f>
        <v>0</v>
      </c>
      <c r="AU97" s="101">
        <f>Original_data!W79</f>
        <v>0</v>
      </c>
      <c r="AV97" s="101">
        <f>Original_data!X79</f>
        <v>0</v>
      </c>
      <c r="AW97" s="101">
        <f>Original_data!Y79</f>
        <v>0</v>
      </c>
      <c r="AX97" s="101">
        <f>Original_data!Z79</f>
        <v>0</v>
      </c>
      <c r="AY97" s="101">
        <f>Original_data!AA79</f>
        <v>0</v>
      </c>
      <c r="AZ97" s="101">
        <f>Original_data!AB79</f>
        <v>276</v>
      </c>
      <c r="BA97" s="101">
        <f>Original_data!AC79</f>
        <v>0</v>
      </c>
      <c r="BB97" s="101">
        <f>Original_data!AD79</f>
        <v>0</v>
      </c>
      <c r="BC97" s="101">
        <f>Original_data!AE79</f>
        <v>0</v>
      </c>
      <c r="BD97" s="101">
        <f>Original_data!AF79</f>
        <v>0</v>
      </c>
      <c r="BE97" s="101">
        <f>Original_data!AG79</f>
        <v>0</v>
      </c>
      <c r="BF97" s="101">
        <f>Original_data!AH79</f>
        <v>3365</v>
      </c>
      <c r="BG97" s="101">
        <f>Original_data!AI79</f>
        <v>0</v>
      </c>
      <c r="BH97" s="101">
        <f>Original_data!AJ79</f>
        <v>0</v>
      </c>
      <c r="BI97" s="101">
        <f>Original_data!AK79</f>
        <v>0</v>
      </c>
      <c r="BJ97" s="101">
        <f>Original_data!AL79</f>
        <v>0</v>
      </c>
      <c r="BK97" s="101">
        <f>Original_data!AM79</f>
        <v>0</v>
      </c>
      <c r="BL97" s="101">
        <f>Original_data!AN79</f>
        <v>0</v>
      </c>
      <c r="BM97" s="101">
        <f>Original_data!AO79</f>
        <v>0</v>
      </c>
      <c r="BN97" s="101">
        <f>Original_data!AP79</f>
        <v>0</v>
      </c>
      <c r="BO97" s="101">
        <f>Original_data!AQ79</f>
        <v>0</v>
      </c>
      <c r="BP97" s="101">
        <f>Original_data!AR79</f>
        <v>2010</v>
      </c>
      <c r="BQ97" s="101">
        <f>Original_data!AS79</f>
        <v>1713</v>
      </c>
      <c r="BR97" s="101">
        <f>Original_data!AT79</f>
        <v>484</v>
      </c>
      <c r="BS97" s="101">
        <f>Original_data!AU79</f>
        <v>1903</v>
      </c>
      <c r="BT97" s="101">
        <f>Original_data!AV79</f>
        <v>0</v>
      </c>
      <c r="BU97" s="101">
        <f>Original_data!AW79</f>
        <v>0</v>
      </c>
      <c r="BV97" s="101">
        <f>Original_data!AX79</f>
        <v>0</v>
      </c>
      <c r="BW97" s="101">
        <f>Original_data!AY79</f>
        <v>0</v>
      </c>
      <c r="BX97" s="101">
        <f>Original_data!AZ79</f>
        <v>0</v>
      </c>
      <c r="BY97" s="101">
        <f>Original_data!BA79</f>
        <v>0</v>
      </c>
      <c r="BZ97" s="101">
        <f>Original_data!BB79</f>
        <v>0</v>
      </c>
      <c r="CA97" s="101">
        <f>Original_data!BC79</f>
        <v>0</v>
      </c>
      <c r="CB97" s="101">
        <f>Original_data!BD79</f>
        <v>0</v>
      </c>
      <c r="CC97" s="101">
        <f>Original_data!BE79</f>
        <v>0</v>
      </c>
      <c r="CD97" s="101">
        <f>Original_data!BF79</f>
        <v>0</v>
      </c>
      <c r="CE97" s="101">
        <f>Original_data!BG79</f>
        <v>226</v>
      </c>
      <c r="CF97" s="101">
        <f>Original_data!BH79</f>
        <v>0</v>
      </c>
      <c r="CG97" s="101">
        <f>Original_data!BI79</f>
        <v>0</v>
      </c>
      <c r="CH97" s="101">
        <f>Original_data!BJ79</f>
        <v>0</v>
      </c>
      <c r="CI97" s="101">
        <f>Original_data!BK79</f>
        <v>127845</v>
      </c>
      <c r="CJ97" s="101">
        <f>Original_data!BL79</f>
        <v>6140</v>
      </c>
    </row>
    <row r="98" spans="2:88" ht="4.95" customHeight="1" x14ac:dyDescent="0.25">
      <c r="B98" s="472"/>
      <c r="D98" s="416"/>
      <c r="E98" s="84"/>
      <c r="F98" s="84"/>
      <c r="G98" s="84"/>
      <c r="I98" s="84"/>
      <c r="M98" s="276"/>
      <c r="N98" s="276"/>
      <c r="O98" s="276"/>
      <c r="P98" s="276"/>
      <c r="Q98" s="276"/>
      <c r="R98" s="276"/>
      <c r="S98" s="276"/>
      <c r="T98" s="276"/>
      <c r="U98" s="276"/>
      <c r="V98" s="276"/>
      <c r="W98" s="276"/>
      <c r="X98" s="78"/>
      <c r="Y98" s="78"/>
      <c r="Z98" s="78"/>
    </row>
    <row r="99" spans="2:88" ht="14.4" customHeight="1" x14ac:dyDescent="0.25">
      <c r="B99" s="472"/>
      <c r="D99" s="416"/>
      <c r="E99" s="84"/>
      <c r="F99" s="409" t="s">
        <v>334</v>
      </c>
      <c r="G99" s="410"/>
      <c r="H99" s="165" t="s">
        <v>176</v>
      </c>
      <c r="I99" s="108"/>
      <c r="J99" s="108"/>
      <c r="M99" s="274">
        <f>SUM(N99:W99)</f>
        <v>0</v>
      </c>
      <c r="N99" s="96"/>
      <c r="O99" s="96"/>
      <c r="P99" s="96"/>
      <c r="Q99" s="96"/>
      <c r="R99" s="96"/>
      <c r="S99" s="96"/>
      <c r="T99" s="96"/>
      <c r="U99" s="96"/>
      <c r="V99" s="96"/>
      <c r="W99" s="96"/>
      <c r="X99" s="78"/>
      <c r="Y99" s="78"/>
      <c r="Z99" s="78"/>
    </row>
    <row r="100" spans="2:88" ht="14.4" customHeight="1" x14ac:dyDescent="0.25">
      <c r="B100" s="472"/>
      <c r="D100" s="416"/>
      <c r="E100" s="84"/>
      <c r="F100" s="411"/>
      <c r="G100" s="412"/>
      <c r="H100" s="166" t="s">
        <v>178</v>
      </c>
      <c r="I100" s="108"/>
      <c r="J100" s="108"/>
      <c r="M100" s="274">
        <f>SUM(N100:W100)</f>
        <v>26091.03089123375</v>
      </c>
      <c r="N100" s="96"/>
      <c r="O100" s="96"/>
      <c r="P100" s="96"/>
      <c r="Q100" s="96">
        <f>'[3]Table B2'!$BZ$23</f>
        <v>8563.3462499999969</v>
      </c>
      <c r="R100" s="96"/>
      <c r="S100" s="96"/>
      <c r="T100" s="96"/>
      <c r="U100" s="96">
        <f>'[3]Table B2'!$BZ$36</f>
        <v>16976.259303614348</v>
      </c>
      <c r="V100" s="96">
        <f>'[3]Table B2'!$BZ$37</f>
        <v>551.42533761940115</v>
      </c>
      <c r="W100" s="96"/>
      <c r="X100" s="78"/>
      <c r="Y100" s="78"/>
      <c r="Z100" s="78"/>
    </row>
    <row r="101" spans="2:88" ht="14.4" customHeight="1" x14ac:dyDescent="0.25">
      <c r="B101" s="472"/>
      <c r="D101" s="416"/>
      <c r="E101" s="84"/>
      <c r="F101" s="413"/>
      <c r="G101" s="414"/>
      <c r="H101" s="167" t="s">
        <v>140</v>
      </c>
      <c r="I101" s="108"/>
      <c r="J101" s="108"/>
      <c r="M101" s="274">
        <f>SUM(N101:W101)</f>
        <v>238770.96910876624</v>
      </c>
      <c r="N101" s="96">
        <f>N97</f>
        <v>40</v>
      </c>
      <c r="O101" s="96">
        <f t="shared" ref="O101:T101" si="43">O97</f>
        <v>0</v>
      </c>
      <c r="P101" s="96">
        <f t="shared" si="43"/>
        <v>0</v>
      </c>
      <c r="Q101" s="96">
        <f>Q97-Q100</f>
        <v>112296.65375</v>
      </c>
      <c r="R101" s="96">
        <f t="shared" si="43"/>
        <v>3641</v>
      </c>
      <c r="S101" s="96">
        <f t="shared" si="43"/>
        <v>2387</v>
      </c>
      <c r="T101" s="96">
        <f t="shared" si="43"/>
        <v>3723</v>
      </c>
      <c r="U101" s="96">
        <f>U97-U100</f>
        <v>110868.74069638565</v>
      </c>
      <c r="V101" s="96">
        <f>V97-V100</f>
        <v>5814.574662380599</v>
      </c>
      <c r="W101" s="96"/>
      <c r="X101" s="78"/>
      <c r="Y101" s="78"/>
      <c r="Z101" s="78"/>
    </row>
    <row r="102" spans="2:88" ht="6" customHeight="1" x14ac:dyDescent="0.25">
      <c r="B102" s="472"/>
      <c r="D102" s="416"/>
      <c r="E102" s="84"/>
      <c r="F102" s="84"/>
      <c r="G102" s="84"/>
      <c r="I102" s="84"/>
      <c r="M102" s="276"/>
      <c r="N102" s="276"/>
      <c r="O102" s="276"/>
      <c r="P102" s="276"/>
      <c r="Q102" s="276"/>
      <c r="R102" s="276"/>
      <c r="S102" s="276"/>
      <c r="T102" s="276"/>
      <c r="U102" s="276"/>
      <c r="V102" s="276"/>
      <c r="W102" s="276"/>
      <c r="X102" s="78"/>
      <c r="Y102" s="78"/>
      <c r="Z102" s="78"/>
    </row>
    <row r="103" spans="2:88" ht="16.95" customHeight="1" x14ac:dyDescent="0.25">
      <c r="B103" s="472"/>
      <c r="D103" s="416"/>
      <c r="F103" s="450" t="str">
        <f>"Value in PSUT"&amp;$D$4</f>
        <v>Value in PSUT (in PJ)</v>
      </c>
      <c r="G103" s="447" t="s">
        <v>333</v>
      </c>
      <c r="H103" s="165" t="s">
        <v>176</v>
      </c>
      <c r="I103" s="88" t="s">
        <v>312</v>
      </c>
      <c r="J103" s="92">
        <v>1E-3</v>
      </c>
      <c r="M103" s="274">
        <f t="shared" ref="M103:M105" si="44">SUM(N103:W103)</f>
        <v>0</v>
      </c>
      <c r="N103" s="274">
        <f>IF(SUM(N$99:N$101)=0,0,N$97*N99/SUM(N$99:N$101)*$J103)</f>
        <v>0</v>
      </c>
      <c r="O103" s="274">
        <f t="shared" ref="O103:W103" si="45">IF(SUM(O$99:O$101)=0,0,O$97*O99/SUM(O$99:O$101)*$J103)</f>
        <v>0</v>
      </c>
      <c r="P103" s="274">
        <f t="shared" si="45"/>
        <v>0</v>
      </c>
      <c r="Q103" s="274">
        <f t="shared" si="45"/>
        <v>0</v>
      </c>
      <c r="R103" s="274">
        <f t="shared" si="45"/>
        <v>0</v>
      </c>
      <c r="S103" s="274">
        <f t="shared" si="45"/>
        <v>0</v>
      </c>
      <c r="T103" s="274">
        <f t="shared" si="45"/>
        <v>0</v>
      </c>
      <c r="U103" s="274">
        <f t="shared" si="45"/>
        <v>0</v>
      </c>
      <c r="V103" s="274">
        <f t="shared" si="45"/>
        <v>0</v>
      </c>
      <c r="W103" s="274">
        <f t="shared" si="45"/>
        <v>0</v>
      </c>
      <c r="X103" s="78"/>
      <c r="Y103" s="78"/>
      <c r="Z103" s="78"/>
    </row>
    <row r="104" spans="2:88" ht="16.95" customHeight="1" x14ac:dyDescent="0.25">
      <c r="B104" s="472"/>
      <c r="D104" s="416"/>
      <c r="F104" s="451"/>
      <c r="G104" s="449"/>
      <c r="H104" s="166" t="s">
        <v>178</v>
      </c>
      <c r="I104" s="88" t="s">
        <v>312</v>
      </c>
      <c r="J104" s="92">
        <v>1E-3</v>
      </c>
      <c r="M104" s="274">
        <f t="shared" si="44"/>
        <v>26.091030891233746</v>
      </c>
      <c r="N104" s="274">
        <f>IF(SUM(N$99:N$101)=0,0,N$97*N100/SUM(N$99:N$101)*$J104)</f>
        <v>0</v>
      </c>
      <c r="O104" s="274">
        <f t="shared" ref="O104:W104" si="46">IF(SUM(O$99:O$101)=0,0,O$97*O100/SUM(O$99:O$101)*$J104)</f>
        <v>0</v>
      </c>
      <c r="P104" s="274">
        <f t="shared" si="46"/>
        <v>0</v>
      </c>
      <c r="Q104" s="274">
        <f t="shared" si="46"/>
        <v>8.5633462499999968</v>
      </c>
      <c r="R104" s="274">
        <f t="shared" si="46"/>
        <v>0</v>
      </c>
      <c r="S104" s="274">
        <f t="shared" si="46"/>
        <v>0</v>
      </c>
      <c r="T104" s="274">
        <f t="shared" si="46"/>
        <v>0</v>
      </c>
      <c r="U104" s="274">
        <f t="shared" si="46"/>
        <v>16.976259303614349</v>
      </c>
      <c r="V104" s="274">
        <f t="shared" si="46"/>
        <v>0.55142533761940116</v>
      </c>
      <c r="W104" s="274">
        <f t="shared" si="46"/>
        <v>0</v>
      </c>
      <c r="X104" s="78"/>
      <c r="Y104" s="78"/>
      <c r="Z104" s="78"/>
    </row>
    <row r="105" spans="2:88" ht="16.95" customHeight="1" x14ac:dyDescent="0.25">
      <c r="B105" s="472"/>
      <c r="D105" s="416"/>
      <c r="F105" s="451"/>
      <c r="G105" s="448"/>
      <c r="H105" s="167" t="s">
        <v>140</v>
      </c>
      <c r="I105" s="88" t="s">
        <v>312</v>
      </c>
      <c r="J105" s="92">
        <v>1E-3</v>
      </c>
      <c r="M105" s="274">
        <f t="shared" si="44"/>
        <v>238.77096910876628</v>
      </c>
      <c r="N105" s="274">
        <f>IF(SUM(N$99:N$101)=0,N$97*$J105,N$97*N101/SUM(N$99:N$101)*$J105)</f>
        <v>0.04</v>
      </c>
      <c r="O105" s="274">
        <f t="shared" ref="O105:W105" si="47">IF(SUM(O$99:O$101)=0,O$97*$J105,O$97*O101/SUM(O$99:O$101)*$J105)</f>
        <v>0</v>
      </c>
      <c r="P105" s="274">
        <f t="shared" si="47"/>
        <v>0</v>
      </c>
      <c r="Q105" s="274">
        <f t="shared" si="47"/>
        <v>112.29665375</v>
      </c>
      <c r="R105" s="274">
        <f t="shared" si="47"/>
        <v>3.641</v>
      </c>
      <c r="S105" s="274">
        <f t="shared" si="47"/>
        <v>2.387</v>
      </c>
      <c r="T105" s="274">
        <f t="shared" si="47"/>
        <v>3.7229999999999999</v>
      </c>
      <c r="U105" s="274">
        <f t="shared" si="47"/>
        <v>110.86874069638566</v>
      </c>
      <c r="V105" s="274">
        <f t="shared" si="47"/>
        <v>5.8145746623805987</v>
      </c>
      <c r="W105" s="274">
        <f t="shared" si="47"/>
        <v>0</v>
      </c>
      <c r="X105" s="78"/>
      <c r="Y105" s="78"/>
      <c r="Z105" s="78"/>
    </row>
    <row r="106" spans="2:88" ht="16.95" customHeight="1" x14ac:dyDescent="0.25">
      <c r="B106" s="472"/>
      <c r="D106" s="416"/>
      <c r="F106" s="451"/>
      <c r="G106" s="409" t="s">
        <v>330</v>
      </c>
      <c r="H106" s="165" t="s">
        <v>176</v>
      </c>
      <c r="I106" s="88" t="s">
        <v>317</v>
      </c>
      <c r="J106" s="108"/>
      <c r="M106" s="274">
        <f>M103</f>
        <v>0</v>
      </c>
      <c r="N106" s="276"/>
      <c r="O106" s="276"/>
      <c r="P106" s="276"/>
      <c r="Q106" s="276"/>
      <c r="R106" s="276"/>
      <c r="S106" s="276"/>
      <c r="T106" s="276"/>
      <c r="U106" s="276"/>
      <c r="V106" s="276"/>
      <c r="W106" s="276"/>
      <c r="X106" s="78"/>
      <c r="Y106" s="78"/>
      <c r="Z106" s="78"/>
    </row>
    <row r="107" spans="2:88" ht="16.95" customHeight="1" x14ac:dyDescent="0.25">
      <c r="B107" s="472"/>
      <c r="D107" s="416"/>
      <c r="F107" s="451"/>
      <c r="G107" s="411"/>
      <c r="H107" s="166" t="s">
        <v>178</v>
      </c>
      <c r="I107" s="88" t="s">
        <v>317</v>
      </c>
      <c r="J107" s="108"/>
      <c r="M107" s="274">
        <f>M104</f>
        <v>26.091030891233746</v>
      </c>
      <c r="N107" s="276"/>
      <c r="O107" s="276"/>
      <c r="P107" s="276"/>
      <c r="Q107" s="276"/>
      <c r="R107" s="276"/>
      <c r="S107" s="276"/>
      <c r="T107" s="276"/>
      <c r="U107" s="276"/>
      <c r="V107" s="276"/>
      <c r="W107" s="276"/>
      <c r="X107" s="78"/>
      <c r="Y107" s="78"/>
      <c r="Z107" s="78"/>
    </row>
    <row r="108" spans="2:88" ht="16.95" customHeight="1" x14ac:dyDescent="0.25">
      <c r="B108" s="472"/>
      <c r="D108" s="416"/>
      <c r="F108" s="451"/>
      <c r="G108" s="413"/>
      <c r="H108" s="167" t="s">
        <v>140</v>
      </c>
      <c r="I108" s="88" t="s">
        <v>317</v>
      </c>
      <c r="J108" s="108"/>
      <c r="M108" s="274">
        <f>M105</f>
        <v>238.77096910876628</v>
      </c>
      <c r="N108" s="276"/>
      <c r="O108" s="276"/>
      <c r="P108" s="276"/>
      <c r="Q108" s="276"/>
      <c r="R108" s="276"/>
      <c r="S108" s="276"/>
      <c r="T108" s="276"/>
      <c r="U108" s="276"/>
      <c r="V108" s="276"/>
      <c r="W108" s="276"/>
      <c r="X108" s="78"/>
      <c r="Y108" s="78"/>
      <c r="Z108" s="78"/>
    </row>
    <row r="109" spans="2:88" ht="16.95" customHeight="1" x14ac:dyDescent="0.25">
      <c r="B109" s="472"/>
      <c r="D109" s="416"/>
      <c r="F109" s="452"/>
      <c r="G109" s="277" t="s">
        <v>331</v>
      </c>
      <c r="H109" s="150" t="str">
        <f>Matrix!D77</f>
        <v>Env</v>
      </c>
      <c r="I109" s="88" t="s">
        <v>314</v>
      </c>
      <c r="J109" s="108"/>
      <c r="M109" s="274">
        <f>SUM(M106:M108)</f>
        <v>264.86200000000002</v>
      </c>
      <c r="N109" s="276"/>
      <c r="O109" s="276"/>
      <c r="P109" s="276"/>
      <c r="Q109" s="276"/>
      <c r="R109" s="276"/>
      <c r="S109" s="276"/>
      <c r="T109" s="276"/>
      <c r="U109" s="276"/>
      <c r="V109" s="276"/>
      <c r="W109" s="276"/>
      <c r="X109" s="78"/>
      <c r="Y109" s="78"/>
      <c r="Z109" s="78"/>
    </row>
    <row r="110" spans="2:88" ht="7.95" customHeight="1" x14ac:dyDescent="0.25">
      <c r="B110" s="472"/>
      <c r="H110" s="78"/>
      <c r="J110" s="78"/>
      <c r="K110" s="78"/>
      <c r="L110" s="78"/>
      <c r="M110" s="276"/>
      <c r="N110" s="276"/>
      <c r="O110" s="276"/>
      <c r="P110" s="276"/>
      <c r="Q110" s="276"/>
      <c r="R110" s="276"/>
      <c r="S110" s="276"/>
      <c r="T110" s="276"/>
      <c r="U110" s="276"/>
      <c r="V110" s="276"/>
      <c r="W110" s="276"/>
      <c r="X110" s="78"/>
      <c r="Y110" s="78"/>
      <c r="Z110" s="78"/>
      <c r="BY110" s="86"/>
      <c r="BZ110" s="86"/>
    </row>
    <row r="111" spans="2:88" ht="16.95" customHeight="1" x14ac:dyDescent="0.25">
      <c r="B111" s="472"/>
      <c r="D111" s="416" t="str">
        <f>Original_data!A80</f>
        <v>Agriculture/forestry</v>
      </c>
      <c r="F111" s="372" t="str">
        <f>"Value in energy balance "&amp;$B$4</f>
        <v>Value in energy balance (in TJ)</v>
      </c>
      <c r="G111" s="408"/>
      <c r="H111" s="373"/>
      <c r="I111" s="108"/>
      <c r="J111" s="92">
        <v>1</v>
      </c>
      <c r="M111" s="274">
        <f>SUM(N111:W111)</f>
        <v>141593</v>
      </c>
      <c r="N111" s="275">
        <f t="shared" ref="N111:W111" si="48">SUMIFS($AA111:$CJ111,$AA$8:$CJ$8,N$10)*$J111</f>
        <v>0</v>
      </c>
      <c r="O111" s="275">
        <f t="shared" si="48"/>
        <v>0</v>
      </c>
      <c r="P111" s="275">
        <f t="shared" si="48"/>
        <v>0</v>
      </c>
      <c r="Q111" s="275">
        <f t="shared" si="48"/>
        <v>86701</v>
      </c>
      <c r="R111" s="275">
        <f t="shared" si="48"/>
        <v>15024</v>
      </c>
      <c r="S111" s="275">
        <f t="shared" si="48"/>
        <v>4919</v>
      </c>
      <c r="T111" s="275">
        <f t="shared" si="48"/>
        <v>0</v>
      </c>
      <c r="U111" s="275">
        <f t="shared" si="48"/>
        <v>29262</v>
      </c>
      <c r="V111" s="275">
        <f t="shared" si="48"/>
        <v>5687</v>
      </c>
      <c r="W111" s="275">
        <f t="shared" si="48"/>
        <v>0</v>
      </c>
      <c r="X111" s="78"/>
      <c r="Y111" s="78"/>
      <c r="Z111" s="78"/>
      <c r="AA111" s="101">
        <f>Original_data!B80</f>
        <v>0</v>
      </c>
      <c r="AB111" s="101">
        <f>Original_data!C80</f>
        <v>0</v>
      </c>
      <c r="AC111" s="101">
        <f>Original_data!D80</f>
        <v>0</v>
      </c>
      <c r="AD111" s="101">
        <f>Original_data!E80</f>
        <v>0</v>
      </c>
      <c r="AE111" s="101">
        <f>Original_data!F80</f>
        <v>0</v>
      </c>
      <c r="AF111" s="101">
        <f>Original_data!G80</f>
        <v>0</v>
      </c>
      <c r="AG111" s="101">
        <f>Original_data!H80</f>
        <v>0</v>
      </c>
      <c r="AH111" s="101">
        <f>Original_data!I80</f>
        <v>0</v>
      </c>
      <c r="AI111" s="101">
        <f>Original_data!J80</f>
        <v>0</v>
      </c>
      <c r="AJ111" s="101">
        <f>Original_data!K80</f>
        <v>0</v>
      </c>
      <c r="AK111" s="101">
        <f>Original_data!L80</f>
        <v>0</v>
      </c>
      <c r="AL111" s="101">
        <f>Original_data!M80</f>
        <v>0</v>
      </c>
      <c r="AM111" s="101">
        <f>Original_data!N80</f>
        <v>0</v>
      </c>
      <c r="AN111" s="101">
        <f>Original_data!O80</f>
        <v>0</v>
      </c>
      <c r="AO111" s="101">
        <f>Original_data!P80</f>
        <v>0</v>
      </c>
      <c r="AP111" s="101">
        <f>Original_data!Q80</f>
        <v>0</v>
      </c>
      <c r="AQ111" s="101">
        <f>Original_data!R80</f>
        <v>0</v>
      </c>
      <c r="AR111" s="101">
        <f>Original_data!S80</f>
        <v>86701</v>
      </c>
      <c r="AS111" s="101">
        <f>Original_data!U80</f>
        <v>0</v>
      </c>
      <c r="AT111" s="101">
        <f>Original_data!V80</f>
        <v>0</v>
      </c>
      <c r="AU111" s="101">
        <f>Original_data!W80</f>
        <v>0</v>
      </c>
      <c r="AV111" s="101">
        <f>Original_data!X80</f>
        <v>0</v>
      </c>
      <c r="AW111" s="101">
        <f>Original_data!Y80</f>
        <v>0</v>
      </c>
      <c r="AX111" s="101">
        <f>Original_data!Z80</f>
        <v>0</v>
      </c>
      <c r="AY111" s="101">
        <f>Original_data!AA80</f>
        <v>0</v>
      </c>
      <c r="AZ111" s="101">
        <f>Original_data!AB80</f>
        <v>966</v>
      </c>
      <c r="BA111" s="101">
        <f>Original_data!AC80</f>
        <v>0</v>
      </c>
      <c r="BB111" s="101">
        <f>Original_data!AD80</f>
        <v>0</v>
      </c>
      <c r="BC111" s="101">
        <f>Original_data!AE80</f>
        <v>0</v>
      </c>
      <c r="BD111" s="101">
        <f>Original_data!AF80</f>
        <v>0</v>
      </c>
      <c r="BE111" s="101">
        <f>Original_data!AG80</f>
        <v>0</v>
      </c>
      <c r="BF111" s="101">
        <f>Original_data!AH80</f>
        <v>14058</v>
      </c>
      <c r="BG111" s="101">
        <f>Original_data!AI80</f>
        <v>0</v>
      </c>
      <c r="BH111" s="101">
        <f>Original_data!AJ80</f>
        <v>0</v>
      </c>
      <c r="BI111" s="101">
        <f>Original_data!AK80</f>
        <v>0</v>
      </c>
      <c r="BJ111" s="101">
        <f>Original_data!AL80</f>
        <v>0</v>
      </c>
      <c r="BK111" s="101">
        <f>Original_data!AM80</f>
        <v>0</v>
      </c>
      <c r="BL111" s="101">
        <f>Original_data!AN80</f>
        <v>0</v>
      </c>
      <c r="BM111" s="101">
        <f>Original_data!AO80</f>
        <v>0</v>
      </c>
      <c r="BN111" s="101">
        <f>Original_data!AP80</f>
        <v>0</v>
      </c>
      <c r="BO111" s="101">
        <f>Original_data!AQ80</f>
        <v>0</v>
      </c>
      <c r="BP111" s="101">
        <f>Original_data!AR80</f>
        <v>0</v>
      </c>
      <c r="BQ111" s="101">
        <f>Original_data!AS80</f>
        <v>0</v>
      </c>
      <c r="BR111" s="101">
        <f>Original_data!AT80</f>
        <v>2387</v>
      </c>
      <c r="BS111" s="101">
        <f>Original_data!AU80</f>
        <v>2014</v>
      </c>
      <c r="BT111" s="101">
        <f>Original_data!AV80</f>
        <v>0</v>
      </c>
      <c r="BU111" s="101">
        <f>Original_data!AW80</f>
        <v>518</v>
      </c>
      <c r="BV111" s="101">
        <f>Original_data!AX80</f>
        <v>0</v>
      </c>
      <c r="BW111" s="101">
        <f>Original_data!AY80</f>
        <v>0</v>
      </c>
      <c r="BX111" s="101">
        <f>Original_data!AZ80</f>
        <v>0</v>
      </c>
      <c r="BY111" s="101">
        <f>Original_data!BA80</f>
        <v>0</v>
      </c>
      <c r="BZ111" s="101">
        <f>Original_data!BB80</f>
        <v>0</v>
      </c>
      <c r="CA111" s="101">
        <f>Original_data!BC80</f>
        <v>0</v>
      </c>
      <c r="CB111" s="101">
        <f>Original_data!BD80</f>
        <v>0</v>
      </c>
      <c r="CC111" s="101">
        <f>Original_data!BE80</f>
        <v>1502</v>
      </c>
      <c r="CD111" s="101">
        <f>Original_data!BF80</f>
        <v>0</v>
      </c>
      <c r="CE111" s="101">
        <f>Original_data!BG80</f>
        <v>0</v>
      </c>
      <c r="CF111" s="101">
        <f>Original_data!BH80</f>
        <v>0</v>
      </c>
      <c r="CG111" s="101">
        <f>Original_data!BI80</f>
        <v>0</v>
      </c>
      <c r="CH111" s="101">
        <f>Original_data!BJ80</f>
        <v>0</v>
      </c>
      <c r="CI111" s="101">
        <f>Original_data!BK80</f>
        <v>29262</v>
      </c>
      <c r="CJ111" s="101">
        <f>Original_data!BL80</f>
        <v>4185</v>
      </c>
    </row>
    <row r="112" spans="2:88" ht="4.95" customHeight="1" x14ac:dyDescent="0.25">
      <c r="B112" s="472"/>
      <c r="D112" s="416"/>
      <c r="E112" s="84"/>
      <c r="F112" s="84"/>
      <c r="G112" s="84"/>
      <c r="I112" s="84"/>
      <c r="M112" s="276"/>
      <c r="N112" s="276"/>
      <c r="O112" s="276"/>
      <c r="P112" s="276"/>
      <c r="Q112" s="276"/>
      <c r="R112" s="276"/>
      <c r="S112" s="276"/>
      <c r="T112" s="276"/>
      <c r="U112" s="276"/>
      <c r="V112" s="276"/>
      <c r="W112" s="276"/>
      <c r="X112" s="78"/>
      <c r="Y112" s="78"/>
      <c r="Z112" s="78"/>
    </row>
    <row r="113" spans="2:88" ht="16.95" customHeight="1" x14ac:dyDescent="0.25">
      <c r="B113" s="472"/>
      <c r="D113" s="416"/>
      <c r="F113" s="450" t="str">
        <f>"Value in PSUT"&amp;$D$4</f>
        <v>Value in PSUT (in PJ)</v>
      </c>
      <c r="G113" s="277" t="s">
        <v>333</v>
      </c>
      <c r="H113" s="150" t="str">
        <f>Matrix!E78</f>
        <v>A</v>
      </c>
      <c r="I113" s="88" t="s">
        <v>312</v>
      </c>
      <c r="J113" s="92">
        <v>1E-3</v>
      </c>
      <c r="M113" s="274">
        <f t="shared" ref="M113" si="49">SUM(N113:W113)</f>
        <v>141.59300000000002</v>
      </c>
      <c r="N113" s="274">
        <f>N111*$J113</f>
        <v>0</v>
      </c>
      <c r="O113" s="274">
        <f t="shared" ref="O113:W113" si="50">O111*$J113</f>
        <v>0</v>
      </c>
      <c r="P113" s="274">
        <f t="shared" si="50"/>
        <v>0</v>
      </c>
      <c r="Q113" s="274">
        <f t="shared" si="50"/>
        <v>86.701000000000008</v>
      </c>
      <c r="R113" s="274">
        <f t="shared" si="50"/>
        <v>15.024000000000001</v>
      </c>
      <c r="S113" s="274">
        <f t="shared" si="50"/>
        <v>4.9190000000000005</v>
      </c>
      <c r="T113" s="274">
        <f t="shared" si="50"/>
        <v>0</v>
      </c>
      <c r="U113" s="274">
        <f t="shared" si="50"/>
        <v>29.262</v>
      </c>
      <c r="V113" s="274">
        <f t="shared" si="50"/>
        <v>5.6870000000000003</v>
      </c>
      <c r="W113" s="274">
        <f t="shared" si="50"/>
        <v>0</v>
      </c>
      <c r="X113" s="78"/>
      <c r="Y113" s="78"/>
      <c r="Z113" s="78"/>
    </row>
    <row r="114" spans="2:88" ht="16.95" customHeight="1" x14ac:dyDescent="0.25">
      <c r="B114" s="472"/>
      <c r="D114" s="416"/>
      <c r="F114" s="451"/>
      <c r="G114" s="277" t="s">
        <v>330</v>
      </c>
      <c r="H114" s="150" t="str">
        <f>Matrix!E78</f>
        <v>A</v>
      </c>
      <c r="I114" s="88" t="s">
        <v>317</v>
      </c>
      <c r="J114" s="108"/>
      <c r="M114" s="274">
        <f>M113</f>
        <v>141.59300000000002</v>
      </c>
      <c r="N114" s="276"/>
      <c r="O114" s="276"/>
      <c r="P114" s="276"/>
      <c r="Q114" s="276"/>
      <c r="R114" s="276"/>
      <c r="S114" s="276"/>
      <c r="T114" s="276"/>
      <c r="U114" s="276"/>
      <c r="V114" s="276"/>
      <c r="W114" s="276"/>
      <c r="X114" s="78"/>
      <c r="Y114" s="78"/>
      <c r="Z114" s="78"/>
    </row>
    <row r="115" spans="2:88" ht="16.95" customHeight="1" x14ac:dyDescent="0.25">
      <c r="B115" s="472"/>
      <c r="D115" s="416"/>
      <c r="F115" s="452"/>
      <c r="G115" s="277" t="s">
        <v>331</v>
      </c>
      <c r="H115" s="150" t="str">
        <f>Matrix!D78</f>
        <v>Env</v>
      </c>
      <c r="I115" s="88" t="s">
        <v>314</v>
      </c>
      <c r="J115" s="108"/>
      <c r="M115" s="274">
        <f>M114</f>
        <v>141.59300000000002</v>
      </c>
      <c r="N115" s="276"/>
      <c r="O115" s="276"/>
      <c r="P115" s="276"/>
      <c r="Q115" s="276"/>
      <c r="R115" s="276"/>
      <c r="S115" s="276"/>
      <c r="T115" s="276"/>
      <c r="U115" s="276"/>
      <c r="V115" s="276"/>
      <c r="W115" s="276"/>
      <c r="X115" s="78"/>
      <c r="Y115" s="78"/>
      <c r="Z115" s="78"/>
    </row>
    <row r="116" spans="2:88" ht="7.95" customHeight="1" x14ac:dyDescent="0.25">
      <c r="B116" s="472"/>
      <c r="H116" s="78"/>
      <c r="J116" s="78"/>
      <c r="K116" s="78"/>
      <c r="L116" s="78"/>
      <c r="M116" s="276"/>
      <c r="N116" s="276"/>
      <c r="O116" s="276"/>
      <c r="P116" s="276"/>
      <c r="Q116" s="276"/>
      <c r="R116" s="276"/>
      <c r="S116" s="276"/>
      <c r="T116" s="276"/>
      <c r="U116" s="276"/>
      <c r="V116" s="276"/>
      <c r="W116" s="276"/>
      <c r="X116" s="78"/>
      <c r="Y116" s="78"/>
      <c r="Z116" s="78"/>
      <c r="BY116" s="86"/>
      <c r="BZ116" s="86"/>
    </row>
    <row r="117" spans="2:88" ht="16.95" customHeight="1" x14ac:dyDescent="0.25">
      <c r="B117" s="472"/>
      <c r="D117" s="416" t="str">
        <f>Original_data!A82</f>
        <v>Non-specified (other)</v>
      </c>
      <c r="F117" s="372" t="str">
        <f>"Value in energy balance "&amp;$B$4</f>
        <v>Value in energy balance (in TJ)</v>
      </c>
      <c r="G117" s="408"/>
      <c r="H117" s="373"/>
      <c r="I117" s="108"/>
      <c r="J117" s="92">
        <v>1</v>
      </c>
      <c r="M117" s="274">
        <f>SUM(N117:W117)</f>
        <v>4216</v>
      </c>
      <c r="N117" s="275">
        <f t="shared" ref="N117:W117" si="51">SUMIFS($AA117:$CJ117,$AA$8:$CJ$8,N$10)*$J117</f>
        <v>0</v>
      </c>
      <c r="O117" s="275">
        <f t="shared" si="51"/>
        <v>0</v>
      </c>
      <c r="P117" s="275">
        <f t="shared" si="51"/>
        <v>0</v>
      </c>
      <c r="Q117" s="275">
        <f t="shared" si="51"/>
        <v>172</v>
      </c>
      <c r="R117" s="275">
        <f t="shared" si="51"/>
        <v>3209</v>
      </c>
      <c r="S117" s="275">
        <f t="shared" si="51"/>
        <v>489</v>
      </c>
      <c r="T117" s="275">
        <f t="shared" si="51"/>
        <v>0</v>
      </c>
      <c r="U117" s="275">
        <f t="shared" si="51"/>
        <v>346</v>
      </c>
      <c r="V117" s="275">
        <f t="shared" si="51"/>
        <v>0</v>
      </c>
      <c r="W117" s="275">
        <f t="shared" si="51"/>
        <v>0</v>
      </c>
      <c r="X117" s="78"/>
      <c r="Y117" s="78"/>
      <c r="Z117" s="78"/>
      <c r="AA117" s="101">
        <f>Original_data!B82</f>
        <v>0</v>
      </c>
      <c r="AB117" s="101">
        <f>Original_data!C82</f>
        <v>0</v>
      </c>
      <c r="AC117" s="101">
        <f>Original_data!D82</f>
        <v>0</v>
      </c>
      <c r="AD117" s="101">
        <f>Original_data!E82</f>
        <v>0</v>
      </c>
      <c r="AE117" s="101">
        <f>Original_data!F82</f>
        <v>0</v>
      </c>
      <c r="AF117" s="101">
        <f>Original_data!G82</f>
        <v>0</v>
      </c>
      <c r="AG117" s="101">
        <f>Original_data!H82</f>
        <v>0</v>
      </c>
      <c r="AH117" s="101">
        <f>Original_data!I82</f>
        <v>0</v>
      </c>
      <c r="AI117" s="101">
        <f>Original_data!J82</f>
        <v>0</v>
      </c>
      <c r="AJ117" s="101">
        <f>Original_data!K82</f>
        <v>0</v>
      </c>
      <c r="AK117" s="101">
        <f>Original_data!L82</f>
        <v>0</v>
      </c>
      <c r="AL117" s="101">
        <f>Original_data!M82</f>
        <v>0</v>
      </c>
      <c r="AM117" s="101">
        <f>Original_data!N82</f>
        <v>0</v>
      </c>
      <c r="AN117" s="101">
        <f>Original_data!O82</f>
        <v>0</v>
      </c>
      <c r="AO117" s="101">
        <f>Original_data!P82</f>
        <v>0</v>
      </c>
      <c r="AP117" s="101">
        <f>Original_data!Q82</f>
        <v>0</v>
      </c>
      <c r="AQ117" s="101">
        <f>Original_data!R82</f>
        <v>0</v>
      </c>
      <c r="AR117" s="101">
        <f>Original_data!S82</f>
        <v>172</v>
      </c>
      <c r="AS117" s="101">
        <f>Original_data!U82</f>
        <v>0</v>
      </c>
      <c r="AT117" s="101">
        <f>Original_data!V82</f>
        <v>0</v>
      </c>
      <c r="AU117" s="101">
        <f>Original_data!W82</f>
        <v>0</v>
      </c>
      <c r="AV117" s="101">
        <f>Original_data!X82</f>
        <v>0</v>
      </c>
      <c r="AW117" s="101">
        <f>Original_data!Y82</f>
        <v>0</v>
      </c>
      <c r="AX117" s="101">
        <f>Original_data!Z82</f>
        <v>0</v>
      </c>
      <c r="AY117" s="101">
        <f>Original_data!AA82</f>
        <v>0</v>
      </c>
      <c r="AZ117" s="101">
        <f>Original_data!AB82</f>
        <v>0</v>
      </c>
      <c r="BA117" s="101">
        <f>Original_data!AC82</f>
        <v>0</v>
      </c>
      <c r="BB117" s="101">
        <f>Original_data!AD82</f>
        <v>0</v>
      </c>
      <c r="BC117" s="101">
        <f>Original_data!AE82</f>
        <v>0</v>
      </c>
      <c r="BD117" s="101">
        <f>Original_data!AF82</f>
        <v>1462</v>
      </c>
      <c r="BE117" s="101">
        <f>Original_data!AG82</f>
        <v>0</v>
      </c>
      <c r="BF117" s="101">
        <f>Original_data!AH82</f>
        <v>1747</v>
      </c>
      <c r="BG117" s="101">
        <f>Original_data!AI82</f>
        <v>0</v>
      </c>
      <c r="BH117" s="101">
        <f>Original_data!AJ82</f>
        <v>0</v>
      </c>
      <c r="BI117" s="101">
        <f>Original_data!AK82</f>
        <v>0</v>
      </c>
      <c r="BJ117" s="101">
        <f>Original_data!AL82</f>
        <v>0</v>
      </c>
      <c r="BK117" s="101">
        <f>Original_data!AM82</f>
        <v>0</v>
      </c>
      <c r="BL117" s="101">
        <f>Original_data!AN82</f>
        <v>0</v>
      </c>
      <c r="BM117" s="101">
        <f>Original_data!AO82</f>
        <v>0</v>
      </c>
      <c r="BN117" s="101">
        <f>Original_data!AP82</f>
        <v>0</v>
      </c>
      <c r="BO117" s="101">
        <f>Original_data!AQ82</f>
        <v>0</v>
      </c>
      <c r="BP117" s="101">
        <f>Original_data!AR82</f>
        <v>0</v>
      </c>
      <c r="BQ117" s="101">
        <f>Original_data!AS82</f>
        <v>0</v>
      </c>
      <c r="BR117" s="101">
        <f>Original_data!AT82</f>
        <v>489</v>
      </c>
      <c r="BS117" s="101">
        <f>Original_data!AU82</f>
        <v>0</v>
      </c>
      <c r="BT117" s="101">
        <f>Original_data!AV82</f>
        <v>0</v>
      </c>
      <c r="BU117" s="101">
        <f>Original_data!AW82</f>
        <v>0</v>
      </c>
      <c r="BV117" s="101">
        <f>Original_data!AX82</f>
        <v>0</v>
      </c>
      <c r="BW117" s="101">
        <f>Original_data!AY82</f>
        <v>0</v>
      </c>
      <c r="BX117" s="101">
        <f>Original_data!AZ82</f>
        <v>0</v>
      </c>
      <c r="BY117" s="101">
        <f>Original_data!BA82</f>
        <v>0</v>
      </c>
      <c r="BZ117" s="101">
        <f>Original_data!BB82</f>
        <v>0</v>
      </c>
      <c r="CA117" s="101">
        <f>Original_data!BC82</f>
        <v>0</v>
      </c>
      <c r="CB117" s="101">
        <f>Original_data!BD82</f>
        <v>0</v>
      </c>
      <c r="CC117" s="101">
        <f>Original_data!BE82</f>
        <v>0</v>
      </c>
      <c r="CD117" s="101">
        <f>Original_data!BF82</f>
        <v>0</v>
      </c>
      <c r="CE117" s="101">
        <f>Original_data!BG82</f>
        <v>0</v>
      </c>
      <c r="CF117" s="101">
        <f>Original_data!BH82</f>
        <v>0</v>
      </c>
      <c r="CG117" s="101">
        <f>Original_data!BI82</f>
        <v>0</v>
      </c>
      <c r="CH117" s="101">
        <f>Original_data!BJ82</f>
        <v>0</v>
      </c>
      <c r="CI117" s="101">
        <f>Original_data!BK82</f>
        <v>346</v>
      </c>
      <c r="CJ117" s="101">
        <f>Original_data!BL82</f>
        <v>0</v>
      </c>
    </row>
    <row r="118" spans="2:88" ht="4.95" customHeight="1" x14ac:dyDescent="0.25">
      <c r="B118" s="472"/>
      <c r="D118" s="416"/>
      <c r="E118" s="84"/>
      <c r="F118" s="84"/>
      <c r="G118" s="84"/>
      <c r="I118" s="84"/>
      <c r="M118" s="276"/>
      <c r="N118" s="276"/>
      <c r="O118" s="276"/>
      <c r="P118" s="276"/>
      <c r="Q118" s="276"/>
      <c r="R118" s="276"/>
      <c r="S118" s="276"/>
      <c r="T118" s="276"/>
      <c r="U118" s="276"/>
      <c r="V118" s="276"/>
      <c r="W118" s="276"/>
      <c r="X118" s="78"/>
      <c r="Y118" s="78"/>
      <c r="Z118" s="78"/>
    </row>
    <row r="119" spans="2:88" ht="16.95" customHeight="1" x14ac:dyDescent="0.25">
      <c r="B119" s="472"/>
      <c r="D119" s="416"/>
      <c r="E119" s="84"/>
      <c r="F119" s="409" t="s">
        <v>335</v>
      </c>
      <c r="G119" s="410"/>
      <c r="H119" s="165" t="s">
        <v>181</v>
      </c>
      <c r="I119" s="108"/>
      <c r="J119" s="108"/>
      <c r="M119" s="274">
        <f>SUM(N119:W119)</f>
        <v>0</v>
      </c>
      <c r="N119" s="96"/>
      <c r="O119" s="96"/>
      <c r="P119" s="96"/>
      <c r="Q119" s="96"/>
      <c r="R119" s="96"/>
      <c r="S119" s="96"/>
      <c r="T119" s="96"/>
      <c r="U119" s="96"/>
      <c r="V119" s="96"/>
      <c r="W119" s="96"/>
      <c r="X119" s="78"/>
      <c r="Y119" s="78"/>
      <c r="Z119" s="78"/>
    </row>
    <row r="120" spans="2:88" ht="16.95" customHeight="1" x14ac:dyDescent="0.25">
      <c r="B120" s="472"/>
      <c r="D120" s="416"/>
      <c r="E120" s="84"/>
      <c r="F120" s="411"/>
      <c r="G120" s="412"/>
      <c r="H120" s="166" t="s">
        <v>179</v>
      </c>
      <c r="I120" s="108"/>
      <c r="J120" s="108"/>
      <c r="M120" s="274">
        <f t="shared" ref="M120:M125" si="52">SUM(N120:W120)</f>
        <v>0</v>
      </c>
      <c r="N120" s="96"/>
      <c r="O120" s="96"/>
      <c r="P120" s="96"/>
      <c r="Q120" s="96"/>
      <c r="R120" s="96"/>
      <c r="S120" s="96"/>
      <c r="T120" s="96"/>
      <c r="U120" s="96"/>
      <c r="V120" s="96"/>
      <c r="W120" s="96"/>
      <c r="X120" s="78"/>
      <c r="Y120" s="78"/>
      <c r="Z120" s="78"/>
    </row>
    <row r="121" spans="2:88" ht="16.95" customHeight="1" x14ac:dyDescent="0.25">
      <c r="B121" s="472"/>
      <c r="D121" s="416"/>
      <c r="E121" s="84"/>
      <c r="F121" s="411"/>
      <c r="G121" s="412"/>
      <c r="H121" s="166" t="s">
        <v>176</v>
      </c>
      <c r="I121" s="108"/>
      <c r="J121" s="108"/>
      <c r="M121" s="274">
        <f t="shared" si="52"/>
        <v>4216</v>
      </c>
      <c r="N121" s="96"/>
      <c r="O121" s="96"/>
      <c r="P121" s="96"/>
      <c r="Q121" s="96">
        <f>Q117</f>
        <v>172</v>
      </c>
      <c r="R121" s="96">
        <f t="shared" ref="R121:U121" si="53">R117</f>
        <v>3209</v>
      </c>
      <c r="S121" s="96">
        <f t="shared" si="53"/>
        <v>489</v>
      </c>
      <c r="T121" s="96">
        <f t="shared" si="53"/>
        <v>0</v>
      </c>
      <c r="U121" s="96">
        <f t="shared" si="53"/>
        <v>346</v>
      </c>
      <c r="V121" s="96"/>
      <c r="W121" s="96"/>
      <c r="X121" s="78"/>
      <c r="Y121" s="78"/>
      <c r="Z121" s="78"/>
    </row>
    <row r="122" spans="2:88" ht="16.95" customHeight="1" x14ac:dyDescent="0.25">
      <c r="B122" s="472"/>
      <c r="D122" s="416"/>
      <c r="E122" s="84"/>
      <c r="F122" s="411"/>
      <c r="G122" s="412"/>
      <c r="H122" s="166" t="s">
        <v>177</v>
      </c>
      <c r="I122" s="108"/>
      <c r="J122" s="108"/>
      <c r="M122" s="274">
        <f t="shared" si="52"/>
        <v>0</v>
      </c>
      <c r="N122" s="96"/>
      <c r="O122" s="96"/>
      <c r="P122" s="96"/>
      <c r="Q122" s="96"/>
      <c r="R122" s="96"/>
      <c r="S122" s="96"/>
      <c r="T122" s="96"/>
      <c r="U122" s="96"/>
      <c r="V122" s="96"/>
      <c r="W122" s="96"/>
      <c r="X122" s="78"/>
      <c r="Y122" s="78"/>
      <c r="Z122" s="78"/>
    </row>
    <row r="123" spans="2:88" ht="16.95" customHeight="1" x14ac:dyDescent="0.25">
      <c r="B123" s="472"/>
      <c r="D123" s="416"/>
      <c r="E123" s="84"/>
      <c r="F123" s="411"/>
      <c r="G123" s="412"/>
      <c r="H123" s="166" t="s">
        <v>178</v>
      </c>
      <c r="I123" s="108"/>
      <c r="J123" s="108"/>
      <c r="M123" s="274">
        <f t="shared" si="52"/>
        <v>0</v>
      </c>
      <c r="N123" s="96"/>
      <c r="O123" s="96"/>
      <c r="P123" s="96"/>
      <c r="Q123" s="96"/>
      <c r="R123" s="96"/>
      <c r="S123" s="96"/>
      <c r="T123" s="96"/>
      <c r="U123" s="96"/>
      <c r="V123" s="96"/>
      <c r="W123" s="96"/>
      <c r="X123" s="78"/>
      <c r="Y123" s="78"/>
      <c r="Z123" s="78"/>
    </row>
    <row r="124" spans="2:88" ht="16.95" customHeight="1" x14ac:dyDescent="0.25">
      <c r="B124" s="472"/>
      <c r="D124" s="416"/>
      <c r="E124" s="84"/>
      <c r="F124" s="411"/>
      <c r="G124" s="412"/>
      <c r="H124" s="166" t="s">
        <v>140</v>
      </c>
      <c r="I124" s="108"/>
      <c r="J124" s="108"/>
      <c r="M124" s="274">
        <f t="shared" si="52"/>
        <v>0</v>
      </c>
      <c r="N124" s="96"/>
      <c r="O124" s="96"/>
      <c r="P124" s="96"/>
      <c r="Q124" s="96"/>
      <c r="R124" s="96"/>
      <c r="S124" s="96"/>
      <c r="T124" s="96"/>
      <c r="U124" s="96"/>
      <c r="V124" s="96"/>
      <c r="W124" s="96"/>
      <c r="X124" s="78"/>
      <c r="Y124" s="78"/>
      <c r="Z124" s="78"/>
    </row>
    <row r="125" spans="2:88" ht="16.95" customHeight="1" x14ac:dyDescent="0.25">
      <c r="B125" s="472"/>
      <c r="D125" s="416"/>
      <c r="E125" s="84"/>
      <c r="F125" s="413"/>
      <c r="G125" s="414"/>
      <c r="H125" s="167" t="s">
        <v>180</v>
      </c>
      <c r="I125" s="108"/>
      <c r="J125" s="108"/>
      <c r="M125" s="274">
        <f t="shared" si="52"/>
        <v>0</v>
      </c>
      <c r="N125" s="96"/>
      <c r="O125" s="96"/>
      <c r="P125" s="96"/>
      <c r="Q125" s="96"/>
      <c r="R125" s="96"/>
      <c r="S125" s="96"/>
      <c r="T125" s="96"/>
      <c r="U125" s="96"/>
      <c r="V125" s="96"/>
      <c r="W125" s="96"/>
      <c r="X125" s="78"/>
      <c r="Y125" s="78"/>
      <c r="Z125" s="78"/>
    </row>
    <row r="126" spans="2:88" ht="4.95" customHeight="1" x14ac:dyDescent="0.25">
      <c r="B126" s="472"/>
      <c r="D126" s="416"/>
      <c r="E126" s="84"/>
      <c r="F126" s="84"/>
      <c r="G126" s="84"/>
      <c r="I126" s="84"/>
      <c r="M126" s="276"/>
      <c r="N126" s="276"/>
      <c r="O126" s="276"/>
      <c r="P126" s="276"/>
      <c r="Q126" s="276"/>
      <c r="R126" s="276"/>
      <c r="S126" s="276"/>
      <c r="T126" s="276"/>
      <c r="U126" s="276"/>
      <c r="V126" s="276"/>
      <c r="W126" s="276"/>
      <c r="X126" s="78"/>
      <c r="Y126" s="78"/>
      <c r="Z126" s="78"/>
    </row>
    <row r="127" spans="2:88" ht="16.95" customHeight="1" x14ac:dyDescent="0.25">
      <c r="B127" s="472"/>
      <c r="D127" s="416"/>
      <c r="F127" s="450" t="str">
        <f>"Value in PSUT"&amp;$D$4</f>
        <v>Value in PSUT (in PJ)</v>
      </c>
      <c r="G127" s="409" t="s">
        <v>333</v>
      </c>
      <c r="H127" s="165" t="s">
        <v>181</v>
      </c>
      <c r="I127" s="88" t="s">
        <v>312</v>
      </c>
      <c r="J127" s="92">
        <v>1E-3</v>
      </c>
      <c r="M127" s="274">
        <f t="shared" ref="M127:M133" si="54">SUM(N127:W127)</f>
        <v>0</v>
      </c>
      <c r="N127" s="274">
        <f>IF(SUM(N$119:N$125)=0,0,N$117*N119/SUM(N$119:N$125)*$J127)</f>
        <v>0</v>
      </c>
      <c r="O127" s="274">
        <f t="shared" ref="O127:W127" si="55">IF(SUM(O$119:O$125)=0,0,O$117*O119/SUM(O$119:O$125)*$J127)</f>
        <v>0</v>
      </c>
      <c r="P127" s="274">
        <f t="shared" si="55"/>
        <v>0</v>
      </c>
      <c r="Q127" s="274">
        <f t="shared" si="55"/>
        <v>0</v>
      </c>
      <c r="R127" s="274">
        <f t="shared" si="55"/>
        <v>0</v>
      </c>
      <c r="S127" s="274">
        <f t="shared" si="55"/>
        <v>0</v>
      </c>
      <c r="T127" s="274">
        <f t="shared" si="55"/>
        <v>0</v>
      </c>
      <c r="U127" s="274">
        <f t="shared" si="55"/>
        <v>0</v>
      </c>
      <c r="V127" s="274">
        <f t="shared" si="55"/>
        <v>0</v>
      </c>
      <c r="W127" s="274">
        <f t="shared" si="55"/>
        <v>0</v>
      </c>
      <c r="X127" s="78"/>
      <c r="Y127" s="78"/>
      <c r="Z127" s="78"/>
    </row>
    <row r="128" spans="2:88" ht="16.95" customHeight="1" x14ac:dyDescent="0.25">
      <c r="B128" s="472"/>
      <c r="D128" s="416"/>
      <c r="F128" s="451"/>
      <c r="G128" s="411"/>
      <c r="H128" s="166" t="s">
        <v>179</v>
      </c>
      <c r="I128" s="88" t="s">
        <v>312</v>
      </c>
      <c r="J128" s="92">
        <v>1E-3</v>
      </c>
      <c r="M128" s="274">
        <f t="shared" si="54"/>
        <v>0</v>
      </c>
      <c r="N128" s="274">
        <f>IF(SUM(N$119:N$125)=0,0,N$117*N120/SUM(N$119:N$125)*$J128)</f>
        <v>0</v>
      </c>
      <c r="O128" s="274">
        <f t="shared" ref="O128:W128" si="56">IF(SUM(O$119:O$125)=0,0,O$117*O120/SUM(O$119:O$125)*$J128)</f>
        <v>0</v>
      </c>
      <c r="P128" s="274">
        <f t="shared" si="56"/>
        <v>0</v>
      </c>
      <c r="Q128" s="274">
        <f t="shared" si="56"/>
        <v>0</v>
      </c>
      <c r="R128" s="274">
        <f t="shared" si="56"/>
        <v>0</v>
      </c>
      <c r="S128" s="274">
        <f t="shared" si="56"/>
        <v>0</v>
      </c>
      <c r="T128" s="274">
        <f t="shared" si="56"/>
        <v>0</v>
      </c>
      <c r="U128" s="274">
        <f t="shared" si="56"/>
        <v>0</v>
      </c>
      <c r="V128" s="274">
        <f t="shared" si="56"/>
        <v>0</v>
      </c>
      <c r="W128" s="274">
        <f t="shared" si="56"/>
        <v>0</v>
      </c>
      <c r="X128" s="78"/>
      <c r="Y128" s="78"/>
      <c r="Z128" s="78"/>
    </row>
    <row r="129" spans="2:78" ht="16.95" customHeight="1" x14ac:dyDescent="0.25">
      <c r="B129" s="472"/>
      <c r="D129" s="416"/>
      <c r="F129" s="451"/>
      <c r="G129" s="411"/>
      <c r="H129" s="166" t="s">
        <v>176</v>
      </c>
      <c r="I129" s="88" t="s">
        <v>312</v>
      </c>
      <c r="J129" s="92">
        <v>1E-3</v>
      </c>
      <c r="M129" s="274">
        <f t="shared" si="54"/>
        <v>4.2160000000000002</v>
      </c>
      <c r="N129" s="274">
        <f>IF(SUM(N$119:N$125)=0,N$117*$J129,N$117*N121/SUM(N$119:N$125)*$J129)</f>
        <v>0</v>
      </c>
      <c r="O129" s="274">
        <f t="shared" ref="O129:W129" si="57">IF(SUM(O$119:O$125)=0,O$117*$J129,O$117*O121/SUM(O$119:O$125)*$J129)</f>
        <v>0</v>
      </c>
      <c r="P129" s="274">
        <f t="shared" si="57"/>
        <v>0</v>
      </c>
      <c r="Q129" s="274">
        <f t="shared" si="57"/>
        <v>0.17200000000000001</v>
      </c>
      <c r="R129" s="274">
        <f t="shared" si="57"/>
        <v>3.2090000000000001</v>
      </c>
      <c r="S129" s="274">
        <f t="shared" si="57"/>
        <v>0.48899999999999999</v>
      </c>
      <c r="T129" s="274">
        <f t="shared" si="57"/>
        <v>0</v>
      </c>
      <c r="U129" s="274">
        <f t="shared" si="57"/>
        <v>0.34600000000000003</v>
      </c>
      <c r="V129" s="274">
        <f t="shared" si="57"/>
        <v>0</v>
      </c>
      <c r="W129" s="274">
        <f t="shared" si="57"/>
        <v>0</v>
      </c>
      <c r="X129" s="78"/>
      <c r="Y129" s="78"/>
      <c r="Z129" s="78"/>
    </row>
    <row r="130" spans="2:78" ht="16.95" customHeight="1" x14ac:dyDescent="0.25">
      <c r="B130" s="472"/>
      <c r="D130" s="416"/>
      <c r="F130" s="451"/>
      <c r="G130" s="411"/>
      <c r="H130" s="166" t="s">
        <v>177</v>
      </c>
      <c r="I130" s="88" t="s">
        <v>312</v>
      </c>
      <c r="J130" s="92">
        <v>1E-3</v>
      </c>
      <c r="M130" s="274">
        <f t="shared" si="54"/>
        <v>0</v>
      </c>
      <c r="N130" s="274">
        <f>IF(SUM(N$119:N$125)=0,0,N$117*N122/SUM(N$119:N$125)*$J130)</f>
        <v>0</v>
      </c>
      <c r="O130" s="274">
        <f t="shared" ref="O130:W130" si="58">IF(SUM(O$119:O$125)=0,0,O$117*O122/SUM(O$119:O$125)*$J130)</f>
        <v>0</v>
      </c>
      <c r="P130" s="274">
        <f t="shared" si="58"/>
        <v>0</v>
      </c>
      <c r="Q130" s="274">
        <f t="shared" si="58"/>
        <v>0</v>
      </c>
      <c r="R130" s="274">
        <f t="shared" si="58"/>
        <v>0</v>
      </c>
      <c r="S130" s="274">
        <f t="shared" si="58"/>
        <v>0</v>
      </c>
      <c r="T130" s="274">
        <f t="shared" si="58"/>
        <v>0</v>
      </c>
      <c r="U130" s="274">
        <f t="shared" si="58"/>
        <v>0</v>
      </c>
      <c r="V130" s="274">
        <f t="shared" si="58"/>
        <v>0</v>
      </c>
      <c r="W130" s="274">
        <f t="shared" si="58"/>
        <v>0</v>
      </c>
      <c r="X130" s="78"/>
      <c r="Y130" s="78"/>
      <c r="Z130" s="78"/>
    </row>
    <row r="131" spans="2:78" ht="16.95" customHeight="1" x14ac:dyDescent="0.25">
      <c r="B131" s="472"/>
      <c r="D131" s="416"/>
      <c r="F131" s="451"/>
      <c r="G131" s="411"/>
      <c r="H131" s="166" t="s">
        <v>178</v>
      </c>
      <c r="I131" s="88" t="s">
        <v>312</v>
      </c>
      <c r="J131" s="92">
        <v>1E-3</v>
      </c>
      <c r="M131" s="274">
        <f t="shared" si="54"/>
        <v>0</v>
      </c>
      <c r="N131" s="274">
        <f>IF(SUM(N$119:N$125)=0,0,N$117*N123/SUM(N$119:N$125)*$J131)</f>
        <v>0</v>
      </c>
      <c r="O131" s="274">
        <f t="shared" ref="O131:W131" si="59">IF(SUM(O$119:O$125)=0,0,O$117*O123/SUM(O$119:O$125)*$J131)</f>
        <v>0</v>
      </c>
      <c r="P131" s="274">
        <f t="shared" si="59"/>
        <v>0</v>
      </c>
      <c r="Q131" s="274">
        <f t="shared" si="59"/>
        <v>0</v>
      </c>
      <c r="R131" s="274">
        <f t="shared" si="59"/>
        <v>0</v>
      </c>
      <c r="S131" s="274">
        <f t="shared" si="59"/>
        <v>0</v>
      </c>
      <c r="T131" s="274">
        <f t="shared" si="59"/>
        <v>0</v>
      </c>
      <c r="U131" s="274">
        <f t="shared" si="59"/>
        <v>0</v>
      </c>
      <c r="V131" s="274">
        <f t="shared" si="59"/>
        <v>0</v>
      </c>
      <c r="W131" s="274">
        <f t="shared" si="59"/>
        <v>0</v>
      </c>
      <c r="X131" s="78"/>
      <c r="Y131" s="78"/>
      <c r="Z131" s="78"/>
    </row>
    <row r="132" spans="2:78" ht="16.95" customHeight="1" x14ac:dyDescent="0.25">
      <c r="B132" s="472"/>
      <c r="D132" s="416"/>
      <c r="F132" s="451"/>
      <c r="G132" s="411"/>
      <c r="H132" s="166" t="s">
        <v>140</v>
      </c>
      <c r="I132" s="88" t="s">
        <v>312</v>
      </c>
      <c r="J132" s="92">
        <v>1E-3</v>
      </c>
      <c r="M132" s="274">
        <f t="shared" ref="M132" si="60">SUM(N132:W132)</f>
        <v>0</v>
      </c>
      <c r="N132" s="274">
        <f>IF(SUM(N$119:N$125)=0,0,N$117*N124/SUM(N$119:N$125)*$J132)</f>
        <v>0</v>
      </c>
      <c r="O132" s="274">
        <f t="shared" ref="O132:W132" si="61">IF(SUM(O$119:O$125)=0,0,O$117*O124/SUM(O$119:O$125)*$J132)</f>
        <v>0</v>
      </c>
      <c r="P132" s="274">
        <f t="shared" si="61"/>
        <v>0</v>
      </c>
      <c r="Q132" s="274">
        <f t="shared" si="61"/>
        <v>0</v>
      </c>
      <c r="R132" s="274">
        <f t="shared" si="61"/>
        <v>0</v>
      </c>
      <c r="S132" s="274">
        <f t="shared" si="61"/>
        <v>0</v>
      </c>
      <c r="T132" s="274">
        <f t="shared" si="61"/>
        <v>0</v>
      </c>
      <c r="U132" s="274">
        <f t="shared" si="61"/>
        <v>0</v>
      </c>
      <c r="V132" s="274">
        <f t="shared" si="61"/>
        <v>0</v>
      </c>
      <c r="W132" s="274">
        <f t="shared" si="61"/>
        <v>0</v>
      </c>
      <c r="X132" s="78"/>
      <c r="Y132" s="78"/>
      <c r="Z132" s="78"/>
    </row>
    <row r="133" spans="2:78" ht="16.95" customHeight="1" x14ac:dyDescent="0.25">
      <c r="B133" s="472"/>
      <c r="D133" s="416"/>
      <c r="F133" s="451"/>
      <c r="G133" s="413"/>
      <c r="H133" s="167" t="s">
        <v>180</v>
      </c>
      <c r="I133" s="88" t="s">
        <v>312</v>
      </c>
      <c r="J133" s="92">
        <v>1E-3</v>
      </c>
      <c r="M133" s="274">
        <f t="shared" si="54"/>
        <v>0</v>
      </c>
      <c r="N133" s="274">
        <f>IF(SUM(N$119:N$125)=0,0,N$117*N125/SUM(N$119:N$125)*$J133)</f>
        <v>0</v>
      </c>
      <c r="O133" s="274">
        <f t="shared" ref="O133:W133" si="62">IF(SUM(O$119:O$125)=0,0,O$117*O125/SUM(O$119:O$125)*$J133)</f>
        <v>0</v>
      </c>
      <c r="P133" s="274">
        <f t="shared" si="62"/>
        <v>0</v>
      </c>
      <c r="Q133" s="274">
        <f t="shared" si="62"/>
        <v>0</v>
      </c>
      <c r="R133" s="274">
        <f t="shared" si="62"/>
        <v>0</v>
      </c>
      <c r="S133" s="274">
        <f t="shared" si="62"/>
        <v>0</v>
      </c>
      <c r="T133" s="274">
        <f t="shared" si="62"/>
        <v>0</v>
      </c>
      <c r="U133" s="274">
        <f t="shared" si="62"/>
        <v>0</v>
      </c>
      <c r="V133" s="274">
        <f t="shared" si="62"/>
        <v>0</v>
      </c>
      <c r="W133" s="274">
        <f t="shared" si="62"/>
        <v>0</v>
      </c>
      <c r="X133" s="78"/>
      <c r="Y133" s="78"/>
      <c r="Z133" s="78"/>
    </row>
    <row r="134" spans="2:78" ht="16.95" customHeight="1" x14ac:dyDescent="0.25">
      <c r="B134" s="472"/>
      <c r="D134" s="416"/>
      <c r="F134" s="451"/>
      <c r="G134" s="409" t="s">
        <v>330</v>
      </c>
      <c r="H134" s="165" t="s">
        <v>181</v>
      </c>
      <c r="I134" s="88" t="s">
        <v>317</v>
      </c>
      <c r="J134" s="108"/>
      <c r="M134" s="274">
        <f>M127</f>
        <v>0</v>
      </c>
      <c r="N134" s="276"/>
      <c r="O134" s="276"/>
      <c r="P134" s="276"/>
      <c r="Q134" s="276"/>
      <c r="R134" s="276"/>
      <c r="S134" s="276"/>
      <c r="T134" s="276"/>
      <c r="U134" s="276"/>
      <c r="V134" s="276"/>
      <c r="W134" s="276"/>
      <c r="X134" s="78"/>
      <c r="Y134" s="78"/>
      <c r="Z134" s="78"/>
    </row>
    <row r="135" spans="2:78" ht="16.95" customHeight="1" x14ac:dyDescent="0.25">
      <c r="B135" s="472"/>
      <c r="D135" s="416"/>
      <c r="F135" s="451"/>
      <c r="G135" s="411"/>
      <c r="H135" s="166" t="s">
        <v>179</v>
      </c>
      <c r="I135" s="88" t="s">
        <v>317</v>
      </c>
      <c r="J135" s="108"/>
      <c r="M135" s="274">
        <f t="shared" ref="M135:M140" si="63">M128</f>
        <v>0</v>
      </c>
      <c r="N135" s="276"/>
      <c r="O135" s="276"/>
      <c r="P135" s="276"/>
      <c r="Q135" s="276"/>
      <c r="R135" s="276"/>
      <c r="S135" s="276"/>
      <c r="T135" s="276"/>
      <c r="U135" s="276"/>
      <c r="V135" s="276"/>
      <c r="W135" s="276"/>
      <c r="X135" s="78"/>
      <c r="Y135" s="78"/>
      <c r="Z135" s="78"/>
    </row>
    <row r="136" spans="2:78" ht="16.95" customHeight="1" x14ac:dyDescent="0.25">
      <c r="B136" s="472"/>
      <c r="D136" s="416"/>
      <c r="F136" s="451"/>
      <c r="G136" s="411"/>
      <c r="H136" s="166" t="s">
        <v>176</v>
      </c>
      <c r="I136" s="88" t="s">
        <v>317</v>
      </c>
      <c r="J136" s="108"/>
      <c r="M136" s="274">
        <f t="shared" si="63"/>
        <v>4.2160000000000002</v>
      </c>
      <c r="N136" s="276"/>
      <c r="O136" s="276"/>
      <c r="P136" s="276"/>
      <c r="Q136" s="276"/>
      <c r="R136" s="276"/>
      <c r="S136" s="276"/>
      <c r="T136" s="276"/>
      <c r="U136" s="276"/>
      <c r="V136" s="276"/>
      <c r="W136" s="276"/>
      <c r="X136" s="78"/>
      <c r="Y136" s="78"/>
      <c r="Z136" s="78"/>
    </row>
    <row r="137" spans="2:78" ht="16.95" customHeight="1" x14ac:dyDescent="0.25">
      <c r="B137" s="472"/>
      <c r="D137" s="416"/>
      <c r="F137" s="451"/>
      <c r="G137" s="411"/>
      <c r="H137" s="166" t="s">
        <v>177</v>
      </c>
      <c r="I137" s="88" t="s">
        <v>317</v>
      </c>
      <c r="J137" s="108"/>
      <c r="M137" s="274">
        <f t="shared" si="63"/>
        <v>0</v>
      </c>
      <c r="N137" s="276"/>
      <c r="O137" s="276"/>
      <c r="P137" s="276"/>
      <c r="Q137" s="276"/>
      <c r="R137" s="276"/>
      <c r="S137" s="276"/>
      <c r="T137" s="276"/>
      <c r="U137" s="276"/>
      <c r="V137" s="276"/>
      <c r="W137" s="276"/>
      <c r="X137" s="78"/>
      <c r="Y137" s="78"/>
      <c r="Z137" s="78"/>
    </row>
    <row r="138" spans="2:78" ht="16.95" customHeight="1" x14ac:dyDescent="0.25">
      <c r="B138" s="472"/>
      <c r="D138" s="416"/>
      <c r="F138" s="451"/>
      <c r="G138" s="411"/>
      <c r="H138" s="166" t="s">
        <v>178</v>
      </c>
      <c r="I138" s="88" t="s">
        <v>317</v>
      </c>
      <c r="J138" s="108"/>
      <c r="M138" s="274">
        <f t="shared" si="63"/>
        <v>0</v>
      </c>
      <c r="N138" s="276"/>
      <c r="O138" s="276"/>
      <c r="P138" s="276"/>
      <c r="Q138" s="276"/>
      <c r="R138" s="276"/>
      <c r="S138" s="276"/>
      <c r="T138" s="276"/>
      <c r="U138" s="276"/>
      <c r="V138" s="276"/>
      <c r="W138" s="276"/>
      <c r="X138" s="78"/>
      <c r="Y138" s="78"/>
      <c r="Z138" s="78"/>
    </row>
    <row r="139" spans="2:78" ht="16.95" customHeight="1" x14ac:dyDescent="0.25">
      <c r="B139" s="472"/>
      <c r="D139" s="416"/>
      <c r="F139" s="451"/>
      <c r="G139" s="411"/>
      <c r="H139" s="166" t="s">
        <v>140</v>
      </c>
      <c r="I139" s="88" t="s">
        <v>317</v>
      </c>
      <c r="J139" s="108"/>
      <c r="M139" s="274">
        <f t="shared" si="63"/>
        <v>0</v>
      </c>
      <c r="N139" s="276"/>
      <c r="O139" s="276"/>
      <c r="P139" s="276"/>
      <c r="Q139" s="276"/>
      <c r="R139" s="276"/>
      <c r="S139" s="276"/>
      <c r="T139" s="276"/>
      <c r="U139" s="276"/>
      <c r="V139" s="276"/>
      <c r="W139" s="276"/>
      <c r="X139" s="78"/>
      <c r="Y139" s="78"/>
      <c r="Z139" s="78"/>
    </row>
    <row r="140" spans="2:78" ht="16.95" customHeight="1" x14ac:dyDescent="0.25">
      <c r="B140" s="472"/>
      <c r="D140" s="416"/>
      <c r="F140" s="451"/>
      <c r="G140" s="413"/>
      <c r="H140" s="167" t="s">
        <v>180</v>
      </c>
      <c r="I140" s="88" t="s">
        <v>317</v>
      </c>
      <c r="J140" s="108"/>
      <c r="M140" s="274">
        <f t="shared" si="63"/>
        <v>0</v>
      </c>
      <c r="N140" s="276"/>
      <c r="O140" s="276"/>
      <c r="P140" s="276"/>
      <c r="Q140" s="276"/>
      <c r="R140" s="276"/>
      <c r="S140" s="276"/>
      <c r="T140" s="276"/>
      <c r="U140" s="276"/>
      <c r="V140" s="276"/>
      <c r="W140" s="276"/>
      <c r="X140" s="78"/>
      <c r="Y140" s="78"/>
      <c r="Z140" s="78"/>
    </row>
    <row r="141" spans="2:78" ht="16.95" customHeight="1" x14ac:dyDescent="0.25">
      <c r="B141" s="472"/>
      <c r="D141" s="416"/>
      <c r="F141" s="452"/>
      <c r="G141" s="277" t="s">
        <v>331</v>
      </c>
      <c r="H141" s="150" t="str">
        <f>Matrix!D79</f>
        <v>Env</v>
      </c>
      <c r="I141" s="88" t="s">
        <v>314</v>
      </c>
      <c r="J141" s="108"/>
      <c r="M141" s="274">
        <f>SUM(M134:M140)</f>
        <v>4.2160000000000002</v>
      </c>
      <c r="N141" s="276"/>
      <c r="O141" s="276"/>
      <c r="P141" s="276"/>
      <c r="Q141" s="276"/>
      <c r="R141" s="276"/>
      <c r="S141" s="276"/>
      <c r="T141" s="276"/>
      <c r="U141" s="276"/>
      <c r="V141" s="276"/>
      <c r="W141" s="276"/>
      <c r="X141" s="78"/>
      <c r="Y141" s="78"/>
      <c r="Z141" s="78"/>
    </row>
    <row r="142" spans="2:78" x14ac:dyDescent="0.25">
      <c r="Q142" s="258"/>
      <c r="X142" s="78"/>
      <c r="Y142" s="78"/>
      <c r="Z142" s="78"/>
      <c r="BY142" s="86"/>
      <c r="BZ142" s="86"/>
    </row>
    <row r="143" spans="2:78" x14ac:dyDescent="0.25">
      <c r="X143" s="78"/>
      <c r="Y143" s="78"/>
      <c r="Z143" s="78"/>
    </row>
    <row r="144" spans="2:78" x14ac:dyDescent="0.25">
      <c r="X144" s="78"/>
      <c r="Y144" s="78"/>
      <c r="Z144" s="78"/>
    </row>
    <row r="145" spans="24:26" x14ac:dyDescent="0.25">
      <c r="X145" s="78"/>
      <c r="Y145" s="78"/>
      <c r="Z145" s="78"/>
    </row>
    <row r="146" spans="24:26" x14ac:dyDescent="0.25">
      <c r="X146" s="78"/>
      <c r="Y146" s="78"/>
      <c r="Z146" s="78"/>
    </row>
    <row r="147" spans="24:26" x14ac:dyDescent="0.25">
      <c r="X147" s="78"/>
      <c r="Y147" s="78"/>
      <c r="Z147" s="78"/>
    </row>
    <row r="148" spans="24:26" x14ac:dyDescent="0.25">
      <c r="X148" s="78"/>
      <c r="Y148" s="78"/>
      <c r="Z148" s="78"/>
    </row>
    <row r="149" spans="24:26" x14ac:dyDescent="0.25">
      <c r="X149" s="78"/>
      <c r="Y149" s="78"/>
      <c r="Z149" s="78"/>
    </row>
    <row r="150" spans="24:26" x14ac:dyDescent="0.25">
      <c r="X150" s="78"/>
      <c r="Y150" s="78"/>
      <c r="Z150" s="78"/>
    </row>
    <row r="151" spans="24:26" x14ac:dyDescent="0.25">
      <c r="X151" s="78"/>
      <c r="Y151" s="78"/>
      <c r="Z151" s="78"/>
    </row>
    <row r="152" spans="24:26" x14ac:dyDescent="0.25">
      <c r="X152" s="78"/>
      <c r="Y152" s="78"/>
      <c r="Z152" s="78"/>
    </row>
    <row r="153" spans="24:26" x14ac:dyDescent="0.25">
      <c r="X153" s="78"/>
      <c r="Y153" s="78"/>
      <c r="Z153" s="78"/>
    </row>
    <row r="154" spans="24:26" x14ac:dyDescent="0.25">
      <c r="X154" s="78"/>
      <c r="Y154" s="78"/>
      <c r="Z154" s="78"/>
    </row>
    <row r="155" spans="24:26" x14ac:dyDescent="0.25">
      <c r="X155" s="78"/>
      <c r="Y155" s="78"/>
      <c r="Z155" s="78"/>
    </row>
    <row r="156" spans="24:26" x14ac:dyDescent="0.25">
      <c r="X156" s="78"/>
      <c r="Y156" s="78"/>
      <c r="Z156" s="78"/>
    </row>
    <row r="157" spans="24:26" x14ac:dyDescent="0.25">
      <c r="X157" s="78"/>
      <c r="Y157" s="78"/>
      <c r="Z157" s="78"/>
    </row>
    <row r="158" spans="24:26" x14ac:dyDescent="0.25">
      <c r="X158" s="78"/>
      <c r="Y158" s="78"/>
      <c r="Z158" s="78"/>
    </row>
    <row r="159" spans="24:26" x14ac:dyDescent="0.25">
      <c r="X159" s="78"/>
      <c r="Y159" s="78"/>
      <c r="Z159" s="78"/>
    </row>
    <row r="160" spans="24:26" x14ac:dyDescent="0.25">
      <c r="X160" s="78"/>
      <c r="Y160" s="78"/>
      <c r="Z160" s="78"/>
    </row>
    <row r="161" spans="24:26" x14ac:dyDescent="0.25">
      <c r="X161" s="78"/>
      <c r="Y161" s="78"/>
      <c r="Z161" s="78"/>
    </row>
    <row r="162" spans="24:26" x14ac:dyDescent="0.25">
      <c r="X162" s="78"/>
      <c r="Y162" s="78"/>
      <c r="Z162" s="78"/>
    </row>
    <row r="163" spans="24:26" x14ac:dyDescent="0.25">
      <c r="X163" s="78"/>
      <c r="Y163" s="78"/>
      <c r="Z163" s="78"/>
    </row>
    <row r="164" spans="24:26" x14ac:dyDescent="0.25">
      <c r="X164" s="78"/>
      <c r="Y164" s="78"/>
      <c r="Z164" s="78"/>
    </row>
    <row r="165" spans="24:26" x14ac:dyDescent="0.25">
      <c r="X165" s="78"/>
      <c r="Y165" s="78"/>
      <c r="Z165" s="78"/>
    </row>
    <row r="166" spans="24:26" x14ac:dyDescent="0.25">
      <c r="X166" s="78"/>
      <c r="Y166" s="78"/>
      <c r="Z166" s="78"/>
    </row>
    <row r="167" spans="24:26" x14ac:dyDescent="0.25">
      <c r="X167" s="78"/>
      <c r="Y167" s="78"/>
      <c r="Z167" s="78"/>
    </row>
    <row r="168" spans="24:26" x14ac:dyDescent="0.25">
      <c r="X168" s="78"/>
      <c r="Y168" s="78"/>
      <c r="Z168" s="78"/>
    </row>
    <row r="169" spans="24:26" x14ac:dyDescent="0.25">
      <c r="X169" s="78"/>
      <c r="Y169" s="78"/>
      <c r="Z169" s="78"/>
    </row>
    <row r="170" spans="24:26" x14ac:dyDescent="0.25">
      <c r="X170" s="78"/>
      <c r="Y170" s="78"/>
      <c r="Z170" s="78"/>
    </row>
    <row r="171" spans="24:26" x14ac:dyDescent="0.25">
      <c r="X171" s="78"/>
      <c r="Y171" s="78"/>
      <c r="Z171" s="78"/>
    </row>
    <row r="172" spans="24:26" x14ac:dyDescent="0.25">
      <c r="X172" s="78"/>
      <c r="Y172" s="78"/>
      <c r="Z172" s="78"/>
    </row>
    <row r="173" spans="24:26" x14ac:dyDescent="0.25">
      <c r="X173" s="78"/>
      <c r="Y173" s="78"/>
      <c r="Z173" s="78"/>
    </row>
    <row r="174" spans="24:26" x14ac:dyDescent="0.25">
      <c r="X174" s="78"/>
      <c r="Y174" s="78"/>
      <c r="Z174" s="78"/>
    </row>
    <row r="175" spans="24:26" x14ac:dyDescent="0.25">
      <c r="X175" s="78"/>
      <c r="Y175" s="78"/>
      <c r="Z175" s="78"/>
    </row>
    <row r="176" spans="24:26" x14ac:dyDescent="0.25">
      <c r="X176" s="78"/>
      <c r="Y176" s="78"/>
      <c r="Z176" s="78"/>
    </row>
    <row r="177" spans="24:26" x14ac:dyDescent="0.25">
      <c r="X177" s="78"/>
      <c r="Y177" s="78"/>
      <c r="Z177" s="78"/>
    </row>
    <row r="178" spans="24:26" x14ac:dyDescent="0.25">
      <c r="X178" s="78"/>
      <c r="Y178" s="78"/>
      <c r="Z178" s="78"/>
    </row>
  </sheetData>
  <sheetProtection sheet="1" objects="1" scenarios="1"/>
  <mergeCells count="65">
    <mergeCell ref="AA6:CJ6"/>
    <mergeCell ref="F27:F29"/>
    <mergeCell ref="F33:F35"/>
    <mergeCell ref="F127:F141"/>
    <mergeCell ref="F119:G125"/>
    <mergeCell ref="G127:G133"/>
    <mergeCell ref="F45:F47"/>
    <mergeCell ref="F51:F53"/>
    <mergeCell ref="F57:F59"/>
    <mergeCell ref="F63:F65"/>
    <mergeCell ref="F69:F71"/>
    <mergeCell ref="F75:F77"/>
    <mergeCell ref="B6:F6"/>
    <mergeCell ref="F81:F83"/>
    <mergeCell ref="F87:F89"/>
    <mergeCell ref="D25:D29"/>
    <mergeCell ref="N8:W8"/>
    <mergeCell ref="F15:F17"/>
    <mergeCell ref="D13:D17"/>
    <mergeCell ref="D9:G9"/>
    <mergeCell ref="F21:F23"/>
    <mergeCell ref="D19:D23"/>
    <mergeCell ref="F13:H13"/>
    <mergeCell ref="F19:H19"/>
    <mergeCell ref="B91:B141"/>
    <mergeCell ref="G134:G140"/>
    <mergeCell ref="D97:D109"/>
    <mergeCell ref="F99:G101"/>
    <mergeCell ref="G106:G108"/>
    <mergeCell ref="G103:G105"/>
    <mergeCell ref="F111:H111"/>
    <mergeCell ref="D111:D115"/>
    <mergeCell ref="D117:D141"/>
    <mergeCell ref="D91:D95"/>
    <mergeCell ref="F93:F95"/>
    <mergeCell ref="F103:F109"/>
    <mergeCell ref="F117:H117"/>
    <mergeCell ref="F113:F115"/>
    <mergeCell ref="F91:H91"/>
    <mergeCell ref="F97:H97"/>
    <mergeCell ref="B2:F2"/>
    <mergeCell ref="D61:D65"/>
    <mergeCell ref="D67:D71"/>
    <mergeCell ref="D73:D77"/>
    <mergeCell ref="D79:D83"/>
    <mergeCell ref="F55:H55"/>
    <mergeCell ref="F67:H67"/>
    <mergeCell ref="F73:H73"/>
    <mergeCell ref="F79:H79"/>
    <mergeCell ref="D85:D89"/>
    <mergeCell ref="D37:D41"/>
    <mergeCell ref="D43:D47"/>
    <mergeCell ref="D49:D53"/>
    <mergeCell ref="B5:F5"/>
    <mergeCell ref="D55:D59"/>
    <mergeCell ref="B13:B89"/>
    <mergeCell ref="D31:D35"/>
    <mergeCell ref="F25:H25"/>
    <mergeCell ref="F31:H31"/>
    <mergeCell ref="F37:H37"/>
    <mergeCell ref="F43:H43"/>
    <mergeCell ref="F49:H49"/>
    <mergeCell ref="F39:F41"/>
    <mergeCell ref="F85:H85"/>
    <mergeCell ref="F61:H61"/>
  </mergeCells>
  <conditionalFormatting sqref="N99:W99">
    <cfRule type="cellIs" dxfId="8" priority="18" operator="lessThan">
      <formula>0</formula>
    </cfRule>
  </conditionalFormatting>
  <conditionalFormatting sqref="N100:W100">
    <cfRule type="cellIs" dxfId="7" priority="17" operator="lessThan">
      <formula>0</formula>
    </cfRule>
  </conditionalFormatting>
  <conditionalFormatting sqref="N101:W101">
    <cfRule type="cellIs" dxfId="6" priority="16" operator="lessThan">
      <formula>0</formula>
    </cfRule>
  </conditionalFormatting>
  <conditionalFormatting sqref="N119:W119">
    <cfRule type="cellIs" dxfId="5" priority="6" operator="lessThan">
      <formula>0</formula>
    </cfRule>
  </conditionalFormatting>
  <conditionalFormatting sqref="N123:W123">
    <cfRule type="cellIs" dxfId="4" priority="2" operator="lessThan">
      <formula>0</formula>
    </cfRule>
  </conditionalFormatting>
  <conditionalFormatting sqref="N124:W125">
    <cfRule type="cellIs" dxfId="3" priority="1" operator="lessThan">
      <formula>0</formula>
    </cfRule>
  </conditionalFormatting>
  <conditionalFormatting sqref="N120:W120">
    <cfRule type="cellIs" dxfId="2" priority="5" operator="lessThan">
      <formula>0</formula>
    </cfRule>
  </conditionalFormatting>
  <conditionalFormatting sqref="N121:W121">
    <cfRule type="cellIs" dxfId="1" priority="4" operator="lessThan">
      <formula>0</formula>
    </cfRule>
  </conditionalFormatting>
  <conditionalFormatting sqref="N122:W122">
    <cfRule type="cellIs" dxfId="0" priority="3" operator="lessThan">
      <formula>0</formula>
    </cfRule>
  </conditionalFormatting>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theme="4" tint="0.39997558519241921"/>
  </sheetPr>
  <dimension ref="B2:R72"/>
  <sheetViews>
    <sheetView showGridLines="0" topLeftCell="A4" workbookViewId="0">
      <selection activeCell="D73" sqref="D73"/>
    </sheetView>
  </sheetViews>
  <sheetFormatPr defaultColWidth="8.88671875" defaultRowHeight="12" x14ac:dyDescent="0.25"/>
  <cols>
    <col min="1" max="1" width="3.33203125" style="3" customWidth="1"/>
    <col min="2" max="2" width="8.33203125" style="3" customWidth="1"/>
    <col min="3" max="3" width="8.88671875" style="3"/>
    <col min="4" max="4" width="24.88671875" style="3" customWidth="1"/>
    <col min="5" max="12" width="8.88671875" style="3"/>
    <col min="13" max="13" width="10.6640625" style="3" customWidth="1"/>
    <col min="14" max="16" width="8.88671875" style="3"/>
    <col min="17" max="17" width="3.6640625" style="3" customWidth="1"/>
    <col min="18" max="16384" width="8.88671875" style="3"/>
  </cols>
  <sheetData>
    <row r="2" spans="2:16" x14ac:dyDescent="0.25">
      <c r="E2" s="3" t="b">
        <f t="shared" ref="E2:L2" si="0">E72=E31</f>
        <v>1</v>
      </c>
      <c r="F2" s="3" t="b">
        <f t="shared" si="0"/>
        <v>1</v>
      </c>
      <c r="G2" s="3" t="b">
        <f t="shared" si="0"/>
        <v>1</v>
      </c>
      <c r="H2" s="3" t="b">
        <f t="shared" si="0"/>
        <v>1</v>
      </c>
      <c r="I2" s="3" t="b">
        <f t="shared" si="0"/>
        <v>1</v>
      </c>
      <c r="J2" s="3" t="b">
        <f t="shared" si="0"/>
        <v>1</v>
      </c>
      <c r="K2" s="3" t="b">
        <f t="shared" si="0"/>
        <v>1</v>
      </c>
      <c r="L2" s="3" t="b">
        <f t="shared" si="0"/>
        <v>1</v>
      </c>
    </row>
    <row r="4" spans="2:16" ht="12.6" thickBot="1" x14ac:dyDescent="0.3">
      <c r="E4" s="121" t="s">
        <v>181</v>
      </c>
      <c r="F4" s="121" t="s">
        <v>179</v>
      </c>
      <c r="G4" s="121" t="s">
        <v>176</v>
      </c>
      <c r="H4" s="121" t="s">
        <v>177</v>
      </c>
      <c r="I4" s="121" t="s">
        <v>178</v>
      </c>
      <c r="J4" s="121" t="s">
        <v>140</v>
      </c>
      <c r="L4" s="121" t="s">
        <v>180</v>
      </c>
      <c r="M4" s="121" t="s">
        <v>174</v>
      </c>
      <c r="N4" s="121" t="s">
        <v>171</v>
      </c>
      <c r="O4" s="121" t="s">
        <v>173</v>
      </c>
    </row>
    <row r="5" spans="2:16" x14ac:dyDescent="0.25">
      <c r="C5" s="379" t="s">
        <v>232</v>
      </c>
      <c r="D5" s="380"/>
      <c r="E5" s="381" t="s">
        <v>233</v>
      </c>
      <c r="F5" s="381"/>
      <c r="G5" s="381"/>
      <c r="H5" s="381"/>
      <c r="I5" s="381"/>
      <c r="J5" s="381"/>
      <c r="K5" s="381"/>
      <c r="L5" s="381"/>
      <c r="M5" s="382" t="s">
        <v>201</v>
      </c>
      <c r="N5" s="382" t="s">
        <v>234</v>
      </c>
      <c r="O5" s="382" t="s">
        <v>235</v>
      </c>
      <c r="P5" s="375" t="s">
        <v>204</v>
      </c>
    </row>
    <row r="6" spans="2:16" x14ac:dyDescent="0.25">
      <c r="C6" s="50"/>
      <c r="D6" s="51"/>
      <c r="E6" s="377" t="s">
        <v>205</v>
      </c>
      <c r="F6" s="377"/>
      <c r="G6" s="377"/>
      <c r="H6" s="377"/>
      <c r="I6" s="377"/>
      <c r="J6" s="377"/>
      <c r="K6" s="377"/>
      <c r="L6" s="378" t="s">
        <v>206</v>
      </c>
      <c r="M6" s="378"/>
      <c r="N6" s="378"/>
      <c r="O6" s="378"/>
      <c r="P6" s="376"/>
    </row>
    <row r="7" spans="2:16" ht="60" x14ac:dyDescent="0.25">
      <c r="C7" s="50"/>
      <c r="D7" s="51"/>
      <c r="E7" s="8" t="s">
        <v>207</v>
      </c>
      <c r="F7" s="8" t="s">
        <v>208</v>
      </c>
      <c r="G7" s="8" t="s">
        <v>209</v>
      </c>
      <c r="H7" s="8" t="s">
        <v>210</v>
      </c>
      <c r="I7" s="8" t="s">
        <v>211</v>
      </c>
      <c r="J7" s="8" t="s">
        <v>212</v>
      </c>
      <c r="K7" s="117" t="s">
        <v>213</v>
      </c>
      <c r="L7" s="378"/>
      <c r="M7" s="378"/>
      <c r="N7" s="378"/>
      <c r="O7" s="378"/>
      <c r="P7" s="376"/>
    </row>
    <row r="8" spans="2:16" x14ac:dyDescent="0.25">
      <c r="C8" s="50"/>
      <c r="D8" s="52" t="s">
        <v>214</v>
      </c>
      <c r="E8" s="53" t="s">
        <v>181</v>
      </c>
      <c r="F8" s="53" t="s">
        <v>179</v>
      </c>
      <c r="G8" s="53" t="s">
        <v>176</v>
      </c>
      <c r="H8" s="53" t="s">
        <v>177</v>
      </c>
      <c r="I8" s="53" t="s">
        <v>178</v>
      </c>
      <c r="J8" s="53" t="s">
        <v>140</v>
      </c>
      <c r="K8" s="53"/>
      <c r="L8" s="56" t="s">
        <v>180</v>
      </c>
      <c r="M8" s="56" t="s">
        <v>174</v>
      </c>
      <c r="N8" s="56" t="s">
        <v>171</v>
      </c>
      <c r="O8" s="56" t="s">
        <v>173</v>
      </c>
      <c r="P8" s="54"/>
    </row>
    <row r="9" spans="2:16" x14ac:dyDescent="0.25">
      <c r="C9" s="200">
        <v>1</v>
      </c>
      <c r="D9" s="383" t="s">
        <v>215</v>
      </c>
      <c r="E9" s="383"/>
      <c r="F9" s="383"/>
      <c r="G9" s="383"/>
      <c r="H9" s="383"/>
      <c r="I9" s="383"/>
      <c r="J9" s="383"/>
      <c r="K9" s="383"/>
      <c r="L9" s="383"/>
      <c r="M9" s="383"/>
      <c r="N9" s="383"/>
      <c r="O9" s="383"/>
      <c r="P9" s="384"/>
    </row>
    <row r="10" spans="2:16" x14ac:dyDescent="0.25">
      <c r="B10" s="118" t="s">
        <v>316</v>
      </c>
      <c r="C10" s="201" t="s">
        <v>191</v>
      </c>
      <c r="D10" s="202" t="s">
        <v>216</v>
      </c>
      <c r="E10" s="203"/>
      <c r="F10" s="203"/>
      <c r="G10" s="203"/>
      <c r="H10" s="203"/>
      <c r="I10" s="203"/>
      <c r="J10" s="203"/>
      <c r="K10" s="203"/>
      <c r="L10" s="203"/>
      <c r="M10" s="203"/>
      <c r="N10" s="203"/>
      <c r="O10" s="204">
        <f>SUMPRODUCT((Final_cons!$I$13:$I$141=$B10)*(Final_cons!$H$13:$H$141=O$4)*($C10=Final_cons!$M$10:$W$10)*Final_cons!$M$13:$W$141)</f>
        <v>0</v>
      </c>
      <c r="P10" s="205">
        <f>SUM(K10:O10)</f>
        <v>0</v>
      </c>
    </row>
    <row r="11" spans="2:16" x14ac:dyDescent="0.25">
      <c r="B11" s="118" t="s">
        <v>316</v>
      </c>
      <c r="C11" s="201" t="s">
        <v>193</v>
      </c>
      <c r="D11" s="202" t="s">
        <v>217</v>
      </c>
      <c r="E11" s="203"/>
      <c r="F11" s="203"/>
      <c r="G11" s="203"/>
      <c r="H11" s="203"/>
      <c r="I11" s="203"/>
      <c r="J11" s="203"/>
      <c r="K11" s="203"/>
      <c r="L11" s="203"/>
      <c r="M11" s="203"/>
      <c r="N11" s="203"/>
      <c r="O11" s="204">
        <f>SUMPRODUCT((Final_cons!$I$13:$I$141=$B11)*(Final_cons!$H$13:$H$141=O$4)*($C11=Final_cons!$M$10:$W$10)*Final_cons!$M$13:$W$141)</f>
        <v>0</v>
      </c>
      <c r="P11" s="205">
        <f t="shared" ref="P11:P12" si="1">SUM(K11:O11)</f>
        <v>0</v>
      </c>
    </row>
    <row r="12" spans="2:16" ht="12.6" thickBot="1" x14ac:dyDescent="0.3">
      <c r="B12" s="118" t="s">
        <v>316</v>
      </c>
      <c r="C12" s="201" t="s">
        <v>140</v>
      </c>
      <c r="D12" s="202" t="s">
        <v>218</v>
      </c>
      <c r="E12" s="203"/>
      <c r="F12" s="203"/>
      <c r="G12" s="203"/>
      <c r="H12" s="203"/>
      <c r="I12" s="203"/>
      <c r="J12" s="203"/>
      <c r="K12" s="203"/>
      <c r="L12" s="203"/>
      <c r="M12" s="203"/>
      <c r="N12" s="203"/>
      <c r="O12" s="204">
        <f>SUMPRODUCT((Final_cons!$I$13:$I$141=$B12)*(Final_cons!$H$13:$H$141=O$4)*($C12=Final_cons!$M$10:$W$10)*Final_cons!$M$13:$W$141)</f>
        <v>0</v>
      </c>
      <c r="P12" s="205">
        <f t="shared" si="1"/>
        <v>0</v>
      </c>
    </row>
    <row r="13" spans="2:16" x14ac:dyDescent="0.25">
      <c r="C13" s="206">
        <v>2</v>
      </c>
      <c r="D13" s="385" t="s">
        <v>219</v>
      </c>
      <c r="E13" s="385"/>
      <c r="F13" s="385"/>
      <c r="G13" s="385"/>
      <c r="H13" s="385"/>
      <c r="I13" s="385"/>
      <c r="J13" s="385"/>
      <c r="K13" s="385"/>
      <c r="L13" s="385"/>
      <c r="M13" s="385"/>
      <c r="N13" s="385"/>
      <c r="O13" s="385"/>
      <c r="P13" s="386"/>
    </row>
    <row r="14" spans="2:16" x14ac:dyDescent="0.25">
      <c r="C14" s="201"/>
      <c r="D14" s="387" t="s">
        <v>236</v>
      </c>
      <c r="E14" s="387"/>
      <c r="F14" s="387"/>
      <c r="G14" s="387"/>
      <c r="H14" s="387"/>
      <c r="I14" s="387"/>
      <c r="J14" s="387"/>
      <c r="K14" s="387"/>
      <c r="L14" s="387"/>
      <c r="M14" s="387"/>
      <c r="N14" s="387"/>
      <c r="O14" s="387"/>
      <c r="P14" s="388"/>
    </row>
    <row r="15" spans="2:16" x14ac:dyDescent="0.25">
      <c r="B15" s="118" t="s">
        <v>298</v>
      </c>
      <c r="C15" s="201" t="s">
        <v>184</v>
      </c>
      <c r="D15" s="202" t="s">
        <v>184</v>
      </c>
      <c r="E15" s="204">
        <f>SUMPRODUCT((Final_cons!$I$13:$I$141=$B15)*(Final_cons!$H$13:$H$141=E$4)*($C15=Final_cons!$M$10:$W$10)*Final_cons!$M$13:$W$141)</f>
        <v>0</v>
      </c>
      <c r="F15" s="204">
        <f>SUMPRODUCT((Final_cons!$I$13:$I$141=$B15)*(Final_cons!$H$13:$H$141=F$4)*($C15=Final_cons!$M$10:$W$10)*Final_cons!$M$13:$W$141)</f>
        <v>0</v>
      </c>
      <c r="G15" s="204">
        <f>SUMPRODUCT((Final_cons!$I$13:$I$141=$B15)*(Final_cons!$H$13:$H$141=G$4)*($C15=Final_cons!$M$10:$W$10)*Final_cons!$M$13:$W$141)</f>
        <v>0</v>
      </c>
      <c r="H15" s="204">
        <f>SUMPRODUCT((Final_cons!$I$13:$I$141=$B15)*(Final_cons!$H$13:$H$141=H$4)*($C15=Final_cons!$M$10:$W$10)*Final_cons!$M$13:$W$141)</f>
        <v>0</v>
      </c>
      <c r="I15" s="204">
        <f>SUMPRODUCT((Final_cons!$I$13:$I$141=$B15)*(Final_cons!$H$13:$H$141=I$4)*($C15=Final_cons!$M$10:$W$10)*Final_cons!$M$13:$W$141)</f>
        <v>0</v>
      </c>
      <c r="J15" s="204">
        <f>SUMPRODUCT((Final_cons!$I$13:$I$141=$B15)*(Final_cons!$H$13:$H$141=J$4)*($C15=Final_cons!$M$10:$W$10)*Final_cons!$M$13:$W$141)</f>
        <v>0</v>
      </c>
      <c r="K15" s="204">
        <f>SUM(E15:J15)</f>
        <v>0</v>
      </c>
      <c r="L15" s="203"/>
      <c r="M15" s="203"/>
      <c r="N15" s="204">
        <f>SUMPRODUCT((Final_cons!$I$13:$I$141=$B15)*(Final_cons!$H$13:$H$141=N$4)*($C15=Final_cons!$M$10:$W$10)*Final_cons!$M$13:$W$141)</f>
        <v>0</v>
      </c>
      <c r="O15" s="203"/>
      <c r="P15" s="205">
        <f t="shared" ref="P15:P24" si="2">SUM(K15:O15)</f>
        <v>0</v>
      </c>
    </row>
    <row r="16" spans="2:16" x14ac:dyDescent="0.25">
      <c r="B16" s="118" t="s">
        <v>298</v>
      </c>
      <c r="C16" s="201" t="s">
        <v>16</v>
      </c>
      <c r="D16" s="202" t="s">
        <v>221</v>
      </c>
      <c r="E16" s="204">
        <f>SUMPRODUCT((Final_cons!$I$13:$I$141=$B16)*(Final_cons!$H$13:$H$141=E$4)*($C16=Final_cons!$M$10:$W$10)*Final_cons!$M$13:$W$141)</f>
        <v>0</v>
      </c>
      <c r="F16" s="204">
        <f>SUMPRODUCT((Final_cons!$I$13:$I$141=$B16)*(Final_cons!$H$13:$H$141=F$4)*($C16=Final_cons!$M$10:$W$10)*Final_cons!$M$13:$W$141)</f>
        <v>0</v>
      </c>
      <c r="G16" s="204">
        <f>SUMPRODUCT((Final_cons!$I$13:$I$141=$B16)*(Final_cons!$H$13:$H$141=G$4)*($C16=Final_cons!$M$10:$W$10)*Final_cons!$M$13:$W$141)</f>
        <v>0</v>
      </c>
      <c r="H16" s="204">
        <f>SUMPRODUCT((Final_cons!$I$13:$I$141=$B16)*(Final_cons!$H$13:$H$141=H$4)*($C16=Final_cons!$M$10:$W$10)*Final_cons!$M$13:$W$141)</f>
        <v>0</v>
      </c>
      <c r="I16" s="204">
        <f>SUMPRODUCT((Final_cons!$I$13:$I$141=$B16)*(Final_cons!$H$13:$H$141=I$4)*($C16=Final_cons!$M$10:$W$10)*Final_cons!$M$13:$W$141)</f>
        <v>0</v>
      </c>
      <c r="J16" s="204">
        <f>SUMPRODUCT((Final_cons!$I$13:$I$141=$B16)*(Final_cons!$H$13:$H$141=J$4)*($C16=Final_cons!$M$10:$W$10)*Final_cons!$M$13:$W$141)</f>
        <v>0</v>
      </c>
      <c r="K16" s="204">
        <f t="shared" ref="K16:K24" si="3">SUM(E16:J16)</f>
        <v>0</v>
      </c>
      <c r="L16" s="203"/>
      <c r="M16" s="203"/>
      <c r="N16" s="204">
        <f>SUMPRODUCT((Final_cons!$I$13:$I$141=$B16)*(Final_cons!$H$13:$H$141=N$4)*($C16=Final_cons!$M$10:$W$10)*Final_cons!$M$13:$W$141)</f>
        <v>0</v>
      </c>
      <c r="O16" s="203"/>
      <c r="P16" s="205">
        <f t="shared" si="2"/>
        <v>0</v>
      </c>
    </row>
    <row r="17" spans="2:18" x14ac:dyDescent="0.25">
      <c r="B17" s="118" t="s">
        <v>298</v>
      </c>
      <c r="C17" s="201" t="s">
        <v>185</v>
      </c>
      <c r="D17" s="202" t="s">
        <v>222</v>
      </c>
      <c r="E17" s="204">
        <f>SUMPRODUCT((Final_cons!$I$13:$I$141=$B17)*(Final_cons!$H$13:$H$141=E$4)*($C17=Final_cons!$M$10:$W$10)*Final_cons!$M$13:$W$141)</f>
        <v>0</v>
      </c>
      <c r="F17" s="204">
        <f>SUMPRODUCT((Final_cons!$I$13:$I$141=$B17)*(Final_cons!$H$13:$H$141=F$4)*($C17=Final_cons!$M$10:$W$10)*Final_cons!$M$13:$W$141)</f>
        <v>0</v>
      </c>
      <c r="G17" s="204">
        <f>SUMPRODUCT((Final_cons!$I$13:$I$141=$B17)*(Final_cons!$H$13:$H$141=G$4)*($C17=Final_cons!$M$10:$W$10)*Final_cons!$M$13:$W$141)</f>
        <v>0</v>
      </c>
      <c r="H17" s="204">
        <f>SUMPRODUCT((Final_cons!$I$13:$I$141=$B17)*(Final_cons!$H$13:$H$141=H$4)*($C17=Final_cons!$M$10:$W$10)*Final_cons!$M$13:$W$141)</f>
        <v>0</v>
      </c>
      <c r="I17" s="204">
        <f>SUMPRODUCT((Final_cons!$I$13:$I$141=$B17)*(Final_cons!$H$13:$H$141=I$4)*($C17=Final_cons!$M$10:$W$10)*Final_cons!$M$13:$W$141)</f>
        <v>0</v>
      </c>
      <c r="J17" s="204">
        <f>SUMPRODUCT((Final_cons!$I$13:$I$141=$B17)*(Final_cons!$H$13:$H$141=J$4)*($C17=Final_cons!$M$10:$W$10)*Final_cons!$M$13:$W$141)</f>
        <v>0</v>
      </c>
      <c r="K17" s="204">
        <f t="shared" si="3"/>
        <v>0</v>
      </c>
      <c r="L17" s="203"/>
      <c r="M17" s="203"/>
      <c r="N17" s="204">
        <f>SUMPRODUCT((Final_cons!$I$13:$I$141=$B17)*(Final_cons!$H$13:$H$141=N$4)*($C17=Final_cons!$M$10:$W$10)*Final_cons!$M$13:$W$141)</f>
        <v>0</v>
      </c>
      <c r="O17" s="203"/>
      <c r="P17" s="205">
        <f t="shared" si="2"/>
        <v>0</v>
      </c>
    </row>
    <row r="18" spans="2:18" x14ac:dyDescent="0.25">
      <c r="B18" s="118" t="s">
        <v>298</v>
      </c>
      <c r="C18" s="201" t="s">
        <v>186</v>
      </c>
      <c r="D18" s="202" t="s">
        <v>19</v>
      </c>
      <c r="E18" s="204">
        <f>SUMPRODUCT((Final_cons!$I$13:$I$141=$B18)*(Final_cons!$H$13:$H$141=E$4)*($C18=Final_cons!$M$10:$W$10)*Final_cons!$M$13:$W$141)</f>
        <v>0</v>
      </c>
      <c r="F18" s="204">
        <f>SUMPRODUCT((Final_cons!$I$13:$I$141=$B18)*(Final_cons!$H$13:$H$141=F$4)*($C18=Final_cons!$M$10:$W$10)*Final_cons!$M$13:$W$141)</f>
        <v>0</v>
      </c>
      <c r="G18" s="204">
        <f>SUMPRODUCT((Final_cons!$I$13:$I$141=$B18)*(Final_cons!$H$13:$H$141=G$4)*($C18=Final_cons!$M$10:$W$10)*Final_cons!$M$13:$W$141)</f>
        <v>0</v>
      </c>
      <c r="H18" s="204">
        <f>SUMPRODUCT((Final_cons!$I$13:$I$141=$B18)*(Final_cons!$H$13:$H$141=H$4)*($C18=Final_cons!$M$10:$W$10)*Final_cons!$M$13:$W$141)</f>
        <v>0</v>
      </c>
      <c r="I18" s="204">
        <f>SUMPRODUCT((Final_cons!$I$13:$I$141=$B18)*(Final_cons!$H$13:$H$141=I$4)*($C18=Final_cons!$M$10:$W$10)*Final_cons!$M$13:$W$141)</f>
        <v>0</v>
      </c>
      <c r="J18" s="204">
        <f>SUMPRODUCT((Final_cons!$I$13:$I$141=$B18)*(Final_cons!$H$13:$H$141=J$4)*($C18=Final_cons!$M$10:$W$10)*Final_cons!$M$13:$W$141)</f>
        <v>0</v>
      </c>
      <c r="K18" s="204">
        <f t="shared" si="3"/>
        <v>0</v>
      </c>
      <c r="L18" s="203"/>
      <c r="M18" s="203"/>
      <c r="N18" s="204">
        <f>SUMPRODUCT((Final_cons!$I$13:$I$141=$B18)*(Final_cons!$H$13:$H$141=N$4)*($C18=Final_cons!$M$10:$W$10)*Final_cons!$M$13:$W$141)</f>
        <v>0</v>
      </c>
      <c r="O18" s="203"/>
      <c r="P18" s="205">
        <f t="shared" si="2"/>
        <v>0</v>
      </c>
    </row>
    <row r="19" spans="2:18" x14ac:dyDescent="0.25">
      <c r="B19" s="118" t="s">
        <v>298</v>
      </c>
      <c r="C19" s="201" t="s">
        <v>187</v>
      </c>
      <c r="D19" s="202" t="s">
        <v>187</v>
      </c>
      <c r="E19" s="204">
        <f>SUMPRODUCT((Final_cons!$I$13:$I$141=$B19)*(Final_cons!$H$13:$H$141=E$4)*($C19=Final_cons!$M$10:$W$10)*Final_cons!$M$13:$W$141)</f>
        <v>0</v>
      </c>
      <c r="F19" s="204">
        <f>SUMPRODUCT((Final_cons!$I$13:$I$141=$B19)*(Final_cons!$H$13:$H$141=F$4)*($C19=Final_cons!$M$10:$W$10)*Final_cons!$M$13:$W$141)</f>
        <v>0</v>
      </c>
      <c r="G19" s="204">
        <f>SUMPRODUCT((Final_cons!$I$13:$I$141=$B19)*(Final_cons!$H$13:$H$141=G$4)*($C19=Final_cons!$M$10:$W$10)*Final_cons!$M$13:$W$141)</f>
        <v>0</v>
      </c>
      <c r="H19" s="204">
        <f>SUMPRODUCT((Final_cons!$I$13:$I$141=$B19)*(Final_cons!$H$13:$H$141=H$4)*($C19=Final_cons!$M$10:$W$10)*Final_cons!$M$13:$W$141)</f>
        <v>0</v>
      </c>
      <c r="I19" s="204">
        <f>SUMPRODUCT((Final_cons!$I$13:$I$141=$B19)*(Final_cons!$H$13:$H$141=I$4)*($C19=Final_cons!$M$10:$W$10)*Final_cons!$M$13:$W$141)</f>
        <v>0</v>
      </c>
      <c r="J19" s="204">
        <f>SUMPRODUCT((Final_cons!$I$13:$I$141=$B19)*(Final_cons!$H$13:$H$141=J$4)*($C19=Final_cons!$M$10:$W$10)*Final_cons!$M$13:$W$141)</f>
        <v>0</v>
      </c>
      <c r="K19" s="204">
        <f t="shared" si="3"/>
        <v>0</v>
      </c>
      <c r="L19" s="203"/>
      <c r="M19" s="203"/>
      <c r="N19" s="204">
        <f>SUMPRODUCT((Final_cons!$I$13:$I$141=$B19)*(Final_cons!$H$13:$H$141=N$4)*($C19=Final_cons!$M$10:$W$10)*Final_cons!$M$13:$W$141)</f>
        <v>0</v>
      </c>
      <c r="O19" s="203"/>
      <c r="P19" s="205">
        <f t="shared" si="2"/>
        <v>0</v>
      </c>
    </row>
    <row r="20" spans="2:18" x14ac:dyDescent="0.25">
      <c r="B20" s="118" t="s">
        <v>298</v>
      </c>
      <c r="C20" s="201" t="s">
        <v>196</v>
      </c>
      <c r="D20" s="202" t="s">
        <v>223</v>
      </c>
      <c r="E20" s="204">
        <f>SUMPRODUCT((Final_cons!$I$13:$I$141=$B20)*(Final_cons!$H$13:$H$141=E$4)*($C20=Final_cons!$M$10:$W$10)*Final_cons!$M$13:$W$141)</f>
        <v>0</v>
      </c>
      <c r="F20" s="204">
        <f>SUMPRODUCT((Final_cons!$I$13:$I$141=$B20)*(Final_cons!$H$13:$H$141=F$4)*($C20=Final_cons!$M$10:$W$10)*Final_cons!$M$13:$W$141)</f>
        <v>0</v>
      </c>
      <c r="G20" s="204">
        <f>SUMPRODUCT((Final_cons!$I$13:$I$141=$B20)*(Final_cons!$H$13:$H$141=G$4)*($C20=Final_cons!$M$10:$W$10)*Final_cons!$M$13:$W$141)</f>
        <v>0</v>
      </c>
      <c r="H20" s="204">
        <f>SUMPRODUCT((Final_cons!$I$13:$I$141=$B20)*(Final_cons!$H$13:$H$141=H$4)*($C20=Final_cons!$M$10:$W$10)*Final_cons!$M$13:$W$141)</f>
        <v>0</v>
      </c>
      <c r="I20" s="204">
        <f>SUMPRODUCT((Final_cons!$I$13:$I$141=$B20)*(Final_cons!$H$13:$H$141=I$4)*($C20=Final_cons!$M$10:$W$10)*Final_cons!$M$13:$W$141)</f>
        <v>0</v>
      </c>
      <c r="J20" s="204">
        <f>SUMPRODUCT((Final_cons!$I$13:$I$141=$B20)*(Final_cons!$H$13:$H$141=J$4)*($C20=Final_cons!$M$10:$W$10)*Final_cons!$M$13:$W$141)</f>
        <v>0</v>
      </c>
      <c r="K20" s="204">
        <f t="shared" si="3"/>
        <v>0</v>
      </c>
      <c r="L20" s="203"/>
      <c r="M20" s="203"/>
      <c r="N20" s="204">
        <f>SUMPRODUCT((Final_cons!$I$13:$I$141=$B20)*(Final_cons!$H$13:$H$141=N$4)*($C20=Final_cons!$M$10:$W$10)*Final_cons!$M$13:$W$141)</f>
        <v>0</v>
      </c>
      <c r="O20" s="203"/>
      <c r="P20" s="205">
        <f t="shared" si="2"/>
        <v>0</v>
      </c>
    </row>
    <row r="21" spans="2:18" x14ac:dyDescent="0.25">
      <c r="B21" s="118" t="s">
        <v>298</v>
      </c>
      <c r="C21" s="201" t="s">
        <v>188</v>
      </c>
      <c r="D21" s="202" t="s">
        <v>188</v>
      </c>
      <c r="E21" s="204">
        <f>SUMPRODUCT((Final_cons!$I$13:$I$141=$B21)*(Final_cons!$H$13:$H$141=E$4)*($C21=Final_cons!$M$10:$W$10)*Final_cons!$M$13:$W$141)</f>
        <v>0</v>
      </c>
      <c r="F21" s="204">
        <f>SUMPRODUCT((Final_cons!$I$13:$I$141=$B21)*(Final_cons!$H$13:$H$141=F$4)*($C21=Final_cons!$M$10:$W$10)*Final_cons!$M$13:$W$141)</f>
        <v>0</v>
      </c>
      <c r="G21" s="204">
        <f>SUMPRODUCT((Final_cons!$I$13:$I$141=$B21)*(Final_cons!$H$13:$H$141=G$4)*($C21=Final_cons!$M$10:$W$10)*Final_cons!$M$13:$W$141)</f>
        <v>0</v>
      </c>
      <c r="H21" s="204">
        <f>SUMPRODUCT((Final_cons!$I$13:$I$141=$B21)*(Final_cons!$H$13:$H$141=H$4)*($C21=Final_cons!$M$10:$W$10)*Final_cons!$M$13:$W$141)</f>
        <v>0</v>
      </c>
      <c r="I21" s="204">
        <f>SUMPRODUCT((Final_cons!$I$13:$I$141=$B21)*(Final_cons!$H$13:$H$141=I$4)*($C21=Final_cons!$M$10:$W$10)*Final_cons!$M$13:$W$141)</f>
        <v>0</v>
      </c>
      <c r="J21" s="204">
        <f>SUMPRODUCT((Final_cons!$I$13:$I$141=$B21)*(Final_cons!$H$13:$H$141=J$4)*($C21=Final_cons!$M$10:$W$10)*Final_cons!$M$13:$W$141)</f>
        <v>0</v>
      </c>
      <c r="K21" s="204">
        <f t="shared" si="3"/>
        <v>0</v>
      </c>
      <c r="L21" s="203"/>
      <c r="M21" s="203"/>
      <c r="N21" s="204">
        <f>SUMPRODUCT((Final_cons!$I$13:$I$141=$B21)*(Final_cons!$H$13:$H$141=N$4)*($C21=Final_cons!$M$10:$W$10)*Final_cons!$M$13:$W$141)</f>
        <v>0</v>
      </c>
      <c r="O21" s="203"/>
      <c r="P21" s="205">
        <f t="shared" si="2"/>
        <v>0</v>
      </c>
    </row>
    <row r="22" spans="2:18" x14ac:dyDescent="0.25">
      <c r="B22" s="118" t="s">
        <v>298</v>
      </c>
      <c r="C22" s="201" t="s">
        <v>190</v>
      </c>
      <c r="D22" s="202" t="s">
        <v>63</v>
      </c>
      <c r="E22" s="204">
        <f>SUMPRODUCT((Final_cons!$I$13:$I$141=$B22)*(Final_cons!$H$13:$H$141=E$4)*($C22=Final_cons!$M$10:$W$10)*Final_cons!$M$13:$W$141)</f>
        <v>0</v>
      </c>
      <c r="F22" s="204">
        <f>SUMPRODUCT((Final_cons!$I$13:$I$141=$B22)*(Final_cons!$H$13:$H$141=F$4)*($C22=Final_cons!$M$10:$W$10)*Final_cons!$M$13:$W$141)</f>
        <v>0</v>
      </c>
      <c r="G22" s="204">
        <f>SUMPRODUCT((Final_cons!$I$13:$I$141=$B22)*(Final_cons!$H$13:$H$141=G$4)*($C22=Final_cons!$M$10:$W$10)*Final_cons!$M$13:$W$141)</f>
        <v>0</v>
      </c>
      <c r="H22" s="204">
        <f>SUMPRODUCT((Final_cons!$I$13:$I$141=$B22)*(Final_cons!$H$13:$H$141=H$4)*($C22=Final_cons!$M$10:$W$10)*Final_cons!$M$13:$W$141)</f>
        <v>0</v>
      </c>
      <c r="I22" s="204">
        <f>SUMPRODUCT((Final_cons!$I$13:$I$141=$B22)*(Final_cons!$H$13:$H$141=I$4)*($C22=Final_cons!$M$10:$W$10)*Final_cons!$M$13:$W$141)</f>
        <v>0</v>
      </c>
      <c r="J22" s="204">
        <f>SUMPRODUCT((Final_cons!$I$13:$I$141=$B22)*(Final_cons!$H$13:$H$141=J$4)*($C22=Final_cons!$M$10:$W$10)*Final_cons!$M$13:$W$141)</f>
        <v>0</v>
      </c>
      <c r="K22" s="204">
        <f t="shared" si="3"/>
        <v>0</v>
      </c>
      <c r="L22" s="203"/>
      <c r="M22" s="203"/>
      <c r="N22" s="204">
        <f>SUMPRODUCT((Final_cons!$I$13:$I$141=$B22)*(Final_cons!$H$13:$H$141=N$4)*($C22=Final_cons!$M$10:$W$10)*Final_cons!$M$13:$W$141)</f>
        <v>0</v>
      </c>
      <c r="O22" s="203"/>
      <c r="P22" s="205">
        <f t="shared" si="2"/>
        <v>0</v>
      </c>
    </row>
    <row r="23" spans="2:18" x14ac:dyDescent="0.25">
      <c r="B23" s="118" t="s">
        <v>298</v>
      </c>
      <c r="C23" s="201" t="s">
        <v>64</v>
      </c>
      <c r="D23" s="202" t="s">
        <v>64</v>
      </c>
      <c r="E23" s="204">
        <f>SUMPRODUCT((Final_cons!$I$13:$I$141=$B23)*(Final_cons!$H$13:$H$141=E$4)*($C23=Final_cons!$M$10:$W$10)*Final_cons!$M$13:$W$141)</f>
        <v>0</v>
      </c>
      <c r="F23" s="204">
        <f>SUMPRODUCT((Final_cons!$I$13:$I$141=$B23)*(Final_cons!$H$13:$H$141=F$4)*($C23=Final_cons!$M$10:$W$10)*Final_cons!$M$13:$W$141)</f>
        <v>0</v>
      </c>
      <c r="G23" s="204">
        <f>SUMPRODUCT((Final_cons!$I$13:$I$141=$B23)*(Final_cons!$H$13:$H$141=G$4)*($C23=Final_cons!$M$10:$W$10)*Final_cons!$M$13:$W$141)</f>
        <v>0</v>
      </c>
      <c r="H23" s="204">
        <f>SUMPRODUCT((Final_cons!$I$13:$I$141=$B23)*(Final_cons!$H$13:$H$141=H$4)*($C23=Final_cons!$M$10:$W$10)*Final_cons!$M$13:$W$141)</f>
        <v>0</v>
      </c>
      <c r="I23" s="204">
        <f>SUMPRODUCT((Final_cons!$I$13:$I$141=$B23)*(Final_cons!$H$13:$H$141=I$4)*($C23=Final_cons!$M$10:$W$10)*Final_cons!$M$13:$W$141)</f>
        <v>0</v>
      </c>
      <c r="J23" s="204">
        <f>SUMPRODUCT((Final_cons!$I$13:$I$141=$B23)*(Final_cons!$H$13:$H$141=J$4)*($C23=Final_cons!$M$10:$W$10)*Final_cons!$M$13:$W$141)</f>
        <v>0</v>
      </c>
      <c r="K23" s="204">
        <f t="shared" si="3"/>
        <v>0</v>
      </c>
      <c r="L23" s="203"/>
      <c r="M23" s="203"/>
      <c r="N23" s="204">
        <f>SUMPRODUCT((Final_cons!$I$13:$I$141=$B23)*(Final_cons!$H$13:$H$141=N$4)*($C23=Final_cons!$M$10:$W$10)*Final_cons!$M$13:$W$141)</f>
        <v>0</v>
      </c>
      <c r="O23" s="203"/>
      <c r="P23" s="205">
        <f t="shared" si="2"/>
        <v>0</v>
      </c>
    </row>
    <row r="24" spans="2:18" ht="12.6" thickBot="1" x14ac:dyDescent="0.3">
      <c r="B24" s="118" t="s">
        <v>298</v>
      </c>
      <c r="C24" s="201" t="s">
        <v>55</v>
      </c>
      <c r="D24" s="202" t="s">
        <v>224</v>
      </c>
      <c r="E24" s="204">
        <f>SUMPRODUCT((Final_cons!$I$13:$I$141=$B24)*(Final_cons!$H$13:$H$141=E$4)*($C24=Final_cons!$M$10:$W$10)*Final_cons!$M$13:$W$141)</f>
        <v>0</v>
      </c>
      <c r="F24" s="204">
        <f>SUMPRODUCT((Final_cons!$I$13:$I$141=$B24)*(Final_cons!$H$13:$H$141=F$4)*($C24=Final_cons!$M$10:$W$10)*Final_cons!$M$13:$W$141)</f>
        <v>0</v>
      </c>
      <c r="G24" s="204">
        <f>SUMPRODUCT((Final_cons!$I$13:$I$141=$B24)*(Final_cons!$H$13:$H$141=G$4)*($C24=Final_cons!$M$10:$W$10)*Final_cons!$M$13:$W$141)</f>
        <v>0</v>
      </c>
      <c r="H24" s="204">
        <f>SUMPRODUCT((Final_cons!$I$13:$I$141=$B24)*(Final_cons!$H$13:$H$141=H$4)*($C24=Final_cons!$M$10:$W$10)*Final_cons!$M$13:$W$141)</f>
        <v>0</v>
      </c>
      <c r="I24" s="204">
        <f>SUMPRODUCT((Final_cons!$I$13:$I$141=$B24)*(Final_cons!$H$13:$H$141=I$4)*($C24=Final_cons!$M$10:$W$10)*Final_cons!$M$13:$W$141)</f>
        <v>0</v>
      </c>
      <c r="J24" s="204">
        <f>SUMPRODUCT((Final_cons!$I$13:$I$141=$B24)*(Final_cons!$H$13:$H$141=J$4)*($C24=Final_cons!$M$10:$W$10)*Final_cons!$M$13:$W$141)</f>
        <v>0</v>
      </c>
      <c r="K24" s="204">
        <f t="shared" si="3"/>
        <v>0</v>
      </c>
      <c r="L24" s="203"/>
      <c r="M24" s="203"/>
      <c r="N24" s="204">
        <f>SUMPRODUCT((Final_cons!$I$13:$I$141=$B24)*(Final_cons!$H$13:$H$141=N$4)*($C24=Final_cons!$M$10:$W$10)*Final_cons!$M$13:$W$141)</f>
        <v>0</v>
      </c>
      <c r="O24" s="203"/>
      <c r="P24" s="205">
        <f t="shared" si="2"/>
        <v>0</v>
      </c>
    </row>
    <row r="25" spans="2:18" x14ac:dyDescent="0.25">
      <c r="C25" s="206">
        <v>3</v>
      </c>
      <c r="D25" s="385" t="s">
        <v>227</v>
      </c>
      <c r="E25" s="385"/>
      <c r="F25" s="385"/>
      <c r="G25" s="385"/>
      <c r="H25" s="385"/>
      <c r="I25" s="385"/>
      <c r="J25" s="385"/>
      <c r="K25" s="385"/>
      <c r="L25" s="385"/>
      <c r="M25" s="385"/>
      <c r="N25" s="385"/>
      <c r="O25" s="385"/>
      <c r="P25" s="386"/>
    </row>
    <row r="26" spans="2:18" x14ac:dyDescent="0.25">
      <c r="B26" s="118" t="s">
        <v>317</v>
      </c>
      <c r="C26" s="201" t="s">
        <v>306</v>
      </c>
      <c r="D26" s="202" t="s">
        <v>305</v>
      </c>
      <c r="E26" s="204">
        <f>SUMPRODUCT((Final_cons!$I$13:$I$141=$B26)*(Final_cons!$H$13:$H$141=E$4)*($C26=Final_cons!$M$10:$W$10)*Final_cons!$M$13:$W$141)</f>
        <v>141.59300000000002</v>
      </c>
      <c r="F26" s="204">
        <f>SUMPRODUCT((Final_cons!$I$13:$I$141=$B26)*(Final_cons!$H$13:$H$141=F$4)*($C26=Final_cons!$M$10:$W$10)*Final_cons!$M$13:$W$141)</f>
        <v>3.8810000000000002</v>
      </c>
      <c r="G26" s="204">
        <f>SUMPRODUCT((Final_cons!$I$13:$I$141=$B26)*(Final_cons!$H$13:$H$141=G$4)*($C26=Final_cons!$M$10:$W$10)*Final_cons!$M$13:$W$141)</f>
        <v>528.21</v>
      </c>
      <c r="H26" s="204">
        <f>SUMPRODUCT((Final_cons!$I$13:$I$141=$B26)*(Final_cons!$H$13:$H$141=H$4)*($C26=Final_cons!$M$10:$W$10)*Final_cons!$M$13:$W$141)</f>
        <v>0</v>
      </c>
      <c r="I26" s="204">
        <f>SUMPRODUCT((Final_cons!$I$13:$I$141=$B26)*(Final_cons!$H$13:$H$141=I$4)*($C26=Final_cons!$M$10:$W$10)*Final_cons!$M$13:$W$141)</f>
        <v>26.091030891233746</v>
      </c>
      <c r="J26" s="204">
        <f>SUMPRODUCT((Final_cons!$I$13:$I$141=$B26)*(Final_cons!$H$13:$H$141=J$4)*($C26=Final_cons!$M$10:$W$10)*Final_cons!$M$13:$W$141)</f>
        <v>264.13396910876628</v>
      </c>
      <c r="K26" s="204">
        <f>SUM(E26:J26)</f>
        <v>963.90900000000011</v>
      </c>
      <c r="L26" s="204">
        <f>SUMPRODUCT((Final_cons!$I$13:$I$141=$B26)*(Final_cons!$H$13:$H$141=L$4)*($C26=Final_cons!$M$10:$W$10)*Final_cons!$M$13:$W$141)</f>
        <v>381.85199999999992</v>
      </c>
      <c r="M26" s="203"/>
      <c r="N26" s="203"/>
      <c r="O26" s="203"/>
      <c r="P26" s="205">
        <f>SUM(K26:O26)</f>
        <v>1345.761</v>
      </c>
      <c r="R26" s="3" t="b">
        <f>P26=P67</f>
        <v>1</v>
      </c>
    </row>
    <row r="27" spans="2:18" x14ac:dyDescent="0.25">
      <c r="B27" s="118" t="s">
        <v>317</v>
      </c>
      <c r="C27" s="201" t="s">
        <v>307</v>
      </c>
      <c r="D27" s="202" t="s">
        <v>304</v>
      </c>
      <c r="E27" s="204">
        <f>SUMPRODUCT((Final_cons!$I$13:$I$141=$B27)*(Final_cons!$H$13:$H$141=E$4)*($C27=Final_cons!$M$10:$W$10)*Final_cons!$M$13:$W$141)</f>
        <v>0</v>
      </c>
      <c r="F27" s="204">
        <f>SUMPRODUCT((Final_cons!$I$13:$I$141=$B27)*(Final_cons!$H$13:$H$141=F$4)*($C27=Final_cons!$M$10:$W$10)*Final_cons!$M$13:$W$141)</f>
        <v>0</v>
      </c>
      <c r="G27" s="204">
        <f>SUMPRODUCT((Final_cons!$I$13:$I$141=$B27)*(Final_cons!$H$13:$H$141=G$4)*($C27=Final_cons!$M$10:$W$10)*Final_cons!$M$13:$W$141)</f>
        <v>0</v>
      </c>
      <c r="H27" s="204">
        <f>SUMPRODUCT((Final_cons!$I$13:$I$141=$B27)*(Final_cons!$H$13:$H$141=H$4)*($C27=Final_cons!$M$10:$W$10)*Final_cons!$M$13:$W$141)</f>
        <v>0</v>
      </c>
      <c r="I27" s="204">
        <f>SUMPRODUCT((Final_cons!$I$13:$I$141=$B27)*(Final_cons!$H$13:$H$141=I$4)*($C27=Final_cons!$M$10:$W$10)*Final_cons!$M$13:$W$141)</f>
        <v>0</v>
      </c>
      <c r="J27" s="204">
        <f>SUMPRODUCT((Final_cons!$I$13:$I$141=$B27)*(Final_cons!$H$13:$H$141=J$4)*($C27=Final_cons!$M$10:$W$10)*Final_cons!$M$13:$W$141)</f>
        <v>0</v>
      </c>
      <c r="K27" s="204">
        <f>SUM(E27:J27)</f>
        <v>0</v>
      </c>
      <c r="L27" s="204">
        <f>SUMPRODUCT((Final_cons!$I$13:$I$141=$B27)*(Final_cons!$H$13:$H$141=L$4)*($C27=Final_cons!$M$10:$W$10)*Final_cons!$M$13:$W$141)</f>
        <v>0</v>
      </c>
      <c r="M27" s="203"/>
      <c r="N27" s="203"/>
      <c r="O27" s="203"/>
      <c r="P27" s="205">
        <f>SUM(K27:O27)</f>
        <v>0</v>
      </c>
      <c r="R27" s="3" t="b">
        <f>P27=P68</f>
        <v>1</v>
      </c>
    </row>
    <row r="28" spans="2:18" x14ac:dyDescent="0.25">
      <c r="C28" s="200">
        <v>4</v>
      </c>
      <c r="D28" s="383" t="s">
        <v>228</v>
      </c>
      <c r="E28" s="383"/>
      <c r="F28" s="383"/>
      <c r="G28" s="383"/>
      <c r="H28" s="383"/>
      <c r="I28" s="383"/>
      <c r="J28" s="383"/>
      <c r="K28" s="383"/>
      <c r="L28" s="383"/>
      <c r="M28" s="383"/>
      <c r="N28" s="383"/>
      <c r="O28" s="383"/>
      <c r="P28" s="384"/>
    </row>
    <row r="29" spans="2:18" x14ac:dyDescent="0.25">
      <c r="B29" s="118" t="s">
        <v>317</v>
      </c>
      <c r="C29" s="201" t="s">
        <v>308</v>
      </c>
      <c r="D29" s="202" t="s">
        <v>229</v>
      </c>
      <c r="E29" s="204">
        <f>SUMPRODUCT((Final_cons!$I$13:$I$141=$B29)*(Final_cons!$H$13:$H$141=E$4)*($C29=Final_cons!$M$10:$W$10)*Final_cons!$M$13:$W$141)</f>
        <v>0</v>
      </c>
      <c r="F29" s="204">
        <f>SUMPRODUCT((Final_cons!$I$13:$I$141=$B29)*(Final_cons!$H$13:$H$141=F$4)*($C29=Final_cons!$M$10:$W$10)*Final_cons!$M$13:$W$141)</f>
        <v>0</v>
      </c>
      <c r="G29" s="204">
        <f>SUMPRODUCT((Final_cons!$I$13:$I$141=$B29)*(Final_cons!$H$13:$H$141=G$4)*($C29=Final_cons!$M$10:$W$10)*Final_cons!$M$13:$W$141)</f>
        <v>0</v>
      </c>
      <c r="H29" s="204">
        <f>SUMPRODUCT((Final_cons!$I$13:$I$141=$B29)*(Final_cons!$H$13:$H$141=H$4)*($C29=Final_cons!$M$10:$W$10)*Final_cons!$M$13:$W$141)</f>
        <v>0</v>
      </c>
      <c r="I29" s="204">
        <f>SUMPRODUCT((Final_cons!$I$13:$I$141=$B29)*(Final_cons!$H$13:$H$141=I$4)*($C29=Final_cons!$M$10:$W$10)*Final_cons!$M$13:$W$141)</f>
        <v>0</v>
      </c>
      <c r="J29" s="204">
        <f>SUMPRODUCT((Final_cons!$I$13:$I$141=$B29)*(Final_cons!$H$13:$H$141=J$4)*($C29=Final_cons!$M$10:$W$10)*Final_cons!$M$13:$W$141)</f>
        <v>0</v>
      </c>
      <c r="K29" s="204">
        <f>SUM(E29:J29)</f>
        <v>0</v>
      </c>
      <c r="L29" s="204">
        <f>SUMPRODUCT((Final_cons!$I$13:$I$141=$B29)*(Final_cons!$H$13:$H$141=L$4)*($C29=Final_cons!$M$10:$W$10)*Final_cons!$M$13:$W$141)</f>
        <v>0</v>
      </c>
      <c r="M29" s="203"/>
      <c r="N29" s="203"/>
      <c r="O29" s="203"/>
      <c r="P29" s="205">
        <f t="shared" ref="P29:P30" si="4">SUM(K29:O29)</f>
        <v>0</v>
      </c>
      <c r="R29" s="3" t="b">
        <f>P29=P70</f>
        <v>1</v>
      </c>
    </row>
    <row r="30" spans="2:18" ht="12.6" thickBot="1" x14ac:dyDescent="0.3">
      <c r="B30" s="118" t="s">
        <v>317</v>
      </c>
      <c r="C30" s="201" t="s">
        <v>237</v>
      </c>
      <c r="D30" s="202" t="s">
        <v>230</v>
      </c>
      <c r="E30" s="203"/>
      <c r="F30" s="203"/>
      <c r="G30" s="203"/>
      <c r="H30" s="203"/>
      <c r="I30" s="203"/>
      <c r="J30" s="203"/>
      <c r="K30" s="203"/>
      <c r="L30" s="203"/>
      <c r="M30" s="204">
        <f>SUMPRODUCT((Final_cons!$I$13:$I$141=$B30)*(Final_cons!$H$13:$H$141=M$4)*($C30=Final_cons!$M$10:$W$10)*Final_cons!$M$13:$W$141)</f>
        <v>0</v>
      </c>
      <c r="N30" s="203"/>
      <c r="O30" s="203"/>
      <c r="P30" s="205">
        <f t="shared" si="4"/>
        <v>0</v>
      </c>
      <c r="R30" s="3" t="b">
        <f>P30=P71</f>
        <v>1</v>
      </c>
    </row>
    <row r="31" spans="2:18" ht="12.6" thickBot="1" x14ac:dyDescent="0.3">
      <c r="C31" s="207">
        <v>5</v>
      </c>
      <c r="D31" s="208" t="s">
        <v>231</v>
      </c>
      <c r="E31" s="209">
        <f>SUM(E29:E30,E26:E27,E15:E24,E10:E12)</f>
        <v>141.59300000000002</v>
      </c>
      <c r="F31" s="209">
        <f t="shared" ref="F31:P31" si="5">SUM(F29:F30,F26:F27,F15:F24,F10:F12)</f>
        <v>3.8810000000000002</v>
      </c>
      <c r="G31" s="209">
        <f t="shared" si="5"/>
        <v>528.21</v>
      </c>
      <c r="H31" s="209">
        <f t="shared" si="5"/>
        <v>0</v>
      </c>
      <c r="I31" s="209">
        <f t="shared" si="5"/>
        <v>26.091030891233746</v>
      </c>
      <c r="J31" s="209">
        <f t="shared" si="5"/>
        <v>264.13396910876628</v>
      </c>
      <c r="K31" s="209">
        <f t="shared" si="5"/>
        <v>963.90900000000011</v>
      </c>
      <c r="L31" s="209">
        <f t="shared" si="5"/>
        <v>381.85199999999992</v>
      </c>
      <c r="M31" s="209">
        <f t="shared" si="5"/>
        <v>0</v>
      </c>
      <c r="N31" s="209">
        <f t="shared" si="5"/>
        <v>0</v>
      </c>
      <c r="O31" s="209">
        <f t="shared" si="5"/>
        <v>0</v>
      </c>
      <c r="P31" s="210">
        <f t="shared" si="5"/>
        <v>1345.761</v>
      </c>
    </row>
    <row r="32" spans="2:18" x14ac:dyDescent="0.25">
      <c r="C32" s="211"/>
      <c r="D32" s="211"/>
      <c r="E32" s="211"/>
      <c r="F32" s="211"/>
      <c r="G32" s="211"/>
      <c r="H32" s="211"/>
      <c r="I32" s="211"/>
      <c r="J32" s="211"/>
      <c r="K32" s="211"/>
      <c r="L32" s="211"/>
      <c r="M32" s="211"/>
      <c r="N32" s="211"/>
      <c r="O32" s="211"/>
      <c r="P32" s="211"/>
    </row>
    <row r="33" spans="2:16" ht="12.6" thickBot="1" x14ac:dyDescent="0.3">
      <c r="C33" s="211"/>
      <c r="D33" s="211"/>
      <c r="E33" s="211"/>
      <c r="F33" s="211"/>
      <c r="G33" s="211"/>
      <c r="H33" s="211"/>
      <c r="I33" s="211"/>
      <c r="J33" s="211"/>
      <c r="K33" s="211"/>
      <c r="L33" s="211"/>
      <c r="M33" s="211"/>
      <c r="N33" s="211"/>
      <c r="O33" s="211"/>
      <c r="P33" s="211"/>
    </row>
    <row r="34" spans="2:16" ht="36" x14ac:dyDescent="0.25">
      <c r="C34" s="393" t="s">
        <v>198</v>
      </c>
      <c r="D34" s="394"/>
      <c r="E34" s="395" t="s">
        <v>199</v>
      </c>
      <c r="F34" s="395"/>
      <c r="G34" s="395"/>
      <c r="H34" s="395"/>
      <c r="I34" s="395"/>
      <c r="J34" s="395"/>
      <c r="K34" s="395"/>
      <c r="L34" s="212" t="s">
        <v>200</v>
      </c>
      <c r="M34" s="396" t="s">
        <v>201</v>
      </c>
      <c r="N34" s="396" t="s">
        <v>202</v>
      </c>
      <c r="O34" s="396" t="s">
        <v>203</v>
      </c>
      <c r="P34" s="389" t="s">
        <v>204</v>
      </c>
    </row>
    <row r="35" spans="2:16" x14ac:dyDescent="0.25">
      <c r="C35" s="213"/>
      <c r="D35" s="214"/>
      <c r="E35" s="391" t="s">
        <v>205</v>
      </c>
      <c r="F35" s="391"/>
      <c r="G35" s="391"/>
      <c r="H35" s="391"/>
      <c r="I35" s="391"/>
      <c r="J35" s="391"/>
      <c r="K35" s="391"/>
      <c r="L35" s="392" t="s">
        <v>206</v>
      </c>
      <c r="M35" s="392"/>
      <c r="N35" s="392"/>
      <c r="O35" s="392"/>
      <c r="P35" s="390"/>
    </row>
    <row r="36" spans="2:16" ht="60" x14ac:dyDescent="0.25">
      <c r="C36" s="213"/>
      <c r="D36" s="214"/>
      <c r="E36" s="215" t="s">
        <v>207</v>
      </c>
      <c r="F36" s="215" t="s">
        <v>208</v>
      </c>
      <c r="G36" s="215" t="s">
        <v>209</v>
      </c>
      <c r="H36" s="215" t="s">
        <v>210</v>
      </c>
      <c r="I36" s="215" t="s">
        <v>211</v>
      </c>
      <c r="J36" s="215" t="s">
        <v>212</v>
      </c>
      <c r="K36" s="216" t="s">
        <v>213</v>
      </c>
      <c r="L36" s="392"/>
      <c r="M36" s="392"/>
      <c r="N36" s="392"/>
      <c r="O36" s="392"/>
      <c r="P36" s="390"/>
    </row>
    <row r="37" spans="2:16" x14ac:dyDescent="0.25">
      <c r="C37" s="213"/>
      <c r="D37" s="217" t="s">
        <v>214</v>
      </c>
      <c r="E37" s="218" t="s">
        <v>181</v>
      </c>
      <c r="F37" s="218" t="s">
        <v>179</v>
      </c>
      <c r="G37" s="218" t="s">
        <v>176</v>
      </c>
      <c r="H37" s="218" t="s">
        <v>177</v>
      </c>
      <c r="I37" s="218" t="s">
        <v>178</v>
      </c>
      <c r="J37" s="218" t="s">
        <v>140</v>
      </c>
      <c r="K37" s="218"/>
      <c r="L37" s="219" t="s">
        <v>180</v>
      </c>
      <c r="M37" s="219" t="s">
        <v>174</v>
      </c>
      <c r="N37" s="219" t="s">
        <v>171</v>
      </c>
      <c r="O37" s="219" t="s">
        <v>173</v>
      </c>
      <c r="P37" s="220"/>
    </row>
    <row r="38" spans="2:16" x14ac:dyDescent="0.25">
      <c r="C38" s="200">
        <v>1</v>
      </c>
      <c r="D38" s="383" t="s">
        <v>215</v>
      </c>
      <c r="E38" s="383"/>
      <c r="F38" s="383"/>
      <c r="G38" s="383"/>
      <c r="H38" s="383"/>
      <c r="I38" s="383"/>
      <c r="J38" s="383"/>
      <c r="K38" s="383"/>
      <c r="L38" s="383"/>
      <c r="M38" s="383"/>
      <c r="N38" s="383"/>
      <c r="O38" s="383"/>
      <c r="P38" s="384"/>
    </row>
    <row r="39" spans="2:16" x14ac:dyDescent="0.25">
      <c r="B39" s="4" t="s">
        <v>315</v>
      </c>
      <c r="C39" s="201" t="s">
        <v>191</v>
      </c>
      <c r="D39" s="202" t="s">
        <v>216</v>
      </c>
      <c r="E39" s="49">
        <f>SUMPRODUCT((Final_cons!$I$13:$I$141=$B39)*(Final_cons!$H$13:$H$141=E$4)*($C39=Final_cons!$M$10:$W$10)*Final_cons!$M$13:$W$141)</f>
        <v>0</v>
      </c>
      <c r="F39" s="49">
        <f>SUMPRODUCT((Final_cons!$I$13:$I$141=$B39)*(Final_cons!$H$13:$H$141=F$4)*($C39=Final_cons!$M$10:$W$10)*Final_cons!$M$13:$W$141)</f>
        <v>0</v>
      </c>
      <c r="G39" s="49">
        <f>SUMPRODUCT((Final_cons!$I$13:$I$141=$B39)*(Final_cons!$H$13:$H$141=G$4)*($C39=Final_cons!$M$10:$W$10)*Final_cons!$M$13:$W$141)</f>
        <v>0</v>
      </c>
      <c r="H39" s="49">
        <f>SUMPRODUCT((Final_cons!$I$13:$I$141=$B39)*(Final_cons!$H$13:$H$141=H$4)*($C39=Final_cons!$M$10:$W$10)*Final_cons!$M$13:$W$141)</f>
        <v>0</v>
      </c>
      <c r="I39" s="49">
        <f>SUMPRODUCT((Final_cons!$I$13:$I$141=$B39)*(Final_cons!$H$13:$H$141=I$4)*($C39=Final_cons!$M$10:$W$10)*Final_cons!$M$13:$W$141)</f>
        <v>0</v>
      </c>
      <c r="J39" s="49">
        <f>SUMPRODUCT((Final_cons!$I$13:$I$141=$B39)*(Final_cons!$H$13:$H$141=J$4)*($C39=Final_cons!$M$10:$W$10)*Final_cons!$M$13:$W$141)</f>
        <v>0</v>
      </c>
      <c r="K39" s="49">
        <f>SUM(E39:J39)</f>
        <v>0</v>
      </c>
      <c r="L39" s="203"/>
      <c r="M39" s="203"/>
      <c r="N39" s="203"/>
      <c r="O39" s="203"/>
      <c r="P39" s="221">
        <f>SUM(K39:O39)</f>
        <v>0</v>
      </c>
    </row>
    <row r="40" spans="2:16" x14ac:dyDescent="0.25">
      <c r="B40" s="4" t="s">
        <v>315</v>
      </c>
      <c r="C40" s="201" t="s">
        <v>193</v>
      </c>
      <c r="D40" s="202" t="s">
        <v>217</v>
      </c>
      <c r="E40" s="49">
        <f>SUMPRODUCT((Final_cons!$I$13:$I$141=$B40)*(Final_cons!$H$13:$H$141=E$4)*($C40=Final_cons!$M$10:$W$10)*Final_cons!$M$13:$W$141)</f>
        <v>0</v>
      </c>
      <c r="F40" s="49">
        <f>SUMPRODUCT((Final_cons!$I$13:$I$141=$B40)*(Final_cons!$H$13:$H$141=F$4)*($C40=Final_cons!$M$10:$W$10)*Final_cons!$M$13:$W$141)</f>
        <v>0</v>
      </c>
      <c r="G40" s="49">
        <f>SUMPRODUCT((Final_cons!$I$13:$I$141=$B40)*(Final_cons!$H$13:$H$141=G$4)*($C40=Final_cons!$M$10:$W$10)*Final_cons!$M$13:$W$141)</f>
        <v>0</v>
      </c>
      <c r="H40" s="49">
        <f>SUMPRODUCT((Final_cons!$I$13:$I$141=$B40)*(Final_cons!$H$13:$H$141=H$4)*($C40=Final_cons!$M$10:$W$10)*Final_cons!$M$13:$W$141)</f>
        <v>0</v>
      </c>
      <c r="I40" s="49">
        <f>SUMPRODUCT((Final_cons!$I$13:$I$141=$B40)*(Final_cons!$H$13:$H$141=I$4)*($C40=Final_cons!$M$10:$W$10)*Final_cons!$M$13:$W$141)</f>
        <v>0</v>
      </c>
      <c r="J40" s="49">
        <f>SUMPRODUCT((Final_cons!$I$13:$I$141=$B40)*(Final_cons!$H$13:$H$141=J$4)*($C40=Final_cons!$M$10:$W$10)*Final_cons!$M$13:$W$141)</f>
        <v>0</v>
      </c>
      <c r="K40" s="49">
        <f t="shared" ref="K40:K41" si="6">SUM(E40:J40)</f>
        <v>0</v>
      </c>
      <c r="L40" s="203"/>
      <c r="M40" s="203"/>
      <c r="N40" s="203"/>
      <c r="O40" s="203"/>
      <c r="P40" s="221">
        <f t="shared" ref="P40:P41" si="7">SUM(K40:O40)</f>
        <v>0</v>
      </c>
    </row>
    <row r="41" spans="2:16" ht="12.6" thickBot="1" x14ac:dyDescent="0.3">
      <c r="B41" s="4" t="s">
        <v>315</v>
      </c>
      <c r="C41" s="201" t="s">
        <v>140</v>
      </c>
      <c r="D41" s="202" t="s">
        <v>218</v>
      </c>
      <c r="E41" s="49">
        <f>SUMPRODUCT((Final_cons!$I$13:$I$141=$B41)*(Final_cons!$H$13:$H$141=E$4)*($C41=Final_cons!$M$10:$W$10)*Final_cons!$M$13:$W$141)</f>
        <v>0</v>
      </c>
      <c r="F41" s="49">
        <f>SUMPRODUCT((Final_cons!$I$13:$I$141=$B41)*(Final_cons!$H$13:$H$141=F$4)*($C41=Final_cons!$M$10:$W$10)*Final_cons!$M$13:$W$141)</f>
        <v>0</v>
      </c>
      <c r="G41" s="49">
        <f>SUMPRODUCT((Final_cons!$I$13:$I$141=$B41)*(Final_cons!$H$13:$H$141=G$4)*($C41=Final_cons!$M$10:$W$10)*Final_cons!$M$13:$W$141)</f>
        <v>0</v>
      </c>
      <c r="H41" s="49">
        <f>SUMPRODUCT((Final_cons!$I$13:$I$141=$B41)*(Final_cons!$H$13:$H$141=H$4)*($C41=Final_cons!$M$10:$W$10)*Final_cons!$M$13:$W$141)</f>
        <v>0</v>
      </c>
      <c r="I41" s="49">
        <f>SUMPRODUCT((Final_cons!$I$13:$I$141=$B41)*(Final_cons!$H$13:$H$141=I$4)*($C41=Final_cons!$M$10:$W$10)*Final_cons!$M$13:$W$141)</f>
        <v>0</v>
      </c>
      <c r="J41" s="49">
        <f>SUMPRODUCT((Final_cons!$I$13:$I$141=$B41)*(Final_cons!$H$13:$H$141=J$4)*($C41=Final_cons!$M$10:$W$10)*Final_cons!$M$13:$W$141)</f>
        <v>0</v>
      </c>
      <c r="K41" s="49">
        <f t="shared" si="6"/>
        <v>0</v>
      </c>
      <c r="L41" s="203"/>
      <c r="M41" s="203"/>
      <c r="N41" s="203"/>
      <c r="O41" s="203"/>
      <c r="P41" s="221">
        <f t="shared" si="7"/>
        <v>0</v>
      </c>
    </row>
    <row r="42" spans="2:16" x14ac:dyDescent="0.25">
      <c r="C42" s="206">
        <v>2</v>
      </c>
      <c r="D42" s="385" t="s">
        <v>219</v>
      </c>
      <c r="E42" s="385"/>
      <c r="F42" s="385"/>
      <c r="G42" s="385"/>
      <c r="H42" s="385"/>
      <c r="I42" s="385"/>
      <c r="J42" s="385"/>
      <c r="K42" s="385"/>
      <c r="L42" s="385"/>
      <c r="M42" s="385"/>
      <c r="N42" s="385"/>
      <c r="O42" s="385"/>
      <c r="P42" s="386"/>
    </row>
    <row r="43" spans="2:16" x14ac:dyDescent="0.25">
      <c r="C43" s="201"/>
      <c r="D43" s="387" t="s">
        <v>220</v>
      </c>
      <c r="E43" s="387"/>
      <c r="F43" s="387"/>
      <c r="G43" s="387"/>
      <c r="H43" s="387"/>
      <c r="I43" s="387"/>
      <c r="J43" s="387"/>
      <c r="K43" s="387"/>
      <c r="L43" s="387"/>
      <c r="M43" s="387"/>
      <c r="N43" s="387"/>
      <c r="O43" s="387"/>
      <c r="P43" s="388"/>
    </row>
    <row r="44" spans="2:16" x14ac:dyDescent="0.25">
      <c r="B44" s="4" t="s">
        <v>311</v>
      </c>
      <c r="C44" s="201" t="s">
        <v>184</v>
      </c>
      <c r="D44" s="202" t="s">
        <v>184</v>
      </c>
      <c r="E44" s="211">
        <f>SUMPRODUCT((Final_cons!$I$13:$I$141=$B44)*(Final_cons!$H$13:$H$141=E$4)*($C44=Final_cons!$M$10:$W$10)*Final_cons!$M$13:$W$141)</f>
        <v>0</v>
      </c>
      <c r="F44" s="211">
        <f>SUMPRODUCT((Final_cons!$I$13:$I$141=$B44)*(Final_cons!$H$13:$H$141=F$4)*($C44=Final_cons!$M$10:$W$10)*Final_cons!$M$13:$W$141)</f>
        <v>0</v>
      </c>
      <c r="G44" s="211">
        <f>SUMPRODUCT((Final_cons!$I$13:$I$141=$B44)*(Final_cons!$H$13:$H$141=G$4)*($C44=Final_cons!$M$10:$W$10)*Final_cons!$M$13:$W$141)</f>
        <v>0</v>
      </c>
      <c r="H44" s="211">
        <f>SUMPRODUCT((Final_cons!$I$13:$I$141=$B44)*(Final_cons!$H$13:$H$141=H$4)*($C44=Final_cons!$M$10:$W$10)*Final_cons!$M$13:$W$141)</f>
        <v>0</v>
      </c>
      <c r="I44" s="211">
        <f>SUMPRODUCT((Final_cons!$I$13:$I$141=$B44)*(Final_cons!$H$13:$H$141=I$4)*($C44=Final_cons!$M$10:$W$10)*Final_cons!$M$13:$W$141)</f>
        <v>0</v>
      </c>
      <c r="J44" s="211">
        <f>SUMPRODUCT((Final_cons!$I$13:$I$141=$B44)*(Final_cons!$H$13:$H$141=J$4)*($C44=Final_cons!$M$10:$W$10)*Final_cons!$M$13:$W$141)</f>
        <v>0</v>
      </c>
      <c r="K44" s="49">
        <f t="shared" ref="K44:K64" si="8">SUM(E44:J44)</f>
        <v>0</v>
      </c>
      <c r="L44" s="203"/>
      <c r="M44" s="203"/>
      <c r="N44" s="203"/>
      <c r="O44" s="203"/>
      <c r="P44" s="221">
        <f t="shared" ref="P44:P53" si="9">SUM(K44:O44)</f>
        <v>0</v>
      </c>
    </row>
    <row r="45" spans="2:16" x14ac:dyDescent="0.25">
      <c r="B45" s="4" t="s">
        <v>311</v>
      </c>
      <c r="C45" s="201" t="s">
        <v>16</v>
      </c>
      <c r="D45" s="202" t="s">
        <v>221</v>
      </c>
      <c r="E45" s="211">
        <f>SUMPRODUCT((Final_cons!$I$13:$I$141=$B45)*(Final_cons!$H$13:$H$141=E$4)*($C45=Final_cons!$M$10:$W$10)*Final_cons!$M$13:$W$141)</f>
        <v>0</v>
      </c>
      <c r="F45" s="211">
        <f>SUMPRODUCT((Final_cons!$I$13:$I$141=$B45)*(Final_cons!$H$13:$H$141=F$4)*($C45=Final_cons!$M$10:$W$10)*Final_cons!$M$13:$W$141)</f>
        <v>0</v>
      </c>
      <c r="G45" s="211">
        <f>SUMPRODUCT((Final_cons!$I$13:$I$141=$B45)*(Final_cons!$H$13:$H$141=G$4)*($C45=Final_cons!$M$10:$W$10)*Final_cons!$M$13:$W$141)</f>
        <v>0</v>
      </c>
      <c r="H45" s="211">
        <f>SUMPRODUCT((Final_cons!$I$13:$I$141=$B45)*(Final_cons!$H$13:$H$141=H$4)*($C45=Final_cons!$M$10:$W$10)*Final_cons!$M$13:$W$141)</f>
        <v>0</v>
      </c>
      <c r="I45" s="211">
        <f>SUMPRODUCT((Final_cons!$I$13:$I$141=$B45)*(Final_cons!$H$13:$H$141=I$4)*($C45=Final_cons!$M$10:$W$10)*Final_cons!$M$13:$W$141)</f>
        <v>0</v>
      </c>
      <c r="J45" s="211">
        <f>SUMPRODUCT((Final_cons!$I$13:$I$141=$B45)*(Final_cons!$H$13:$H$141=J$4)*($C45=Final_cons!$M$10:$W$10)*Final_cons!$M$13:$W$141)</f>
        <v>0</v>
      </c>
      <c r="K45" s="49">
        <f t="shared" si="8"/>
        <v>0</v>
      </c>
      <c r="L45" s="203"/>
      <c r="M45" s="203"/>
      <c r="N45" s="203"/>
      <c r="O45" s="203"/>
      <c r="P45" s="221">
        <f t="shared" si="9"/>
        <v>0</v>
      </c>
    </row>
    <row r="46" spans="2:16" x14ac:dyDescent="0.25">
      <c r="B46" s="4" t="s">
        <v>311</v>
      </c>
      <c r="C46" s="201" t="s">
        <v>185</v>
      </c>
      <c r="D46" s="202" t="s">
        <v>222</v>
      </c>
      <c r="E46" s="211">
        <f>SUMPRODUCT((Final_cons!$I$13:$I$141=$B46)*(Final_cons!$H$13:$H$141=E$4)*($C46=Final_cons!$M$10:$W$10)*Final_cons!$M$13:$W$141)</f>
        <v>0</v>
      </c>
      <c r="F46" s="211">
        <f>SUMPRODUCT((Final_cons!$I$13:$I$141=$B46)*(Final_cons!$H$13:$H$141=F$4)*($C46=Final_cons!$M$10:$W$10)*Final_cons!$M$13:$W$141)</f>
        <v>0</v>
      </c>
      <c r="G46" s="211">
        <f>SUMPRODUCT((Final_cons!$I$13:$I$141=$B46)*(Final_cons!$H$13:$H$141=G$4)*($C46=Final_cons!$M$10:$W$10)*Final_cons!$M$13:$W$141)</f>
        <v>0</v>
      </c>
      <c r="H46" s="211">
        <f>SUMPRODUCT((Final_cons!$I$13:$I$141=$B46)*(Final_cons!$H$13:$H$141=H$4)*($C46=Final_cons!$M$10:$W$10)*Final_cons!$M$13:$W$141)</f>
        <v>0</v>
      </c>
      <c r="I46" s="211">
        <f>SUMPRODUCT((Final_cons!$I$13:$I$141=$B46)*(Final_cons!$H$13:$H$141=I$4)*($C46=Final_cons!$M$10:$W$10)*Final_cons!$M$13:$W$141)</f>
        <v>0</v>
      </c>
      <c r="J46" s="211">
        <f>SUMPRODUCT((Final_cons!$I$13:$I$141=$B46)*(Final_cons!$H$13:$H$141=J$4)*($C46=Final_cons!$M$10:$W$10)*Final_cons!$M$13:$W$141)</f>
        <v>0</v>
      </c>
      <c r="K46" s="49">
        <f t="shared" si="8"/>
        <v>0</v>
      </c>
      <c r="L46" s="203"/>
      <c r="M46" s="203"/>
      <c r="N46" s="203"/>
      <c r="O46" s="203"/>
      <c r="P46" s="221">
        <f t="shared" si="9"/>
        <v>0</v>
      </c>
    </row>
    <row r="47" spans="2:16" x14ac:dyDescent="0.25">
      <c r="B47" s="4" t="s">
        <v>311</v>
      </c>
      <c r="C47" s="201" t="s">
        <v>186</v>
      </c>
      <c r="D47" s="202" t="s">
        <v>19</v>
      </c>
      <c r="E47" s="211">
        <f>SUMPRODUCT((Final_cons!$I$13:$I$141=$B47)*(Final_cons!$H$13:$H$141=E$4)*($C47=Final_cons!$M$10:$W$10)*Final_cons!$M$13:$W$141)</f>
        <v>0</v>
      </c>
      <c r="F47" s="211">
        <f>SUMPRODUCT((Final_cons!$I$13:$I$141=$B47)*(Final_cons!$H$13:$H$141=F$4)*($C47=Final_cons!$M$10:$W$10)*Final_cons!$M$13:$W$141)</f>
        <v>0</v>
      </c>
      <c r="G47" s="211">
        <f>SUMPRODUCT((Final_cons!$I$13:$I$141=$B47)*(Final_cons!$H$13:$H$141=G$4)*($C47=Final_cons!$M$10:$W$10)*Final_cons!$M$13:$W$141)</f>
        <v>0</v>
      </c>
      <c r="H47" s="211">
        <f>SUMPRODUCT((Final_cons!$I$13:$I$141=$B47)*(Final_cons!$H$13:$H$141=H$4)*($C47=Final_cons!$M$10:$W$10)*Final_cons!$M$13:$W$141)</f>
        <v>0</v>
      </c>
      <c r="I47" s="211">
        <f>SUMPRODUCT((Final_cons!$I$13:$I$141=$B47)*(Final_cons!$H$13:$H$141=I$4)*($C47=Final_cons!$M$10:$W$10)*Final_cons!$M$13:$W$141)</f>
        <v>0</v>
      </c>
      <c r="J47" s="211">
        <f>SUMPRODUCT((Final_cons!$I$13:$I$141=$B47)*(Final_cons!$H$13:$H$141=J$4)*($C47=Final_cons!$M$10:$W$10)*Final_cons!$M$13:$W$141)</f>
        <v>0</v>
      </c>
      <c r="K47" s="49">
        <f t="shared" si="8"/>
        <v>0</v>
      </c>
      <c r="L47" s="203"/>
      <c r="M47" s="203"/>
      <c r="N47" s="203"/>
      <c r="O47" s="203"/>
      <c r="P47" s="221">
        <f t="shared" si="9"/>
        <v>0</v>
      </c>
    </row>
    <row r="48" spans="2:16" x14ac:dyDescent="0.25">
      <c r="B48" s="4" t="s">
        <v>311</v>
      </c>
      <c r="C48" s="201" t="s">
        <v>187</v>
      </c>
      <c r="D48" s="202" t="s">
        <v>187</v>
      </c>
      <c r="E48" s="211">
        <f>SUMPRODUCT((Final_cons!$I$13:$I$141=$B48)*(Final_cons!$H$13:$H$141=E$4)*($C48=Final_cons!$M$10:$W$10)*Final_cons!$M$13:$W$141)</f>
        <v>0</v>
      </c>
      <c r="F48" s="211">
        <f>SUMPRODUCT((Final_cons!$I$13:$I$141=$B48)*(Final_cons!$H$13:$H$141=F$4)*($C48=Final_cons!$M$10:$W$10)*Final_cons!$M$13:$W$141)</f>
        <v>0</v>
      </c>
      <c r="G48" s="211">
        <f>SUMPRODUCT((Final_cons!$I$13:$I$141=$B48)*(Final_cons!$H$13:$H$141=G$4)*($C48=Final_cons!$M$10:$W$10)*Final_cons!$M$13:$W$141)</f>
        <v>0</v>
      </c>
      <c r="H48" s="211">
        <f>SUMPRODUCT((Final_cons!$I$13:$I$141=$B48)*(Final_cons!$H$13:$H$141=H$4)*($C48=Final_cons!$M$10:$W$10)*Final_cons!$M$13:$W$141)</f>
        <v>0</v>
      </c>
      <c r="I48" s="211">
        <f>SUMPRODUCT((Final_cons!$I$13:$I$141=$B48)*(Final_cons!$H$13:$H$141=I$4)*($C48=Final_cons!$M$10:$W$10)*Final_cons!$M$13:$W$141)</f>
        <v>0</v>
      </c>
      <c r="J48" s="211">
        <f>SUMPRODUCT((Final_cons!$I$13:$I$141=$B48)*(Final_cons!$H$13:$H$141=J$4)*($C48=Final_cons!$M$10:$W$10)*Final_cons!$M$13:$W$141)</f>
        <v>0</v>
      </c>
      <c r="K48" s="49">
        <f t="shared" si="8"/>
        <v>0</v>
      </c>
      <c r="L48" s="203"/>
      <c r="M48" s="203"/>
      <c r="N48" s="203"/>
      <c r="O48" s="203"/>
      <c r="P48" s="221">
        <f t="shared" si="9"/>
        <v>0</v>
      </c>
    </row>
    <row r="49" spans="2:16" x14ac:dyDescent="0.25">
      <c r="B49" s="4" t="s">
        <v>311</v>
      </c>
      <c r="C49" s="201" t="s">
        <v>196</v>
      </c>
      <c r="D49" s="202" t="s">
        <v>223</v>
      </c>
      <c r="E49" s="211">
        <f>SUMPRODUCT((Final_cons!$I$13:$I$141=$B49)*(Final_cons!$H$13:$H$141=E$4)*($C49=Final_cons!$M$10:$W$10)*Final_cons!$M$13:$W$141)</f>
        <v>0</v>
      </c>
      <c r="F49" s="211">
        <f>SUMPRODUCT((Final_cons!$I$13:$I$141=$B49)*(Final_cons!$H$13:$H$141=F$4)*($C49=Final_cons!$M$10:$W$10)*Final_cons!$M$13:$W$141)</f>
        <v>0</v>
      </c>
      <c r="G49" s="211">
        <f>SUMPRODUCT((Final_cons!$I$13:$I$141=$B49)*(Final_cons!$H$13:$H$141=G$4)*($C49=Final_cons!$M$10:$W$10)*Final_cons!$M$13:$W$141)</f>
        <v>0</v>
      </c>
      <c r="H49" s="211">
        <f>SUMPRODUCT((Final_cons!$I$13:$I$141=$B49)*(Final_cons!$H$13:$H$141=H$4)*($C49=Final_cons!$M$10:$W$10)*Final_cons!$M$13:$W$141)</f>
        <v>0</v>
      </c>
      <c r="I49" s="211">
        <f>SUMPRODUCT((Final_cons!$I$13:$I$141=$B49)*(Final_cons!$H$13:$H$141=I$4)*($C49=Final_cons!$M$10:$W$10)*Final_cons!$M$13:$W$141)</f>
        <v>0</v>
      </c>
      <c r="J49" s="211">
        <f>SUMPRODUCT((Final_cons!$I$13:$I$141=$B49)*(Final_cons!$H$13:$H$141=J$4)*($C49=Final_cons!$M$10:$W$10)*Final_cons!$M$13:$W$141)</f>
        <v>0</v>
      </c>
      <c r="K49" s="49">
        <f t="shared" si="8"/>
        <v>0</v>
      </c>
      <c r="L49" s="203"/>
      <c r="M49" s="203"/>
      <c r="N49" s="203"/>
      <c r="O49" s="203"/>
      <c r="P49" s="221">
        <f t="shared" si="9"/>
        <v>0</v>
      </c>
    </row>
    <row r="50" spans="2:16" x14ac:dyDescent="0.25">
      <c r="B50" s="4" t="s">
        <v>311</v>
      </c>
      <c r="C50" s="201" t="s">
        <v>188</v>
      </c>
      <c r="D50" s="202" t="s">
        <v>188</v>
      </c>
      <c r="E50" s="211">
        <f>SUMPRODUCT((Final_cons!$I$13:$I$141=$B50)*(Final_cons!$H$13:$H$141=E$4)*($C50=Final_cons!$M$10:$W$10)*Final_cons!$M$13:$W$141)</f>
        <v>0</v>
      </c>
      <c r="F50" s="211">
        <f>SUMPRODUCT((Final_cons!$I$13:$I$141=$B50)*(Final_cons!$H$13:$H$141=F$4)*($C50=Final_cons!$M$10:$W$10)*Final_cons!$M$13:$W$141)</f>
        <v>0</v>
      </c>
      <c r="G50" s="211">
        <f>SUMPRODUCT((Final_cons!$I$13:$I$141=$B50)*(Final_cons!$H$13:$H$141=G$4)*($C50=Final_cons!$M$10:$W$10)*Final_cons!$M$13:$W$141)</f>
        <v>0</v>
      </c>
      <c r="H50" s="211">
        <f>SUMPRODUCT((Final_cons!$I$13:$I$141=$B50)*(Final_cons!$H$13:$H$141=H$4)*($C50=Final_cons!$M$10:$W$10)*Final_cons!$M$13:$W$141)</f>
        <v>0</v>
      </c>
      <c r="I50" s="211">
        <f>SUMPRODUCT((Final_cons!$I$13:$I$141=$B50)*(Final_cons!$H$13:$H$141=I$4)*($C50=Final_cons!$M$10:$W$10)*Final_cons!$M$13:$W$141)</f>
        <v>0</v>
      </c>
      <c r="J50" s="211">
        <f>SUMPRODUCT((Final_cons!$I$13:$I$141=$B50)*(Final_cons!$H$13:$H$141=J$4)*($C50=Final_cons!$M$10:$W$10)*Final_cons!$M$13:$W$141)</f>
        <v>0</v>
      </c>
      <c r="K50" s="49">
        <f t="shared" si="8"/>
        <v>0</v>
      </c>
      <c r="L50" s="203"/>
      <c r="M50" s="203"/>
      <c r="N50" s="203"/>
      <c r="O50" s="203"/>
      <c r="P50" s="221">
        <f t="shared" si="9"/>
        <v>0</v>
      </c>
    </row>
    <row r="51" spans="2:16" x14ac:dyDescent="0.25">
      <c r="B51" s="4" t="s">
        <v>311</v>
      </c>
      <c r="C51" s="201" t="s">
        <v>190</v>
      </c>
      <c r="D51" s="202" t="s">
        <v>63</v>
      </c>
      <c r="E51" s="211">
        <f>SUMPRODUCT((Final_cons!$I$13:$I$141=$B51)*(Final_cons!$H$13:$H$141=E$4)*($C51=Final_cons!$M$10:$W$10)*Final_cons!$M$13:$W$141)</f>
        <v>0</v>
      </c>
      <c r="F51" s="211">
        <f>SUMPRODUCT((Final_cons!$I$13:$I$141=$B51)*(Final_cons!$H$13:$H$141=F$4)*($C51=Final_cons!$M$10:$W$10)*Final_cons!$M$13:$W$141)</f>
        <v>0</v>
      </c>
      <c r="G51" s="211">
        <f>SUMPRODUCT((Final_cons!$I$13:$I$141=$B51)*(Final_cons!$H$13:$H$141=G$4)*($C51=Final_cons!$M$10:$W$10)*Final_cons!$M$13:$W$141)</f>
        <v>0</v>
      </c>
      <c r="H51" s="211">
        <f>SUMPRODUCT((Final_cons!$I$13:$I$141=$B51)*(Final_cons!$H$13:$H$141=H$4)*($C51=Final_cons!$M$10:$W$10)*Final_cons!$M$13:$W$141)</f>
        <v>0</v>
      </c>
      <c r="I51" s="211">
        <f>SUMPRODUCT((Final_cons!$I$13:$I$141=$B51)*(Final_cons!$H$13:$H$141=I$4)*($C51=Final_cons!$M$10:$W$10)*Final_cons!$M$13:$W$141)</f>
        <v>0</v>
      </c>
      <c r="J51" s="211">
        <f>SUMPRODUCT((Final_cons!$I$13:$I$141=$B51)*(Final_cons!$H$13:$H$141=J$4)*($C51=Final_cons!$M$10:$W$10)*Final_cons!$M$13:$W$141)</f>
        <v>0</v>
      </c>
      <c r="K51" s="49">
        <f t="shared" si="8"/>
        <v>0</v>
      </c>
      <c r="L51" s="203"/>
      <c r="M51" s="203"/>
      <c r="N51" s="203"/>
      <c r="O51" s="203"/>
      <c r="P51" s="221">
        <f t="shared" si="9"/>
        <v>0</v>
      </c>
    </row>
    <row r="52" spans="2:16" x14ac:dyDescent="0.25">
      <c r="B52" s="4" t="s">
        <v>311</v>
      </c>
      <c r="C52" s="201" t="s">
        <v>64</v>
      </c>
      <c r="D52" s="202" t="s">
        <v>64</v>
      </c>
      <c r="E52" s="211">
        <f>SUMPRODUCT((Final_cons!$I$13:$I$141=$B52)*(Final_cons!$H$13:$H$141=E$4)*($C52=Final_cons!$M$10:$W$10)*Final_cons!$M$13:$W$141)</f>
        <v>0</v>
      </c>
      <c r="F52" s="211">
        <f>SUMPRODUCT((Final_cons!$I$13:$I$141=$B52)*(Final_cons!$H$13:$H$141=F$4)*($C52=Final_cons!$M$10:$W$10)*Final_cons!$M$13:$W$141)</f>
        <v>0</v>
      </c>
      <c r="G52" s="211">
        <f>SUMPRODUCT((Final_cons!$I$13:$I$141=$B52)*(Final_cons!$H$13:$H$141=G$4)*($C52=Final_cons!$M$10:$W$10)*Final_cons!$M$13:$W$141)</f>
        <v>0</v>
      </c>
      <c r="H52" s="211">
        <f>SUMPRODUCT((Final_cons!$I$13:$I$141=$B52)*(Final_cons!$H$13:$H$141=H$4)*($C52=Final_cons!$M$10:$W$10)*Final_cons!$M$13:$W$141)</f>
        <v>0</v>
      </c>
      <c r="I52" s="211">
        <f>SUMPRODUCT((Final_cons!$I$13:$I$141=$B52)*(Final_cons!$H$13:$H$141=I$4)*($C52=Final_cons!$M$10:$W$10)*Final_cons!$M$13:$W$141)</f>
        <v>0</v>
      </c>
      <c r="J52" s="211">
        <f>SUMPRODUCT((Final_cons!$I$13:$I$141=$B52)*(Final_cons!$H$13:$H$141=J$4)*($C52=Final_cons!$M$10:$W$10)*Final_cons!$M$13:$W$141)</f>
        <v>0</v>
      </c>
      <c r="K52" s="49">
        <f t="shared" si="8"/>
        <v>0</v>
      </c>
      <c r="L52" s="203"/>
      <c r="M52" s="203"/>
      <c r="N52" s="203"/>
      <c r="O52" s="203"/>
      <c r="P52" s="221">
        <f t="shared" si="9"/>
        <v>0</v>
      </c>
    </row>
    <row r="53" spans="2:16" x14ac:dyDescent="0.25">
      <c r="B53" s="4" t="s">
        <v>311</v>
      </c>
      <c r="C53" s="201" t="s">
        <v>55</v>
      </c>
      <c r="D53" s="202" t="s">
        <v>224</v>
      </c>
      <c r="E53" s="211">
        <f>SUMPRODUCT((Final_cons!$I$13:$I$141=$B53)*(Final_cons!$H$13:$H$141=E$4)*($C53=Final_cons!$M$10:$W$10)*Final_cons!$M$13:$W$141)</f>
        <v>0</v>
      </c>
      <c r="F53" s="211">
        <f>SUMPRODUCT((Final_cons!$I$13:$I$141=$B53)*(Final_cons!$H$13:$H$141=F$4)*($C53=Final_cons!$M$10:$W$10)*Final_cons!$M$13:$W$141)</f>
        <v>0</v>
      </c>
      <c r="G53" s="211">
        <f>SUMPRODUCT((Final_cons!$I$13:$I$141=$B53)*(Final_cons!$H$13:$H$141=G$4)*($C53=Final_cons!$M$10:$W$10)*Final_cons!$M$13:$W$141)</f>
        <v>0</v>
      </c>
      <c r="H53" s="211">
        <f>SUMPRODUCT((Final_cons!$I$13:$I$141=$B53)*(Final_cons!$H$13:$H$141=H$4)*($C53=Final_cons!$M$10:$W$10)*Final_cons!$M$13:$W$141)</f>
        <v>0</v>
      </c>
      <c r="I53" s="211">
        <f>SUMPRODUCT((Final_cons!$I$13:$I$141=$B53)*(Final_cons!$H$13:$H$141=I$4)*($C53=Final_cons!$M$10:$W$10)*Final_cons!$M$13:$W$141)</f>
        <v>0</v>
      </c>
      <c r="J53" s="211">
        <f>SUMPRODUCT((Final_cons!$I$13:$I$141=$B53)*(Final_cons!$H$13:$H$141=J$4)*($C53=Final_cons!$M$10:$W$10)*Final_cons!$M$13:$W$141)</f>
        <v>0</v>
      </c>
      <c r="K53" s="49">
        <f t="shared" si="8"/>
        <v>0</v>
      </c>
      <c r="L53" s="203"/>
      <c r="M53" s="203"/>
      <c r="N53" s="203"/>
      <c r="O53" s="203"/>
      <c r="P53" s="221">
        <f t="shared" si="9"/>
        <v>0</v>
      </c>
    </row>
    <row r="54" spans="2:16" x14ac:dyDescent="0.25">
      <c r="C54" s="201"/>
      <c r="D54" s="387" t="s">
        <v>225</v>
      </c>
      <c r="E54" s="387"/>
      <c r="F54" s="387"/>
      <c r="G54" s="387"/>
      <c r="H54" s="387"/>
      <c r="I54" s="387"/>
      <c r="J54" s="387"/>
      <c r="K54" s="387"/>
      <c r="L54" s="387"/>
      <c r="M54" s="387"/>
      <c r="N54" s="387"/>
      <c r="O54" s="387"/>
      <c r="P54" s="388"/>
    </row>
    <row r="55" spans="2:16" x14ac:dyDescent="0.25">
      <c r="B55" s="4" t="s">
        <v>312</v>
      </c>
      <c r="C55" s="222" t="s">
        <v>184</v>
      </c>
      <c r="D55" s="202" t="s">
        <v>184</v>
      </c>
      <c r="E55" s="211">
        <f>SUMPRODUCT((Final_cons!$I$13:$I$141=$B55)*(Final_cons!$H$13:$H$141=E$4)*($C55=Final_cons!$M$10:$W$10)*Final_cons!$M$13:$W$141)</f>
        <v>0</v>
      </c>
      <c r="F55" s="211">
        <f>SUMPRODUCT((Final_cons!$I$13:$I$141=$B55)*(Final_cons!$H$13:$H$141=F$4)*($C55=Final_cons!$M$10:$W$10)*Final_cons!$M$13:$W$141)</f>
        <v>0.16</v>
      </c>
      <c r="G55" s="211">
        <f>SUMPRODUCT((Final_cons!$I$13:$I$141=$B55)*(Final_cons!$H$13:$H$141=G$4)*($C55=Final_cons!$M$10:$W$10)*Final_cons!$M$13:$W$141)</f>
        <v>26.729000000000003</v>
      </c>
      <c r="H55" s="211">
        <f>SUMPRODUCT((Final_cons!$I$13:$I$141=$B55)*(Final_cons!$H$13:$H$141=H$4)*($C55=Final_cons!$M$10:$W$10)*Final_cons!$M$13:$W$141)</f>
        <v>0</v>
      </c>
      <c r="I55" s="211">
        <f>SUMPRODUCT((Final_cons!$I$13:$I$141=$B55)*(Final_cons!$H$13:$H$141=I$4)*($C55=Final_cons!$M$10:$W$10)*Final_cons!$M$13:$W$141)</f>
        <v>0</v>
      </c>
      <c r="J55" s="211">
        <f>SUMPRODUCT((Final_cons!$I$13:$I$141=$B55)*(Final_cons!$H$13:$H$141=J$4)*($C55=Final_cons!$M$10:$W$10)*Final_cons!$M$13:$W$141)</f>
        <v>9.7000000000000003E-2</v>
      </c>
      <c r="K55" s="49">
        <f t="shared" si="8"/>
        <v>26.986000000000004</v>
      </c>
      <c r="L55" s="49">
        <f>SUMPRODUCT((Final_cons!$I$13:$I$141=$B55)*(Final_cons!$H$13:$H$141=L$4)*($C55=Final_cons!$M$10:$W$10)*Final_cons!$M$13:$W$141)</f>
        <v>0.02</v>
      </c>
      <c r="M55" s="49">
        <f>SUMPRODUCT((Final_cons!$I$13:$I$141=$B55)*(Final_cons!$H$13:$H$141=M$4)*($C55=Final_cons!$M$10:$W$10)*Final_cons!$M$13:$W$141)</f>
        <v>0</v>
      </c>
      <c r="N55" s="49">
        <f>SUMPRODUCT((Final_cons!$I$13:$I$141=$B55)*(Final_cons!$H$13:$H$141=N$4)*($C55=Final_cons!$M$10:$W$10)*Final_cons!$M$13:$W$141)</f>
        <v>0</v>
      </c>
      <c r="O55" s="203"/>
      <c r="P55" s="221">
        <f t="shared" ref="P55:P65" si="10">SUM(K55:O55)</f>
        <v>27.006000000000004</v>
      </c>
    </row>
    <row r="56" spans="2:16" x14ac:dyDescent="0.25">
      <c r="B56" s="4" t="s">
        <v>312</v>
      </c>
      <c r="C56" s="222" t="s">
        <v>16</v>
      </c>
      <c r="D56" s="202" t="s">
        <v>221</v>
      </c>
      <c r="E56" s="211">
        <f>SUMPRODUCT((Final_cons!$I$13:$I$141=$B56)*(Final_cons!$H$13:$H$141=E$4)*($C56=Final_cons!$M$10:$W$10)*Final_cons!$M$13:$W$141)</f>
        <v>0</v>
      </c>
      <c r="F56" s="211">
        <f>SUMPRODUCT((Final_cons!$I$13:$I$141=$B56)*(Final_cons!$H$13:$H$141=F$4)*($C56=Final_cons!$M$10:$W$10)*Final_cons!$M$13:$W$141)</f>
        <v>0</v>
      </c>
      <c r="G56" s="211">
        <f>SUMPRODUCT((Final_cons!$I$13:$I$141=$B56)*(Final_cons!$H$13:$H$141=G$4)*($C56=Final_cons!$M$10:$W$10)*Final_cons!$M$13:$W$141)</f>
        <v>0</v>
      </c>
      <c r="H56" s="211">
        <f>SUMPRODUCT((Final_cons!$I$13:$I$141=$B56)*(Final_cons!$H$13:$H$141=H$4)*($C56=Final_cons!$M$10:$W$10)*Final_cons!$M$13:$W$141)</f>
        <v>0</v>
      </c>
      <c r="I56" s="211">
        <f>SUMPRODUCT((Final_cons!$I$13:$I$141=$B56)*(Final_cons!$H$13:$H$141=I$4)*($C56=Final_cons!$M$10:$W$10)*Final_cons!$M$13:$W$141)</f>
        <v>0</v>
      </c>
      <c r="J56" s="211">
        <f>SUMPRODUCT((Final_cons!$I$13:$I$141=$B56)*(Final_cons!$H$13:$H$141=J$4)*($C56=Final_cons!$M$10:$W$10)*Final_cons!$M$13:$W$141)</f>
        <v>0</v>
      </c>
      <c r="K56" s="49">
        <f t="shared" si="8"/>
        <v>0</v>
      </c>
      <c r="L56" s="49">
        <f>SUMPRODUCT((Final_cons!$I$13:$I$141=$B56)*(Final_cons!$H$13:$H$141=L$4)*($C56=Final_cons!$M$10:$W$10)*Final_cons!$M$13:$W$141)</f>
        <v>0</v>
      </c>
      <c r="M56" s="49">
        <f>SUMPRODUCT((Final_cons!$I$13:$I$141=$B56)*(Final_cons!$H$13:$H$141=M$4)*($C56=Final_cons!$M$10:$W$10)*Final_cons!$M$13:$W$141)</f>
        <v>0</v>
      </c>
      <c r="N56" s="49">
        <f>SUMPRODUCT((Final_cons!$I$13:$I$141=$B56)*(Final_cons!$H$13:$H$141=N$4)*($C56=Final_cons!$M$10:$W$10)*Final_cons!$M$13:$W$141)</f>
        <v>0</v>
      </c>
      <c r="O56" s="203"/>
      <c r="P56" s="221">
        <f t="shared" si="10"/>
        <v>0</v>
      </c>
    </row>
    <row r="57" spans="2:16" x14ac:dyDescent="0.25">
      <c r="B57" s="4" t="s">
        <v>312</v>
      </c>
      <c r="C57" s="222" t="s">
        <v>185</v>
      </c>
      <c r="D57" s="202" t="s">
        <v>222</v>
      </c>
      <c r="E57" s="211">
        <f>SUMPRODUCT((Final_cons!$I$13:$I$141=$B57)*(Final_cons!$H$13:$H$141=E$4)*($C57=Final_cons!$M$10:$W$10)*Final_cons!$M$13:$W$141)</f>
        <v>0</v>
      </c>
      <c r="F57" s="211">
        <f>SUMPRODUCT((Final_cons!$I$13:$I$141=$B57)*(Final_cons!$H$13:$H$141=F$4)*($C57=Final_cons!$M$10:$W$10)*Final_cons!$M$13:$W$141)</f>
        <v>0</v>
      </c>
      <c r="G57" s="211">
        <f>SUMPRODUCT((Final_cons!$I$13:$I$141=$B57)*(Final_cons!$H$13:$H$141=G$4)*($C57=Final_cons!$M$10:$W$10)*Final_cons!$M$13:$W$141)</f>
        <v>0</v>
      </c>
      <c r="H57" s="211">
        <f>SUMPRODUCT((Final_cons!$I$13:$I$141=$B57)*(Final_cons!$H$13:$H$141=H$4)*($C57=Final_cons!$M$10:$W$10)*Final_cons!$M$13:$W$141)</f>
        <v>0</v>
      </c>
      <c r="I57" s="211">
        <f>SUMPRODUCT((Final_cons!$I$13:$I$141=$B57)*(Final_cons!$H$13:$H$141=I$4)*($C57=Final_cons!$M$10:$W$10)*Final_cons!$M$13:$W$141)</f>
        <v>0</v>
      </c>
      <c r="J57" s="211">
        <f>SUMPRODUCT((Final_cons!$I$13:$I$141=$B57)*(Final_cons!$H$13:$H$141=J$4)*($C57=Final_cons!$M$10:$W$10)*Final_cons!$M$13:$W$141)</f>
        <v>0</v>
      </c>
      <c r="K57" s="49">
        <f t="shared" si="8"/>
        <v>0</v>
      </c>
      <c r="L57" s="49">
        <f>SUMPRODUCT((Final_cons!$I$13:$I$141=$B57)*(Final_cons!$H$13:$H$141=L$4)*($C57=Final_cons!$M$10:$W$10)*Final_cons!$M$13:$W$141)</f>
        <v>0</v>
      </c>
      <c r="M57" s="49">
        <f>SUMPRODUCT((Final_cons!$I$13:$I$141=$B57)*(Final_cons!$H$13:$H$141=M$4)*($C57=Final_cons!$M$10:$W$10)*Final_cons!$M$13:$W$141)</f>
        <v>0</v>
      </c>
      <c r="N57" s="49">
        <f>SUMPRODUCT((Final_cons!$I$13:$I$141=$B57)*(Final_cons!$H$13:$H$141=N$4)*($C57=Final_cons!$M$10:$W$10)*Final_cons!$M$13:$W$141)</f>
        <v>0</v>
      </c>
      <c r="O57" s="203"/>
      <c r="P57" s="221">
        <f t="shared" si="10"/>
        <v>0</v>
      </c>
    </row>
    <row r="58" spans="2:16" x14ac:dyDescent="0.25">
      <c r="B58" s="4" t="s">
        <v>312</v>
      </c>
      <c r="C58" s="222" t="s">
        <v>186</v>
      </c>
      <c r="D58" s="202" t="s">
        <v>19</v>
      </c>
      <c r="E58" s="211">
        <f>SUMPRODUCT((Final_cons!$I$13:$I$141=$B58)*(Final_cons!$H$13:$H$141=E$4)*($C58=Final_cons!$M$10:$W$10)*Final_cons!$M$13:$W$141)</f>
        <v>86.701000000000008</v>
      </c>
      <c r="F58" s="211">
        <f>SUMPRODUCT((Final_cons!$I$13:$I$141=$B58)*(Final_cons!$H$13:$H$141=F$4)*($C58=Final_cons!$M$10:$W$10)*Final_cons!$M$13:$W$141)</f>
        <v>2.6560000000000001</v>
      </c>
      <c r="G58" s="211">
        <f>SUMPRODUCT((Final_cons!$I$13:$I$141=$B58)*(Final_cons!$H$13:$H$141=G$4)*($C58=Final_cons!$M$10:$W$10)*Final_cons!$M$13:$W$141)</f>
        <v>183.578</v>
      </c>
      <c r="H58" s="211">
        <f>SUMPRODUCT((Final_cons!$I$13:$I$141=$B58)*(Final_cons!$H$13:$H$141=H$4)*($C58=Final_cons!$M$10:$W$10)*Final_cons!$M$13:$W$141)</f>
        <v>0</v>
      </c>
      <c r="I58" s="211">
        <f>SUMPRODUCT((Final_cons!$I$13:$I$141=$B58)*(Final_cons!$H$13:$H$141=I$4)*($C58=Final_cons!$M$10:$W$10)*Final_cons!$M$13:$W$141)</f>
        <v>8.5633462499999968</v>
      </c>
      <c r="J58" s="211">
        <f>SUMPRODUCT((Final_cons!$I$13:$I$141=$B58)*(Final_cons!$H$13:$H$141=J$4)*($C58=Final_cons!$M$10:$W$10)*Final_cons!$M$13:$W$141)</f>
        <v>116.36965375</v>
      </c>
      <c r="K58" s="49">
        <f t="shared" si="8"/>
        <v>397.86799999999999</v>
      </c>
      <c r="L58" s="49">
        <f>SUMPRODUCT((Final_cons!$I$13:$I$141=$B58)*(Final_cons!$H$13:$H$141=L$4)*($C58=Final_cons!$M$10:$W$10)*Final_cons!$M$13:$W$141)</f>
        <v>267.62799999999999</v>
      </c>
      <c r="M58" s="49">
        <f>SUMPRODUCT((Final_cons!$I$13:$I$141=$B58)*(Final_cons!$H$13:$H$141=M$4)*($C58=Final_cons!$M$10:$W$10)*Final_cons!$M$13:$W$141)</f>
        <v>0</v>
      </c>
      <c r="N58" s="49">
        <f>SUMPRODUCT((Final_cons!$I$13:$I$141=$B58)*(Final_cons!$H$13:$H$141=N$4)*($C58=Final_cons!$M$10:$W$10)*Final_cons!$M$13:$W$141)</f>
        <v>0</v>
      </c>
      <c r="O58" s="203"/>
      <c r="P58" s="221">
        <f t="shared" si="10"/>
        <v>665.49599999999998</v>
      </c>
    </row>
    <row r="59" spans="2:16" x14ac:dyDescent="0.25">
      <c r="B59" s="4" t="s">
        <v>312</v>
      </c>
      <c r="C59" s="222" t="s">
        <v>187</v>
      </c>
      <c r="D59" s="202" t="s">
        <v>187</v>
      </c>
      <c r="E59" s="211">
        <f>SUMPRODUCT((Final_cons!$I$13:$I$141=$B59)*(Final_cons!$H$13:$H$141=E$4)*($C59=Final_cons!$M$10:$W$10)*Final_cons!$M$13:$W$141)</f>
        <v>15.024000000000001</v>
      </c>
      <c r="F59" s="211">
        <f>SUMPRODUCT((Final_cons!$I$13:$I$141=$B59)*(Final_cons!$H$13:$H$141=F$4)*($C59=Final_cons!$M$10:$W$10)*Final_cons!$M$13:$W$141)</f>
        <v>0.34100000000000003</v>
      </c>
      <c r="G59" s="211">
        <f>SUMPRODUCT((Final_cons!$I$13:$I$141=$B59)*(Final_cons!$H$13:$H$141=G$4)*($C59=Final_cons!$M$10:$W$10)*Final_cons!$M$13:$W$141)</f>
        <v>108.46899999999999</v>
      </c>
      <c r="H59" s="211">
        <f>SUMPRODUCT((Final_cons!$I$13:$I$141=$B59)*(Final_cons!$H$13:$H$141=H$4)*($C59=Final_cons!$M$10:$W$10)*Final_cons!$M$13:$W$141)</f>
        <v>0</v>
      </c>
      <c r="I59" s="211">
        <f>SUMPRODUCT((Final_cons!$I$13:$I$141=$B59)*(Final_cons!$H$13:$H$141=I$4)*($C59=Final_cons!$M$10:$W$10)*Final_cons!$M$13:$W$141)</f>
        <v>0</v>
      </c>
      <c r="J59" s="211">
        <f>SUMPRODUCT((Final_cons!$I$13:$I$141=$B59)*(Final_cons!$H$13:$H$141=J$4)*($C59=Final_cons!$M$10:$W$10)*Final_cons!$M$13:$W$141)</f>
        <v>21.106999999999999</v>
      </c>
      <c r="K59" s="49">
        <f t="shared" si="8"/>
        <v>144.94099999999997</v>
      </c>
      <c r="L59" s="49">
        <f>SUMPRODUCT((Final_cons!$I$13:$I$141=$B59)*(Final_cons!$H$13:$H$141=L$4)*($C59=Final_cons!$M$10:$W$10)*Final_cons!$M$13:$W$141)</f>
        <v>1.5680000000000001</v>
      </c>
      <c r="M59" s="49">
        <f>SUMPRODUCT((Final_cons!$I$13:$I$141=$B59)*(Final_cons!$H$13:$H$141=M$4)*($C59=Final_cons!$M$10:$W$10)*Final_cons!$M$13:$W$141)</f>
        <v>0</v>
      </c>
      <c r="N59" s="49">
        <f>SUMPRODUCT((Final_cons!$I$13:$I$141=$B59)*(Final_cons!$H$13:$H$141=N$4)*($C59=Final_cons!$M$10:$W$10)*Final_cons!$M$13:$W$141)</f>
        <v>0</v>
      </c>
      <c r="O59" s="203"/>
      <c r="P59" s="221">
        <f t="shared" si="10"/>
        <v>146.50899999999999</v>
      </c>
    </row>
    <row r="60" spans="2:16" x14ac:dyDescent="0.25">
      <c r="B60" s="4" t="s">
        <v>312</v>
      </c>
      <c r="C60" s="222" t="s">
        <v>196</v>
      </c>
      <c r="D60" s="202" t="s">
        <v>223</v>
      </c>
      <c r="E60" s="211">
        <f>SUMPRODUCT((Final_cons!$I$13:$I$141=$B60)*(Final_cons!$H$13:$H$141=E$4)*($C60=Final_cons!$M$10:$W$10)*Final_cons!$M$13:$W$141)</f>
        <v>4.9190000000000005</v>
      </c>
      <c r="F60" s="211">
        <f>SUMPRODUCT((Final_cons!$I$13:$I$141=$B60)*(Final_cons!$H$13:$H$141=F$4)*($C60=Final_cons!$M$10:$W$10)*Final_cons!$M$13:$W$141)</f>
        <v>0</v>
      </c>
      <c r="G60" s="211">
        <f>SUMPRODUCT((Final_cons!$I$13:$I$141=$B60)*(Final_cons!$H$13:$H$141=G$4)*($C60=Final_cons!$M$10:$W$10)*Final_cons!$M$13:$W$141)</f>
        <v>5.9379999999999997</v>
      </c>
      <c r="H60" s="211">
        <f>SUMPRODUCT((Final_cons!$I$13:$I$141=$B60)*(Final_cons!$H$13:$H$141=H$4)*($C60=Final_cons!$M$10:$W$10)*Final_cons!$M$13:$W$141)</f>
        <v>0</v>
      </c>
      <c r="I60" s="211">
        <f>SUMPRODUCT((Final_cons!$I$13:$I$141=$B60)*(Final_cons!$H$13:$H$141=I$4)*($C60=Final_cons!$M$10:$W$10)*Final_cons!$M$13:$W$141)</f>
        <v>0</v>
      </c>
      <c r="J60" s="211">
        <f>SUMPRODUCT((Final_cons!$I$13:$I$141=$B60)*(Final_cons!$H$13:$H$141=J$4)*($C60=Final_cons!$M$10:$W$10)*Final_cons!$M$13:$W$141)</f>
        <v>3.032</v>
      </c>
      <c r="K60" s="49">
        <f t="shared" si="8"/>
        <v>13.888999999999999</v>
      </c>
      <c r="L60" s="49">
        <f>SUMPRODUCT((Final_cons!$I$13:$I$141=$B60)*(Final_cons!$H$13:$H$141=L$4)*($C60=Final_cons!$M$10:$W$10)*Final_cons!$M$13:$W$141)</f>
        <v>18.378</v>
      </c>
      <c r="M60" s="49">
        <f>SUMPRODUCT((Final_cons!$I$13:$I$141=$B60)*(Final_cons!$H$13:$H$141=M$4)*($C60=Final_cons!$M$10:$W$10)*Final_cons!$M$13:$W$141)</f>
        <v>0</v>
      </c>
      <c r="N60" s="49">
        <f>SUMPRODUCT((Final_cons!$I$13:$I$141=$B60)*(Final_cons!$H$13:$H$141=N$4)*($C60=Final_cons!$M$10:$W$10)*Final_cons!$M$13:$W$141)</f>
        <v>0</v>
      </c>
      <c r="O60" s="203"/>
      <c r="P60" s="221">
        <f t="shared" si="10"/>
        <v>32.266999999999996</v>
      </c>
    </row>
    <row r="61" spans="2:16" x14ac:dyDescent="0.25">
      <c r="B61" s="4" t="s">
        <v>312</v>
      </c>
      <c r="C61" s="222" t="s">
        <v>188</v>
      </c>
      <c r="D61" s="202" t="s">
        <v>188</v>
      </c>
      <c r="E61" s="211">
        <f>SUMPRODUCT((Final_cons!$I$13:$I$141=$B61)*(Final_cons!$H$13:$H$141=E$4)*($C61=Final_cons!$M$10:$W$10)*Final_cons!$M$13:$W$141)</f>
        <v>0</v>
      </c>
      <c r="F61" s="211">
        <f>SUMPRODUCT((Final_cons!$I$13:$I$141=$B61)*(Final_cons!$H$13:$H$141=F$4)*($C61=Final_cons!$M$10:$W$10)*Final_cons!$M$13:$W$141)</f>
        <v>0</v>
      </c>
      <c r="G61" s="211">
        <f>SUMPRODUCT((Final_cons!$I$13:$I$141=$B61)*(Final_cons!$H$13:$H$141=G$4)*($C61=Final_cons!$M$10:$W$10)*Final_cons!$M$13:$W$141)</f>
        <v>0</v>
      </c>
      <c r="H61" s="211">
        <f>SUMPRODUCT((Final_cons!$I$13:$I$141=$B61)*(Final_cons!$H$13:$H$141=H$4)*($C61=Final_cons!$M$10:$W$10)*Final_cons!$M$13:$W$141)</f>
        <v>0</v>
      </c>
      <c r="I61" s="211">
        <f>SUMPRODUCT((Final_cons!$I$13:$I$141=$B61)*(Final_cons!$H$13:$H$141=I$4)*($C61=Final_cons!$M$10:$W$10)*Final_cons!$M$13:$W$141)</f>
        <v>0</v>
      </c>
      <c r="J61" s="211">
        <f>SUMPRODUCT((Final_cons!$I$13:$I$141=$B61)*(Final_cons!$H$13:$H$141=J$4)*($C61=Final_cons!$M$10:$W$10)*Final_cons!$M$13:$W$141)</f>
        <v>3.7229999999999999</v>
      </c>
      <c r="K61" s="49">
        <f t="shared" si="8"/>
        <v>3.7229999999999999</v>
      </c>
      <c r="L61" s="49">
        <f>SUMPRODUCT((Final_cons!$I$13:$I$141=$B61)*(Final_cons!$H$13:$H$141=L$4)*($C61=Final_cons!$M$10:$W$10)*Final_cons!$M$13:$W$141)</f>
        <v>0</v>
      </c>
      <c r="M61" s="49">
        <f>SUMPRODUCT((Final_cons!$I$13:$I$141=$B61)*(Final_cons!$H$13:$H$141=M$4)*($C61=Final_cons!$M$10:$W$10)*Final_cons!$M$13:$W$141)</f>
        <v>0</v>
      </c>
      <c r="N61" s="49">
        <f>SUMPRODUCT((Final_cons!$I$13:$I$141=$B61)*(Final_cons!$H$13:$H$141=N$4)*($C61=Final_cons!$M$10:$W$10)*Final_cons!$M$13:$W$141)</f>
        <v>0</v>
      </c>
      <c r="O61" s="203"/>
      <c r="P61" s="221">
        <f t="shared" si="10"/>
        <v>3.7229999999999999</v>
      </c>
    </row>
    <row r="62" spans="2:16" x14ac:dyDescent="0.25">
      <c r="B62" s="4" t="s">
        <v>312</v>
      </c>
      <c r="C62" s="222" t="s">
        <v>190</v>
      </c>
      <c r="D62" s="202" t="s">
        <v>63</v>
      </c>
      <c r="E62" s="211">
        <f>SUMPRODUCT((Final_cons!$I$13:$I$141=$B62)*(Final_cons!$H$13:$H$141=E$4)*($C62=Final_cons!$M$10:$W$10)*Final_cons!$M$13:$W$141)</f>
        <v>29.262</v>
      </c>
      <c r="F62" s="211">
        <f>SUMPRODUCT((Final_cons!$I$13:$I$141=$B62)*(Final_cons!$H$13:$H$141=F$4)*($C62=Final_cons!$M$10:$W$10)*Final_cons!$M$13:$W$141)</f>
        <v>0.72399999999999998</v>
      </c>
      <c r="G62" s="211">
        <f>SUMPRODUCT((Final_cons!$I$13:$I$141=$B62)*(Final_cons!$H$13:$H$141=G$4)*($C62=Final_cons!$M$10:$W$10)*Final_cons!$M$13:$W$141)</f>
        <v>115.663</v>
      </c>
      <c r="H62" s="211">
        <f>SUMPRODUCT((Final_cons!$I$13:$I$141=$B62)*(Final_cons!$H$13:$H$141=H$4)*($C62=Final_cons!$M$10:$W$10)*Final_cons!$M$13:$W$141)</f>
        <v>0</v>
      </c>
      <c r="I62" s="211">
        <f>SUMPRODUCT((Final_cons!$I$13:$I$141=$B62)*(Final_cons!$H$13:$H$141=I$4)*($C62=Final_cons!$M$10:$W$10)*Final_cons!$M$13:$W$141)</f>
        <v>16.976259303614349</v>
      </c>
      <c r="J62" s="211">
        <f>SUMPRODUCT((Final_cons!$I$13:$I$141=$B62)*(Final_cons!$H$13:$H$141=J$4)*($C62=Final_cons!$M$10:$W$10)*Final_cons!$M$13:$W$141)</f>
        <v>113.99074069638566</v>
      </c>
      <c r="K62" s="49">
        <f t="shared" si="8"/>
        <v>276.61599999999999</v>
      </c>
      <c r="L62" s="49">
        <f>SUMPRODUCT((Final_cons!$I$13:$I$141=$B62)*(Final_cons!$H$13:$H$141=L$4)*($C62=Final_cons!$M$10:$W$10)*Final_cons!$M$13:$W$141)</f>
        <v>82.44</v>
      </c>
      <c r="M62" s="49">
        <f>SUMPRODUCT((Final_cons!$I$13:$I$141=$B62)*(Final_cons!$H$13:$H$141=M$4)*($C62=Final_cons!$M$10:$W$10)*Final_cons!$M$13:$W$141)</f>
        <v>0</v>
      </c>
      <c r="N62" s="49">
        <f>SUMPRODUCT((Final_cons!$I$13:$I$141=$B62)*(Final_cons!$H$13:$H$141=N$4)*($C62=Final_cons!$M$10:$W$10)*Final_cons!$M$13:$W$141)</f>
        <v>0</v>
      </c>
      <c r="O62" s="203"/>
      <c r="P62" s="221">
        <f t="shared" si="10"/>
        <v>359.05599999999998</v>
      </c>
    </row>
    <row r="63" spans="2:16" x14ac:dyDescent="0.25">
      <c r="B63" s="4" t="s">
        <v>312</v>
      </c>
      <c r="C63" s="222" t="s">
        <v>64</v>
      </c>
      <c r="D63" s="202" t="s">
        <v>64</v>
      </c>
      <c r="E63" s="211">
        <f>SUMPRODUCT((Final_cons!$I$13:$I$141=$B63)*(Final_cons!$H$13:$H$141=E$4)*($C63=Final_cons!$M$10:$W$10)*Final_cons!$M$13:$W$141)</f>
        <v>5.6870000000000003</v>
      </c>
      <c r="F63" s="211">
        <f>SUMPRODUCT((Final_cons!$I$13:$I$141=$B63)*(Final_cons!$H$13:$H$141=F$4)*($C63=Final_cons!$M$10:$W$10)*Final_cons!$M$13:$W$141)</f>
        <v>0</v>
      </c>
      <c r="G63" s="211">
        <f>SUMPRODUCT((Final_cons!$I$13:$I$141=$B63)*(Final_cons!$H$13:$H$141=G$4)*($C63=Final_cons!$M$10:$W$10)*Final_cons!$M$13:$W$141)</f>
        <v>87.833000000000013</v>
      </c>
      <c r="H63" s="211">
        <f>SUMPRODUCT((Final_cons!$I$13:$I$141=$B63)*(Final_cons!$H$13:$H$141=H$4)*($C63=Final_cons!$M$10:$W$10)*Final_cons!$M$13:$W$141)</f>
        <v>0</v>
      </c>
      <c r="I63" s="211">
        <f>SUMPRODUCT((Final_cons!$I$13:$I$141=$B63)*(Final_cons!$H$13:$H$141=I$4)*($C63=Final_cons!$M$10:$W$10)*Final_cons!$M$13:$W$141)</f>
        <v>0.55142533761940116</v>
      </c>
      <c r="J63" s="211">
        <f>SUMPRODUCT((Final_cons!$I$13:$I$141=$B63)*(Final_cons!$H$13:$H$141=J$4)*($C63=Final_cons!$M$10:$W$10)*Final_cons!$M$13:$W$141)</f>
        <v>5.8145746623805987</v>
      </c>
      <c r="K63" s="49">
        <f t="shared" si="8"/>
        <v>99.88600000000001</v>
      </c>
      <c r="L63" s="49">
        <f>SUMPRODUCT((Final_cons!$I$13:$I$141=$B63)*(Final_cons!$H$13:$H$141=L$4)*($C63=Final_cons!$M$10:$W$10)*Final_cons!$M$13:$W$141)</f>
        <v>11.818</v>
      </c>
      <c r="M63" s="49">
        <f>SUMPRODUCT((Final_cons!$I$13:$I$141=$B63)*(Final_cons!$H$13:$H$141=M$4)*($C63=Final_cons!$M$10:$W$10)*Final_cons!$M$13:$W$141)</f>
        <v>0</v>
      </c>
      <c r="N63" s="49">
        <f>SUMPRODUCT((Final_cons!$I$13:$I$141=$B63)*(Final_cons!$H$13:$H$141=N$4)*($C63=Final_cons!$M$10:$W$10)*Final_cons!$M$13:$W$141)</f>
        <v>0</v>
      </c>
      <c r="O63" s="203"/>
      <c r="P63" s="221">
        <f t="shared" si="10"/>
        <v>111.70400000000001</v>
      </c>
    </row>
    <row r="64" spans="2:16" x14ac:dyDescent="0.25">
      <c r="B64" s="4" t="s">
        <v>312</v>
      </c>
      <c r="C64" s="223" t="s">
        <v>55</v>
      </c>
      <c r="D64" s="202" t="s">
        <v>224</v>
      </c>
      <c r="E64" s="211">
        <f>SUMPRODUCT((Final_cons!$I$13:$I$141=$B64)*(Final_cons!$H$13:$H$141=E$4)*($C64=Final_cons!$M$10:$W$10)*Final_cons!$M$13:$W$141)</f>
        <v>0</v>
      </c>
      <c r="F64" s="211">
        <f>SUMPRODUCT((Final_cons!$I$13:$I$141=$B64)*(Final_cons!$H$13:$H$141=F$4)*($C64=Final_cons!$M$10:$W$10)*Final_cons!$M$13:$W$141)</f>
        <v>0</v>
      </c>
      <c r="G64" s="211">
        <f>SUMPRODUCT((Final_cons!$I$13:$I$141=$B64)*(Final_cons!$H$13:$H$141=G$4)*($C64=Final_cons!$M$10:$W$10)*Final_cons!$M$13:$W$141)</f>
        <v>0</v>
      </c>
      <c r="H64" s="211">
        <f>SUMPRODUCT((Final_cons!$I$13:$I$141=$B64)*(Final_cons!$H$13:$H$141=H$4)*($C64=Final_cons!$M$10:$W$10)*Final_cons!$M$13:$W$141)</f>
        <v>0</v>
      </c>
      <c r="I64" s="211">
        <f>SUMPRODUCT((Final_cons!$I$13:$I$141=$B64)*(Final_cons!$H$13:$H$141=I$4)*($C64=Final_cons!$M$10:$W$10)*Final_cons!$M$13:$W$141)</f>
        <v>0</v>
      </c>
      <c r="J64" s="211">
        <f>SUMPRODUCT((Final_cons!$I$13:$I$141=$B64)*(Final_cons!$H$13:$H$141=J$4)*($C64=Final_cons!$M$10:$W$10)*Final_cons!$M$13:$W$141)</f>
        <v>0</v>
      </c>
      <c r="K64" s="49">
        <f t="shared" si="8"/>
        <v>0</v>
      </c>
      <c r="L64" s="49">
        <f>SUMPRODUCT((Final_cons!$I$13:$I$141=$B64)*(Final_cons!$H$13:$H$141=L$4)*($C64=Final_cons!$M$10:$W$10)*Final_cons!$M$13:$W$141)</f>
        <v>0</v>
      </c>
      <c r="M64" s="49">
        <f>SUMPRODUCT((Final_cons!$I$13:$I$141=$B64)*(Final_cons!$H$13:$H$141=M$4)*($C64=Final_cons!$M$10:$W$10)*Final_cons!$M$13:$W$141)</f>
        <v>0</v>
      </c>
      <c r="N64" s="49">
        <f>SUMPRODUCT((Final_cons!$I$13:$I$141=$B64)*(Final_cons!$H$13:$H$141=N$4)*($C64=Final_cons!$M$10:$W$10)*Final_cons!$M$13:$W$141)</f>
        <v>0</v>
      </c>
      <c r="O64" s="203"/>
      <c r="P64" s="221">
        <f t="shared" si="10"/>
        <v>0</v>
      </c>
    </row>
    <row r="65" spans="2:16" ht="12.6" thickBot="1" x14ac:dyDescent="0.3">
      <c r="B65" s="4" t="s">
        <v>312</v>
      </c>
      <c r="C65" s="223" t="s">
        <v>325</v>
      </c>
      <c r="D65" s="224" t="s">
        <v>226</v>
      </c>
      <c r="E65" s="49">
        <f>SUMPRODUCT((Final_cons!$I$13:$I$141=$B65)*(Final_cons!$H$13:$H$141=E$4)*($C65=Final_cons!$M$10:$W$10)*Final_cons!$M$13:$W$141)</f>
        <v>0</v>
      </c>
      <c r="F65" s="49">
        <f>SUMPRODUCT((Final_cons!$I$13:$I$141=$B65)*(Final_cons!$H$13:$H$141=F$4)*($C65=Final_cons!$M$10:$W$10)*Final_cons!$M$13:$W$141)</f>
        <v>0</v>
      </c>
      <c r="G65" s="49">
        <f>SUMPRODUCT((Final_cons!$I$13:$I$141=$B65)*(Final_cons!$H$13:$H$141=G$4)*($C65=Final_cons!$M$10:$W$10)*Final_cons!$M$13:$W$141)</f>
        <v>0</v>
      </c>
      <c r="H65" s="49">
        <f>SUMPRODUCT((Final_cons!$I$13:$I$141=$B65)*(Final_cons!$H$13:$H$141=H$4)*($C65=Final_cons!$M$10:$W$10)*Final_cons!$M$13:$W$141)</f>
        <v>0</v>
      </c>
      <c r="I65" s="49">
        <f>SUMPRODUCT((Final_cons!$I$13:$I$141=$B65)*(Final_cons!$H$13:$H$141=I$4)*($C65=Final_cons!$M$10:$W$10)*Final_cons!$M$13:$W$141)</f>
        <v>0</v>
      </c>
      <c r="J65" s="49">
        <f>SUMPRODUCT((Final_cons!$I$13:$I$141=$B65)*(Final_cons!$H$13:$H$141=J$4)*($C65=Final_cons!$M$10:$W$10)*Final_cons!$M$13:$W$141)</f>
        <v>0</v>
      </c>
      <c r="K65" s="49">
        <f t="shared" ref="K65" si="11">SUM(E65:J65)</f>
        <v>0</v>
      </c>
      <c r="L65" s="49">
        <f>SUMPRODUCT((Final_cons!$I$13:$I$141=$B65)*(Final_cons!$H$13:$H$141=L$4)*($C65=Final_cons!$M$10:$W$10)*Final_cons!$M$13:$W$141)</f>
        <v>0</v>
      </c>
      <c r="M65" s="49">
        <f>SUMPRODUCT((Final_cons!$I$13:$I$141=$B65)*(Final_cons!$H$13:$H$141=M$4)*($C65=Final_cons!$M$10:$W$10)*Final_cons!$M$13:$W$141)</f>
        <v>0</v>
      </c>
      <c r="N65" s="49">
        <f>SUMPRODUCT((Final_cons!$I$13:$I$141=$B65)*(Final_cons!$H$13:$H$141=N$4)*($C65=Final_cons!$M$10:$W$10)*Final_cons!$M$13:$W$141)</f>
        <v>0</v>
      </c>
      <c r="O65" s="49">
        <f>SUMPRODUCT((Final_cons!$I$13:$I$141=$B65)*(Final_cons!$H$13:$H$141=O$4)*($C65=Final_cons!$M$10:$W$10)*Final_cons!$M$13:$W$141)</f>
        <v>0</v>
      </c>
      <c r="P65" s="221">
        <f t="shared" si="10"/>
        <v>0</v>
      </c>
    </row>
    <row r="66" spans="2:16" x14ac:dyDescent="0.25">
      <c r="C66" s="206">
        <v>3</v>
      </c>
      <c r="D66" s="385" t="s">
        <v>227</v>
      </c>
      <c r="E66" s="385"/>
      <c r="F66" s="385"/>
      <c r="G66" s="385"/>
      <c r="H66" s="385"/>
      <c r="I66" s="385"/>
      <c r="J66" s="385"/>
      <c r="K66" s="385"/>
      <c r="L66" s="385"/>
      <c r="M66" s="385"/>
      <c r="N66" s="385"/>
      <c r="O66" s="385"/>
      <c r="P66" s="386"/>
    </row>
    <row r="67" spans="2:16" x14ac:dyDescent="0.25">
      <c r="B67" s="4" t="s">
        <v>314</v>
      </c>
      <c r="C67" s="201" t="s">
        <v>306</v>
      </c>
      <c r="D67" s="202" t="s">
        <v>305</v>
      </c>
      <c r="E67" s="203"/>
      <c r="F67" s="203"/>
      <c r="G67" s="203"/>
      <c r="H67" s="203"/>
      <c r="I67" s="203"/>
      <c r="J67" s="203"/>
      <c r="K67" s="203"/>
      <c r="L67" s="203"/>
      <c r="M67" s="203"/>
      <c r="N67" s="203"/>
      <c r="O67" s="49">
        <f>SUMPRODUCT((Final_cons!$I$13:$I$141=$B67)*(Final_cons!$H$13:$H$141=O$4)*($C67=Final_cons!$M$10:$W$10)*Final_cons!$M$13:$W$141)</f>
        <v>1345.7610000000002</v>
      </c>
      <c r="P67" s="221">
        <f>SUM(K67:O67)</f>
        <v>1345.7610000000002</v>
      </c>
    </row>
    <row r="68" spans="2:16" x14ac:dyDescent="0.25">
      <c r="B68" s="4" t="s">
        <v>314</v>
      </c>
      <c r="C68" s="201" t="s">
        <v>307</v>
      </c>
      <c r="D68" s="202" t="s">
        <v>304</v>
      </c>
      <c r="E68" s="203"/>
      <c r="F68" s="203"/>
      <c r="G68" s="203"/>
      <c r="H68" s="203"/>
      <c r="I68" s="203"/>
      <c r="J68" s="203"/>
      <c r="K68" s="203"/>
      <c r="L68" s="203"/>
      <c r="M68" s="203"/>
      <c r="N68" s="203"/>
      <c r="O68" s="49">
        <f>SUMPRODUCT((Final_cons!$I$13:$I$141=$B68)*(Final_cons!$H$13:$H$141=O$4)*($C68=Final_cons!$M$10:$W$10)*Final_cons!$M$13:$W$141)</f>
        <v>0</v>
      </c>
      <c r="P68" s="221">
        <f>SUM(K68:O68)</f>
        <v>0</v>
      </c>
    </row>
    <row r="69" spans="2:16" x14ac:dyDescent="0.25">
      <c r="C69" s="200">
        <v>4</v>
      </c>
      <c r="D69" s="383" t="s">
        <v>228</v>
      </c>
      <c r="E69" s="383"/>
      <c r="F69" s="383"/>
      <c r="G69" s="383"/>
      <c r="H69" s="383"/>
      <c r="I69" s="383"/>
      <c r="J69" s="383"/>
      <c r="K69" s="383"/>
      <c r="L69" s="383"/>
      <c r="M69" s="383"/>
      <c r="N69" s="383"/>
      <c r="O69" s="383"/>
      <c r="P69" s="384"/>
    </row>
    <row r="70" spans="2:16" x14ac:dyDescent="0.25">
      <c r="B70" s="4" t="s">
        <v>314</v>
      </c>
      <c r="C70" s="201" t="s">
        <v>308</v>
      </c>
      <c r="D70" s="202" t="s">
        <v>229</v>
      </c>
      <c r="E70" s="203"/>
      <c r="F70" s="203"/>
      <c r="G70" s="203"/>
      <c r="H70" s="203"/>
      <c r="I70" s="203"/>
      <c r="J70" s="203"/>
      <c r="K70" s="203"/>
      <c r="L70" s="203"/>
      <c r="M70" s="49">
        <f>SUMPRODUCT((Final_cons!$I$13:$I$141=$B70)*(Final_cons!$H$13:$H$141=M$4)*($C70=Final_cons!$M$10:$W$10)*Final_cons!$M$13:$W$141)</f>
        <v>0</v>
      </c>
      <c r="N70" s="203"/>
      <c r="O70" s="203"/>
      <c r="P70" s="221">
        <f t="shared" ref="P70" si="12">SUM(K70:O70)</f>
        <v>0</v>
      </c>
    </row>
    <row r="71" spans="2:16" ht="12.6" thickBot="1" x14ac:dyDescent="0.3">
      <c r="B71" s="4" t="s">
        <v>314</v>
      </c>
      <c r="C71" s="201" t="s">
        <v>237</v>
      </c>
      <c r="D71" s="202" t="s">
        <v>230</v>
      </c>
      <c r="E71" s="49">
        <f>SUMPRODUCT((Final_cons!$I$13:$I$141=$B71)*(Final_cons!$H$13:$H$141=E$4)*($C71=Final_cons!$M$10:$W$10)*Final_cons!$M$13:$W$141)</f>
        <v>0</v>
      </c>
      <c r="F71" s="49">
        <f>SUMPRODUCT((Final_cons!$I$13:$I$141=$B71)*(Final_cons!$H$13:$H$141=F$4)*($C71=Final_cons!$M$10:$W$10)*Final_cons!$M$13:$W$141)</f>
        <v>0</v>
      </c>
      <c r="G71" s="49">
        <f>SUMPRODUCT((Final_cons!$I$13:$I$141=$B71)*(Final_cons!$H$13:$H$141=G$4)*($C71=Final_cons!$M$10:$W$10)*Final_cons!$M$13:$W$141)</f>
        <v>0</v>
      </c>
      <c r="H71" s="49">
        <f>SUMPRODUCT((Final_cons!$I$13:$I$141=$B71)*(Final_cons!$H$13:$H$141=H$4)*($C71=Final_cons!$M$10:$W$10)*Final_cons!$M$13:$W$141)</f>
        <v>0</v>
      </c>
      <c r="I71" s="49">
        <f>SUMPRODUCT((Final_cons!$I$13:$I$141=$B71)*(Final_cons!$H$13:$H$141=I$4)*($C71=Final_cons!$M$10:$W$10)*Final_cons!$M$13:$W$141)</f>
        <v>0</v>
      </c>
      <c r="J71" s="49">
        <f>SUMPRODUCT((Final_cons!$I$13:$I$141=$B71)*(Final_cons!$H$13:$H$141=J$4)*($C71=Final_cons!$M$10:$W$10)*Final_cons!$M$13:$W$141)</f>
        <v>0</v>
      </c>
      <c r="K71" s="49">
        <f>SUM(E71:J71)</f>
        <v>0</v>
      </c>
      <c r="L71" s="203"/>
      <c r="M71" s="203"/>
      <c r="N71" s="203"/>
      <c r="O71" s="203"/>
      <c r="P71" s="221">
        <f t="shared" ref="P71" si="13">SUM(K71:O71)</f>
        <v>0</v>
      </c>
    </row>
    <row r="72" spans="2:16" ht="12.6" thickBot="1" x14ac:dyDescent="0.3">
      <c r="C72" s="207">
        <v>5</v>
      </c>
      <c r="D72" s="208" t="s">
        <v>381</v>
      </c>
      <c r="E72" s="209">
        <f>SUM(E70:E71,E67:E68,E44:E53,E55:E65,E39:E41)</f>
        <v>141.59300000000002</v>
      </c>
      <c r="F72" s="209">
        <f t="shared" ref="F72:P72" si="14">SUM(F70:F71,F67:F68,F44:F53,F55:F65,F39:F41)</f>
        <v>3.8810000000000002</v>
      </c>
      <c r="G72" s="209">
        <f t="shared" si="14"/>
        <v>528.21</v>
      </c>
      <c r="H72" s="209">
        <f t="shared" si="14"/>
        <v>0</v>
      </c>
      <c r="I72" s="209">
        <f t="shared" si="14"/>
        <v>26.091030891233746</v>
      </c>
      <c r="J72" s="209">
        <f t="shared" si="14"/>
        <v>264.13396910876628</v>
      </c>
      <c r="K72" s="209">
        <f t="shared" si="14"/>
        <v>963.90899999999988</v>
      </c>
      <c r="L72" s="209">
        <f t="shared" si="14"/>
        <v>381.85199999999992</v>
      </c>
      <c r="M72" s="209">
        <f t="shared" si="14"/>
        <v>0</v>
      </c>
      <c r="N72" s="209">
        <f t="shared" si="14"/>
        <v>0</v>
      </c>
      <c r="O72" s="209">
        <f t="shared" si="14"/>
        <v>1345.7610000000002</v>
      </c>
      <c r="P72" s="210">
        <f t="shared" si="14"/>
        <v>2691.5220000000004</v>
      </c>
    </row>
  </sheetData>
  <sheetProtection sheet="1" objects="1" scenarios="1"/>
  <mergeCells count="27">
    <mergeCell ref="P5:P7"/>
    <mergeCell ref="E6:K6"/>
    <mergeCell ref="L6:L7"/>
    <mergeCell ref="C5:D5"/>
    <mergeCell ref="E5:L5"/>
    <mergeCell ref="M5:M7"/>
    <mergeCell ref="N5:N7"/>
    <mergeCell ref="O5:O7"/>
    <mergeCell ref="D9:P9"/>
    <mergeCell ref="D13:P13"/>
    <mergeCell ref="D14:P14"/>
    <mergeCell ref="D25:P25"/>
    <mergeCell ref="D28:P28"/>
    <mergeCell ref="D54:P54"/>
    <mergeCell ref="D66:P66"/>
    <mergeCell ref="D69:P69"/>
    <mergeCell ref="P34:P36"/>
    <mergeCell ref="E35:K35"/>
    <mergeCell ref="L35:L36"/>
    <mergeCell ref="D38:P38"/>
    <mergeCell ref="D42:P42"/>
    <mergeCell ref="D43:P43"/>
    <mergeCell ref="C34:D34"/>
    <mergeCell ref="E34:K34"/>
    <mergeCell ref="M34:M36"/>
    <mergeCell ref="N34:N36"/>
    <mergeCell ref="O34:O3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theme="5" tint="-0.249977111117893"/>
  </sheetPr>
  <dimension ref="B2:U76"/>
  <sheetViews>
    <sheetView showGridLines="0" workbookViewId="0">
      <selection activeCell="T33" sqref="T33"/>
    </sheetView>
  </sheetViews>
  <sheetFormatPr defaultColWidth="8.88671875" defaultRowHeight="12" x14ac:dyDescent="0.25"/>
  <cols>
    <col min="1" max="1" width="1.6640625" style="3" customWidth="1"/>
    <col min="2" max="2" width="1.109375" style="3" customWidth="1"/>
    <col min="3" max="3" width="2.33203125" style="3" customWidth="1"/>
    <col min="4" max="4" width="42.5546875" style="3" bestFit="1" customWidth="1"/>
    <col min="5" max="12" width="8.88671875" style="3"/>
    <col min="13" max="13" width="10.6640625" style="3" customWidth="1"/>
    <col min="14" max="16" width="8.88671875" style="3"/>
    <col min="17" max="17" width="0.6640625" style="3" customWidth="1"/>
    <col min="18" max="18" width="8.88671875" style="291"/>
    <col min="19" max="16384" width="8.88671875" style="3"/>
  </cols>
  <sheetData>
    <row r="2" spans="2:21" s="293" customFormat="1" x14ac:dyDescent="0.25">
      <c r="C2" s="342" t="str">
        <f>IF(Original_data!$B$1=0,"",Original_data!$B$1)</f>
        <v>COUNTRY: Netherlands</v>
      </c>
      <c r="D2" s="281"/>
      <c r="R2" s="291"/>
      <c r="S2" s="294"/>
    </row>
    <row r="3" spans="2:21" s="293" customFormat="1" x14ac:dyDescent="0.25">
      <c r="B3" s="170"/>
      <c r="C3" s="342" t="str">
        <f>IF(Original_data!$C$1=0,"",Original_data!$C$1)</f>
        <v>TIME: 2014</v>
      </c>
      <c r="D3" s="281"/>
      <c r="R3" s="291"/>
      <c r="S3" s="294"/>
    </row>
    <row r="4" spans="2:21" x14ac:dyDescent="0.25">
      <c r="C4" s="342" t="str">
        <f>IF(MENU!F8="UNIT: TJ","UNIT: PJ","")</f>
        <v>UNIT: PJ</v>
      </c>
      <c r="D4" s="281"/>
      <c r="E4" s="297" t="str">
        <f>IF(OR(Original_data!$B$2&lt;&gt;"Anthracite",Original_data!$BL$2&lt;&gt;"Heat",Original_data!$A$3&lt;&gt;"Production",Original_data!$A$93&lt;&gt;"Heat output"),"The data from the energy balances was not copied correctly!",IF(Original_data!$A$1="UNIT: TJ","",IF(Original_data!$A$1=0,"","Please copy the IEA balance in terajoules!")))</f>
        <v/>
      </c>
    </row>
    <row r="5" spans="2:21" s="295" customFormat="1" ht="17.399999999999999" customHeight="1" thickBot="1" x14ac:dyDescent="0.3">
      <c r="C5" s="296"/>
      <c r="D5" s="296"/>
      <c r="E5" s="296" t="str">
        <f t="shared" ref="E5:L5" si="0">IF(ROUND(E73-E32,0)&lt;&gt;0,"Supply &lt;&gt; Use!","")</f>
        <v/>
      </c>
      <c r="F5" s="296" t="str">
        <f t="shared" si="0"/>
        <v/>
      </c>
      <c r="G5" s="296" t="str">
        <f t="shared" si="0"/>
        <v/>
      </c>
      <c r="H5" s="296" t="str">
        <f t="shared" si="0"/>
        <v/>
      </c>
      <c r="I5" s="296" t="str">
        <f t="shared" si="0"/>
        <v/>
      </c>
      <c r="J5" s="296" t="str">
        <f t="shared" si="0"/>
        <v/>
      </c>
      <c r="K5" s="296" t="str">
        <f t="shared" si="0"/>
        <v/>
      </c>
      <c r="L5" s="296" t="str">
        <f t="shared" si="0"/>
        <v/>
      </c>
      <c r="M5" s="296"/>
      <c r="N5" s="296"/>
      <c r="O5" s="296"/>
      <c r="P5" s="296" t="str">
        <f>IF(ROUND(P73-P32,0)&lt;&gt;0,"Supply &lt;&gt; Use!","")</f>
        <v/>
      </c>
      <c r="R5" s="291"/>
    </row>
    <row r="6" spans="2:21" x14ac:dyDescent="0.25">
      <c r="C6" s="379" t="s">
        <v>232</v>
      </c>
      <c r="D6" s="380"/>
      <c r="E6" s="381" t="s">
        <v>233</v>
      </c>
      <c r="F6" s="381"/>
      <c r="G6" s="381"/>
      <c r="H6" s="381"/>
      <c r="I6" s="381"/>
      <c r="J6" s="381"/>
      <c r="K6" s="381"/>
      <c r="L6" s="381"/>
      <c r="M6" s="382" t="s">
        <v>201</v>
      </c>
      <c r="N6" s="382" t="s">
        <v>234</v>
      </c>
      <c r="O6" s="382" t="s">
        <v>235</v>
      </c>
      <c r="P6" s="375" t="s">
        <v>204</v>
      </c>
    </row>
    <row r="7" spans="2:21" x14ac:dyDescent="0.25">
      <c r="C7" s="50"/>
      <c r="D7" s="51"/>
      <c r="E7" s="377" t="s">
        <v>205</v>
      </c>
      <c r="F7" s="377"/>
      <c r="G7" s="377"/>
      <c r="H7" s="377"/>
      <c r="I7" s="377"/>
      <c r="J7" s="377"/>
      <c r="K7" s="377"/>
      <c r="L7" s="378" t="s">
        <v>206</v>
      </c>
      <c r="M7" s="378"/>
      <c r="N7" s="378"/>
      <c r="O7" s="378"/>
      <c r="P7" s="376"/>
    </row>
    <row r="8" spans="2:21" ht="60" x14ac:dyDescent="0.25">
      <c r="C8" s="50"/>
      <c r="D8" s="51"/>
      <c r="E8" s="8" t="s">
        <v>207</v>
      </c>
      <c r="F8" s="8" t="s">
        <v>208</v>
      </c>
      <c r="G8" s="8" t="s">
        <v>209</v>
      </c>
      <c r="H8" s="8" t="s">
        <v>210</v>
      </c>
      <c r="I8" s="8" t="s">
        <v>211</v>
      </c>
      <c r="J8" s="8" t="s">
        <v>212</v>
      </c>
      <c r="K8" s="59" t="s">
        <v>213</v>
      </c>
      <c r="L8" s="378"/>
      <c r="M8" s="378"/>
      <c r="N8" s="378"/>
      <c r="O8" s="378"/>
      <c r="P8" s="376"/>
    </row>
    <row r="9" spans="2:21" x14ac:dyDescent="0.25">
      <c r="C9" s="50"/>
      <c r="D9" s="52" t="s">
        <v>214</v>
      </c>
      <c r="E9" s="53" t="s">
        <v>181</v>
      </c>
      <c r="F9" s="53" t="s">
        <v>179</v>
      </c>
      <c r="G9" s="53" t="s">
        <v>176</v>
      </c>
      <c r="H9" s="53" t="s">
        <v>177</v>
      </c>
      <c r="I9" s="53" t="s">
        <v>178</v>
      </c>
      <c r="J9" s="53" t="s">
        <v>140</v>
      </c>
      <c r="K9" s="53"/>
      <c r="L9" s="56" t="s">
        <v>180</v>
      </c>
      <c r="M9" s="56" t="s">
        <v>174</v>
      </c>
      <c r="N9" s="56" t="s">
        <v>171</v>
      </c>
      <c r="O9" s="56" t="s">
        <v>173</v>
      </c>
      <c r="P9" s="54"/>
    </row>
    <row r="10" spans="2:21" x14ac:dyDescent="0.25">
      <c r="C10" s="339">
        <v>1</v>
      </c>
      <c r="D10" s="383" t="s">
        <v>215</v>
      </c>
      <c r="E10" s="383"/>
      <c r="F10" s="383"/>
      <c r="G10" s="383"/>
      <c r="H10" s="383"/>
      <c r="I10" s="383"/>
      <c r="J10" s="383"/>
      <c r="K10" s="383"/>
      <c r="L10" s="383"/>
      <c r="M10" s="383"/>
      <c r="N10" s="383"/>
      <c r="O10" s="383"/>
      <c r="P10" s="384"/>
    </row>
    <row r="11" spans="2:21" x14ac:dyDescent="0.25">
      <c r="C11" s="201"/>
      <c r="D11" s="202" t="s">
        <v>216</v>
      </c>
      <c r="E11" s="203"/>
      <c r="F11" s="203"/>
      <c r="G11" s="203"/>
      <c r="H11" s="203"/>
      <c r="I11" s="203"/>
      <c r="J11" s="203"/>
      <c r="K11" s="203"/>
      <c r="L11" s="203"/>
      <c r="M11" s="203"/>
      <c r="N11" s="203"/>
      <c r="O11" s="204">
        <f>SUM(PSUT_Production!O10,PSUT_Supply!O10,PSUT_Ele_heat!O10,PSUT_Transformation!O10,PSUT_energySector!O10,PSUT_losses!O10,'PSUT_Non-en'!O10,PSUT_Transport!O10,PSUT_Final_cons!O10)</f>
        <v>2312.8710000000001</v>
      </c>
      <c r="P11" s="205">
        <f>SUM(K11:O11)</f>
        <v>2312.8710000000001</v>
      </c>
      <c r="R11" s="291" t="str">
        <f>IF(ROUND(P11-P40,0)&lt;&gt;0,"Supply &lt;&gt; Use!","")</f>
        <v/>
      </c>
    </row>
    <row r="12" spans="2:21" x14ac:dyDescent="0.25">
      <c r="C12" s="201"/>
      <c r="D12" s="202" t="s">
        <v>217</v>
      </c>
      <c r="E12" s="203"/>
      <c r="F12" s="203"/>
      <c r="G12" s="203"/>
      <c r="H12" s="203"/>
      <c r="I12" s="203"/>
      <c r="J12" s="203"/>
      <c r="K12" s="203"/>
      <c r="L12" s="203"/>
      <c r="M12" s="203"/>
      <c r="N12" s="203"/>
      <c r="O12" s="204">
        <f>SUM(PSUT_Production!O11,PSUT_Supply!O11,PSUT_Ele_heat!O11,PSUT_Transformation!O11,PSUT_energySector!O11,PSUT_losses!O11,'PSUT_Non-en'!O11,PSUT_Transport!O11,PSUT_Final_cons!O11)</f>
        <v>33.326999999999998</v>
      </c>
      <c r="P12" s="205">
        <f t="shared" ref="P12:P13" si="1">SUM(K12:O12)</f>
        <v>33.326999999999998</v>
      </c>
      <c r="R12" s="291" t="str">
        <f>IF(ROUND(P12-P41,0)&lt;&gt;0,"Supply &lt;&gt; Use!","")</f>
        <v/>
      </c>
    </row>
    <row r="13" spans="2:21" ht="12.6" thickBot="1" x14ac:dyDescent="0.3">
      <c r="C13" s="201"/>
      <c r="D13" s="202" t="s">
        <v>218</v>
      </c>
      <c r="E13" s="203"/>
      <c r="F13" s="203"/>
      <c r="G13" s="203"/>
      <c r="H13" s="203"/>
      <c r="I13" s="203"/>
      <c r="J13" s="203"/>
      <c r="K13" s="203"/>
      <c r="L13" s="203"/>
      <c r="M13" s="203"/>
      <c r="N13" s="203"/>
      <c r="O13" s="204">
        <f>SUM(PSUT_Production!O12,PSUT_Supply!O12,PSUT_Ele_heat!O12,PSUT_Transformation!O12,PSUT_energySector!O12,PSUT_losses!O12,'PSUT_Non-en'!O12,PSUT_Transport!O12,PSUT_Final_cons!O12)</f>
        <v>0</v>
      </c>
      <c r="P13" s="205">
        <f t="shared" si="1"/>
        <v>0</v>
      </c>
      <c r="R13" s="291" t="str">
        <f>IF(ROUND(P13-P42,0)&lt;&gt;0,"Supply &lt;&gt; Use!","")</f>
        <v/>
      </c>
    </row>
    <row r="14" spans="2:21" x14ac:dyDescent="0.25">
      <c r="C14" s="340">
        <v>2</v>
      </c>
      <c r="D14" s="385" t="s">
        <v>219</v>
      </c>
      <c r="E14" s="385"/>
      <c r="F14" s="385"/>
      <c r="G14" s="385"/>
      <c r="H14" s="385"/>
      <c r="I14" s="385"/>
      <c r="J14" s="385"/>
      <c r="K14" s="385"/>
      <c r="L14" s="385"/>
      <c r="M14" s="385"/>
      <c r="N14" s="385"/>
      <c r="O14" s="385"/>
      <c r="P14" s="386"/>
    </row>
    <row r="15" spans="2:21" x14ac:dyDescent="0.25">
      <c r="C15" s="201"/>
      <c r="D15" s="387" t="s">
        <v>236</v>
      </c>
      <c r="E15" s="387"/>
      <c r="F15" s="387"/>
      <c r="G15" s="387"/>
      <c r="H15" s="387"/>
      <c r="I15" s="387"/>
      <c r="J15" s="387"/>
      <c r="K15" s="387"/>
      <c r="L15" s="387"/>
      <c r="M15" s="387"/>
      <c r="N15" s="387"/>
      <c r="O15" s="387"/>
      <c r="P15" s="388"/>
    </row>
    <row r="16" spans="2:21" x14ac:dyDescent="0.25">
      <c r="C16" s="201"/>
      <c r="D16" s="202" t="s">
        <v>184</v>
      </c>
      <c r="E16" s="204">
        <f>SUM(PSUT_Production!E15,PSUT_Supply!E15,PSUT_Ele_heat!E15,PSUT_Transformation!E15,PSUT_energySector!E15,PSUT_losses!E15,'PSUT_Non-en'!E15,PSUT_Transport!E15,PSUT_Final_cons!E15)</f>
        <v>0</v>
      </c>
      <c r="F16" s="204">
        <f>SUM(PSUT_Production!F15,PSUT_Supply!F15,PSUT_Ele_heat!F15,PSUT_Transformation!F15,PSUT_energySector!F15,PSUT_losses!F15,'PSUT_Non-en'!F15,PSUT_Transport!F15,PSUT_Final_cons!F15)</f>
        <v>0</v>
      </c>
      <c r="G16" s="204">
        <f>SUM(PSUT_Production!G15,PSUT_Supply!G15,PSUT_Ele_heat!G15,PSUT_Transformation!G15,PSUT_energySector!G15,PSUT_losses!G15,'PSUT_Non-en'!G15,PSUT_Transport!G15,PSUT_Final_cons!G15)</f>
        <v>113.631</v>
      </c>
      <c r="H16" s="204">
        <f>SUM(PSUT_Production!H15,PSUT_Supply!H15,PSUT_Ele_heat!H15,PSUT_Transformation!H15,PSUT_energySector!H15,PSUT_losses!H15,'PSUT_Non-en'!H15,PSUT_Transport!H15,PSUT_Final_cons!H15)</f>
        <v>0</v>
      </c>
      <c r="I16" s="204">
        <f>SUM(PSUT_Production!I15,PSUT_Supply!I15,PSUT_Ele_heat!I15,PSUT_Transformation!I15,PSUT_energySector!I15,PSUT_losses!I15,'PSUT_Non-en'!I15,PSUT_Transport!I15,PSUT_Final_cons!I15)</f>
        <v>0</v>
      </c>
      <c r="J16" s="204">
        <f>SUM(PSUT_Production!J15,PSUT_Supply!J15,PSUT_Ele_heat!J15,PSUT_Transformation!J15,PSUT_energySector!J15,PSUT_losses!J15,'PSUT_Non-en'!J15,PSUT_Transport!J15,PSUT_Final_cons!J15)</f>
        <v>0</v>
      </c>
      <c r="K16" s="204">
        <f>SUM(E16:J16)</f>
        <v>113.631</v>
      </c>
      <c r="L16" s="203"/>
      <c r="M16" s="203"/>
      <c r="N16" s="204">
        <f>SUM(PSUT_Production!N15,PSUT_Supply!N15,PSUT_Ele_heat!N15,PSUT_Transformation!N15,PSUT_energySector!N15,PSUT_losses!N15,'PSUT_Non-en'!N15,PSUT_Transport!N15,PSUT_Final_cons!N15)</f>
        <v>1200.492</v>
      </c>
      <c r="O16" s="203"/>
      <c r="P16" s="205">
        <f t="shared" ref="P16:P25" si="2">SUM(K16:O16)</f>
        <v>1314.123</v>
      </c>
      <c r="S16" s="235"/>
      <c r="T16" s="235"/>
      <c r="U16" s="235"/>
    </row>
    <row r="17" spans="3:21" x14ac:dyDescent="0.25">
      <c r="C17" s="201"/>
      <c r="D17" s="202" t="s">
        <v>221</v>
      </c>
      <c r="E17" s="204">
        <f>SUM(PSUT_Production!E16,PSUT_Supply!E16,PSUT_Ele_heat!E16,PSUT_Transformation!E16,PSUT_energySector!E16,PSUT_losses!E16,'PSUT_Non-en'!E16,PSUT_Transport!E16,PSUT_Final_cons!E16)</f>
        <v>0</v>
      </c>
      <c r="F17" s="204">
        <f>SUM(PSUT_Production!F16,PSUT_Supply!F16,PSUT_Ele_heat!F16,PSUT_Transformation!F16,PSUT_energySector!F16,PSUT_losses!F16,'PSUT_Non-en'!F16,PSUT_Transport!F16,PSUT_Final_cons!F16)</f>
        <v>0</v>
      </c>
      <c r="G17" s="204">
        <f>SUM(PSUT_Production!G16,PSUT_Supply!G16,PSUT_Ele_heat!G16,PSUT_Transformation!G16,PSUT_energySector!G16,PSUT_losses!G16,'PSUT_Non-en'!G16,PSUT_Transport!G16,PSUT_Final_cons!G16)</f>
        <v>0</v>
      </c>
      <c r="H17" s="204">
        <f>SUM(PSUT_Production!H16,PSUT_Supply!H16,PSUT_Ele_heat!H16,PSUT_Transformation!H16,PSUT_energySector!H16,PSUT_losses!H16,'PSUT_Non-en'!H16,PSUT_Transport!H16,PSUT_Final_cons!H16)</f>
        <v>0</v>
      </c>
      <c r="I17" s="204">
        <f>SUM(PSUT_Production!I16,PSUT_Supply!I16,PSUT_Ele_heat!I16,PSUT_Transformation!I16,PSUT_energySector!I16,PSUT_losses!I16,'PSUT_Non-en'!I16,PSUT_Transport!I16,PSUT_Final_cons!I16)</f>
        <v>0</v>
      </c>
      <c r="J17" s="204">
        <f>SUM(PSUT_Production!J16,PSUT_Supply!J16,PSUT_Ele_heat!J16,PSUT_Transformation!J16,PSUT_energySector!J16,PSUT_losses!J16,'PSUT_Non-en'!J16,PSUT_Transport!J16,PSUT_Final_cons!J16)</f>
        <v>0</v>
      </c>
      <c r="K17" s="204">
        <f t="shared" ref="K17:K25" si="3">SUM(E17:J17)</f>
        <v>0</v>
      </c>
      <c r="L17" s="203"/>
      <c r="M17" s="203"/>
      <c r="N17" s="204">
        <f>SUM(PSUT_Production!N16,PSUT_Supply!N16,PSUT_Ele_heat!N16,PSUT_Transformation!N16,PSUT_energySector!N16,PSUT_losses!N16,'PSUT_Non-en'!N16,PSUT_Transport!N16,PSUT_Final_cons!N16)</f>
        <v>0</v>
      </c>
      <c r="O17" s="203"/>
      <c r="P17" s="205">
        <f t="shared" si="2"/>
        <v>0</v>
      </c>
      <c r="S17" s="235"/>
      <c r="T17" s="235"/>
      <c r="U17" s="235"/>
    </row>
    <row r="18" spans="3:21" x14ac:dyDescent="0.25">
      <c r="C18" s="201"/>
      <c r="D18" s="202" t="s">
        <v>222</v>
      </c>
      <c r="E18" s="204">
        <f>SUM(PSUT_Production!E17,PSUT_Supply!E17,PSUT_Ele_heat!E17,PSUT_Transformation!E17,PSUT_energySector!E17,PSUT_losses!E17,'PSUT_Non-en'!E17,PSUT_Transport!E17,PSUT_Final_cons!E17)</f>
        <v>0</v>
      </c>
      <c r="F18" s="204">
        <f>SUM(PSUT_Production!F17,PSUT_Supply!F17,PSUT_Ele_heat!F17,PSUT_Transformation!F17,PSUT_energySector!F17,PSUT_losses!F17,'PSUT_Non-en'!F17,PSUT_Transport!F17,PSUT_Final_cons!F17)</f>
        <v>0</v>
      </c>
      <c r="G18" s="204">
        <f>SUM(PSUT_Production!G17,PSUT_Supply!G17,PSUT_Ele_heat!G17,PSUT_Transformation!G17,PSUT_energySector!G17,PSUT_losses!G17,'PSUT_Non-en'!G17,PSUT_Transport!G17,PSUT_Final_cons!G17)</f>
        <v>0</v>
      </c>
      <c r="H18" s="204">
        <f>SUM(PSUT_Production!H17,PSUT_Supply!H17,PSUT_Ele_heat!H17,PSUT_Transformation!H17,PSUT_energySector!H17,PSUT_losses!H17,'PSUT_Non-en'!H17,PSUT_Transport!H17,PSUT_Final_cons!H17)</f>
        <v>0</v>
      </c>
      <c r="I18" s="204">
        <f>SUM(PSUT_Production!I17,PSUT_Supply!I17,PSUT_Ele_heat!I17,PSUT_Transformation!I17,PSUT_energySector!I17,PSUT_losses!I17,'PSUT_Non-en'!I17,PSUT_Transport!I17,PSUT_Final_cons!I17)</f>
        <v>0</v>
      </c>
      <c r="J18" s="204">
        <f>SUM(PSUT_Production!J17,PSUT_Supply!J17,PSUT_Ele_heat!J17,PSUT_Transformation!J17,PSUT_energySector!J17,PSUT_losses!J17,'PSUT_Non-en'!J17,PSUT_Transport!J17,PSUT_Final_cons!J17)</f>
        <v>0</v>
      </c>
      <c r="K18" s="204">
        <f t="shared" si="3"/>
        <v>0</v>
      </c>
      <c r="L18" s="203"/>
      <c r="M18" s="203"/>
      <c r="N18" s="204">
        <f>SUM(PSUT_Production!N17,PSUT_Supply!N17,PSUT_Ele_heat!N17,PSUT_Transformation!N17,PSUT_energySector!N17,PSUT_losses!N17,'PSUT_Non-en'!N17,PSUT_Transport!N17,PSUT_Final_cons!N17)</f>
        <v>0</v>
      </c>
      <c r="O18" s="203"/>
      <c r="P18" s="205">
        <f t="shared" si="2"/>
        <v>0</v>
      </c>
      <c r="S18" s="235"/>
      <c r="T18" s="235"/>
      <c r="U18" s="235"/>
    </row>
    <row r="19" spans="3:21" x14ac:dyDescent="0.25">
      <c r="C19" s="201"/>
      <c r="D19" s="202" t="s">
        <v>19</v>
      </c>
      <c r="E19" s="204">
        <f>SUM(PSUT_Production!E18,PSUT_Supply!E18,PSUT_Ele_heat!E18,PSUT_Transformation!E18,PSUT_energySector!E18,PSUT_losses!E18,'PSUT_Non-en'!E18,PSUT_Transport!E18,PSUT_Final_cons!E18)</f>
        <v>0</v>
      </c>
      <c r="F19" s="204">
        <f>SUM(PSUT_Production!F18,PSUT_Supply!F18,PSUT_Ele_heat!F18,PSUT_Transformation!F18,PSUT_energySector!F18,PSUT_losses!F18,'PSUT_Non-en'!F18,PSUT_Transport!F18,PSUT_Final_cons!F18)</f>
        <v>2100.7810000000004</v>
      </c>
      <c r="G19" s="204">
        <f>SUM(PSUT_Production!G18,PSUT_Supply!G18,PSUT_Ele_heat!G18,PSUT_Transformation!G18,PSUT_energySector!G18,PSUT_losses!G18,'PSUT_Non-en'!G18,PSUT_Transport!G18,PSUT_Final_cons!G18)</f>
        <v>0</v>
      </c>
      <c r="H19" s="204">
        <f>SUM(PSUT_Production!H18,PSUT_Supply!H18,PSUT_Ele_heat!H18,PSUT_Transformation!H18,PSUT_energySector!H18,PSUT_losses!H18,'PSUT_Non-en'!H18,PSUT_Transport!H18,PSUT_Final_cons!H18)</f>
        <v>9.2889999999999997</v>
      </c>
      <c r="I19" s="204">
        <f>SUM(PSUT_Production!I18,PSUT_Supply!I18,PSUT_Ele_heat!I18,PSUT_Transformation!I18,PSUT_energySector!I18,PSUT_losses!I18,'PSUT_Non-en'!I18,PSUT_Transport!I18,PSUT_Final_cons!I18)</f>
        <v>0</v>
      </c>
      <c r="J19" s="204">
        <f>SUM(PSUT_Production!J18,PSUT_Supply!J18,PSUT_Ele_heat!J18,PSUT_Transformation!J18,PSUT_energySector!J18,PSUT_losses!J18,'PSUT_Non-en'!J18,PSUT_Transport!J18,PSUT_Final_cons!J18)</f>
        <v>0</v>
      </c>
      <c r="K19" s="204">
        <f t="shared" si="3"/>
        <v>2110.0700000000006</v>
      </c>
      <c r="L19" s="203"/>
      <c r="M19" s="203"/>
      <c r="N19" s="204">
        <f>SUM(PSUT_Production!N18,PSUT_Supply!N18,PSUT_Ele_heat!N18,PSUT_Transformation!N18,PSUT_energySector!N18,PSUT_losses!N18,'PSUT_Non-en'!N18,PSUT_Transport!N18,PSUT_Final_cons!N18)</f>
        <v>873.60800000000006</v>
      </c>
      <c r="O19" s="203"/>
      <c r="P19" s="205">
        <f t="shared" si="2"/>
        <v>2983.6780000000008</v>
      </c>
      <c r="S19" s="235"/>
      <c r="T19" s="235"/>
      <c r="U19" s="235"/>
    </row>
    <row r="20" spans="3:21" x14ac:dyDescent="0.25">
      <c r="C20" s="201"/>
      <c r="D20" s="202" t="s">
        <v>187</v>
      </c>
      <c r="E20" s="204">
        <f>SUM(PSUT_Production!E19,PSUT_Supply!E19,PSUT_Ele_heat!E19,PSUT_Transformation!E19,PSUT_energySector!E19,PSUT_losses!E19,'PSUT_Non-en'!E19,PSUT_Transport!E19,PSUT_Final_cons!E19)</f>
        <v>0</v>
      </c>
      <c r="F20" s="204">
        <f>SUM(PSUT_Production!F19,PSUT_Supply!F19,PSUT_Ele_heat!F19,PSUT_Transformation!F19,PSUT_energySector!F19,PSUT_losses!F19,'PSUT_Non-en'!F19,PSUT_Transport!F19,PSUT_Final_cons!F19)</f>
        <v>81.353999999999999</v>
      </c>
      <c r="G20" s="204">
        <f>SUM(PSUT_Production!G19,PSUT_Supply!G19,PSUT_Ele_heat!G19,PSUT_Transformation!G19,PSUT_energySector!G19,PSUT_losses!G19,'PSUT_Non-en'!G19,PSUT_Transport!G19,PSUT_Final_cons!G19)</f>
        <v>2611.7269999999999</v>
      </c>
      <c r="H20" s="204">
        <f>SUM(PSUT_Production!H19,PSUT_Supply!H19,PSUT_Ele_heat!H19,PSUT_Transformation!H19,PSUT_energySector!H19,PSUT_losses!H19,'PSUT_Non-en'!H19,PSUT_Transport!H19,PSUT_Final_cons!H19)</f>
        <v>0</v>
      </c>
      <c r="I20" s="204">
        <f>SUM(PSUT_Production!I19,PSUT_Supply!I19,PSUT_Ele_heat!I19,PSUT_Transformation!I19,PSUT_energySector!I19,PSUT_losses!I19,'PSUT_Non-en'!I19,PSUT_Transport!I19,PSUT_Final_cons!I19)</f>
        <v>0</v>
      </c>
      <c r="J20" s="204">
        <f>SUM(PSUT_Production!J19,PSUT_Supply!J19,PSUT_Ele_heat!J19,PSUT_Transformation!J19,PSUT_energySector!J19,PSUT_losses!J19,'PSUT_Non-en'!J19,PSUT_Transport!J19,PSUT_Final_cons!J19)</f>
        <v>0</v>
      </c>
      <c r="K20" s="204">
        <f t="shared" si="3"/>
        <v>2693.0809999999997</v>
      </c>
      <c r="L20" s="203"/>
      <c r="M20" s="203"/>
      <c r="N20" s="204">
        <f>SUM(PSUT_Production!N19,PSUT_Supply!N19,PSUT_Ele_heat!N19,PSUT_Transformation!N19,PSUT_energySector!N19,PSUT_losses!N19,'PSUT_Non-en'!N19,PSUT_Transport!N19,PSUT_Final_cons!N19)</f>
        <v>6280.6874344580574</v>
      </c>
      <c r="O20" s="203"/>
      <c r="P20" s="205">
        <f t="shared" si="2"/>
        <v>8973.7684344580575</v>
      </c>
      <c r="S20" s="235"/>
      <c r="T20" s="235"/>
      <c r="U20" s="235"/>
    </row>
    <row r="21" spans="3:21" x14ac:dyDescent="0.25">
      <c r="C21" s="201"/>
      <c r="D21" s="202" t="s">
        <v>223</v>
      </c>
      <c r="E21" s="204">
        <f>SUM(PSUT_Production!E20,PSUT_Supply!E20,PSUT_Ele_heat!E20,PSUT_Transformation!E20,PSUT_energySector!E20,PSUT_losses!E20,'PSUT_Non-en'!E20,PSUT_Transport!E20,PSUT_Final_cons!E20)</f>
        <v>54.003999999999998</v>
      </c>
      <c r="F21" s="204">
        <f>SUM(PSUT_Production!F20,PSUT_Supply!F20,PSUT_Ele_heat!F20,PSUT_Transformation!F20,PSUT_energySector!F20,PSUT_losses!F20,'PSUT_Non-en'!F20,PSUT_Transport!F20,PSUT_Final_cons!F20)</f>
        <v>0</v>
      </c>
      <c r="G21" s="204">
        <f>SUM(PSUT_Production!G20,PSUT_Supply!G20,PSUT_Ele_heat!G20,PSUT_Transformation!G20,PSUT_energySector!G20,PSUT_losses!G20,'PSUT_Non-en'!G20,PSUT_Transport!G20,PSUT_Final_cons!G20)</f>
        <v>63.64</v>
      </c>
      <c r="H21" s="204">
        <f>SUM(PSUT_Production!H20,PSUT_Supply!H20,PSUT_Ele_heat!H20,PSUT_Transformation!H20,PSUT_energySector!H20,PSUT_losses!H20,'PSUT_Non-en'!H20,PSUT_Transport!H20,PSUT_Final_cons!H20)</f>
        <v>13.092000000000001</v>
      </c>
      <c r="I21" s="204">
        <f>SUM(PSUT_Production!I20,PSUT_Supply!I20,PSUT_Ele_heat!I20,PSUT_Transformation!I20,PSUT_energySector!I20,PSUT_losses!I20,'PSUT_Non-en'!I20,PSUT_Transport!I20,PSUT_Final_cons!I20)</f>
        <v>0</v>
      </c>
      <c r="J21" s="204">
        <f>SUM(PSUT_Production!J20,PSUT_Supply!J20,PSUT_Ele_heat!J20,PSUT_Transformation!J20,PSUT_energySector!J20,PSUT_losses!J20,'PSUT_Non-en'!J20,PSUT_Transport!J20,PSUT_Final_cons!J20)</f>
        <v>0</v>
      </c>
      <c r="K21" s="204">
        <f t="shared" si="3"/>
        <v>130.73600000000002</v>
      </c>
      <c r="L21" s="203"/>
      <c r="M21" s="203"/>
      <c r="N21" s="204">
        <f>SUM(PSUT_Production!N20,PSUT_Supply!N20,PSUT_Ele_heat!N20,PSUT_Transformation!N20,PSUT_energySector!N20,PSUT_losses!N20,'PSUT_Non-en'!N20,PSUT_Transport!N20,PSUT_Final_cons!N20)</f>
        <v>15.106102020707759</v>
      </c>
      <c r="O21" s="203"/>
      <c r="P21" s="205">
        <f t="shared" si="2"/>
        <v>145.84210202070778</v>
      </c>
      <c r="S21" s="235"/>
      <c r="T21" s="235"/>
      <c r="U21" s="235"/>
    </row>
    <row r="22" spans="3:21" x14ac:dyDescent="0.25">
      <c r="C22" s="201"/>
      <c r="D22" s="202" t="s">
        <v>188</v>
      </c>
      <c r="E22" s="204">
        <f>SUM(PSUT_Production!E21,PSUT_Supply!E21,PSUT_Ele_heat!E21,PSUT_Transformation!E21,PSUT_energySector!E21,PSUT_losses!E21,'PSUT_Non-en'!E21,PSUT_Transport!E21,PSUT_Final_cons!E21)</f>
        <v>0</v>
      </c>
      <c r="F22" s="204">
        <f>SUM(PSUT_Production!F21,PSUT_Supply!F21,PSUT_Ele_heat!F21,PSUT_Transformation!F21,PSUT_energySector!F21,PSUT_losses!F21,'PSUT_Non-en'!F21,PSUT_Transport!F21,PSUT_Final_cons!F21)</f>
        <v>0</v>
      </c>
      <c r="G22" s="204">
        <f>SUM(PSUT_Production!G21,PSUT_Supply!G21,PSUT_Ele_heat!G21,PSUT_Transformation!G21,PSUT_energySector!G21,PSUT_losses!G21,'PSUT_Non-en'!G21,PSUT_Transport!G21,PSUT_Final_cons!G21)</f>
        <v>0</v>
      </c>
      <c r="H22" s="204">
        <f>SUM(PSUT_Production!H21,PSUT_Supply!H21,PSUT_Ele_heat!H21,PSUT_Transformation!H21,PSUT_energySector!H21,PSUT_losses!H21,'PSUT_Non-en'!H21,PSUT_Transport!H21,PSUT_Final_cons!H21)</f>
        <v>0</v>
      </c>
      <c r="I22" s="204">
        <f>SUM(PSUT_Production!I21,PSUT_Supply!I21,PSUT_Ele_heat!I21,PSUT_Transformation!I21,PSUT_energySector!I21,PSUT_losses!I21,'PSUT_Non-en'!I21,PSUT_Transport!I21,PSUT_Final_cons!I21)</f>
        <v>0</v>
      </c>
      <c r="J22" s="204">
        <f>SUM(PSUT_Production!J21,PSUT_Supply!J21,PSUT_Ele_heat!J21,PSUT_Transformation!J21,PSUT_energySector!J21,PSUT_losses!J21,'PSUT_Non-en'!J21,PSUT_Transport!J21,PSUT_Final_cons!J21)</f>
        <v>61.564999999999998</v>
      </c>
      <c r="K22" s="204">
        <f t="shared" si="3"/>
        <v>61.564999999999998</v>
      </c>
      <c r="L22" s="203"/>
      <c r="M22" s="203"/>
      <c r="N22" s="204">
        <f>SUM(PSUT_Production!N21,PSUT_Supply!N21,PSUT_Ele_heat!N21,PSUT_Transformation!N21,PSUT_energySector!N21,PSUT_losses!N21,'PSUT_Non-en'!N21,PSUT_Transport!N21,PSUT_Final_cons!N21)</f>
        <v>15.614000000000001</v>
      </c>
      <c r="O22" s="203"/>
      <c r="P22" s="205">
        <f t="shared" si="2"/>
        <v>77.179000000000002</v>
      </c>
      <c r="S22" s="235"/>
      <c r="T22" s="235"/>
      <c r="U22" s="235"/>
    </row>
    <row r="23" spans="3:21" x14ac:dyDescent="0.25">
      <c r="C23" s="201"/>
      <c r="D23" s="202" t="s">
        <v>63</v>
      </c>
      <c r="E23" s="204">
        <f>SUM(PSUT_Production!E22,PSUT_Supply!E22,PSUT_Ele_heat!E22,PSUT_Transformation!E22,PSUT_energySector!E22,PSUT_losses!E22,'PSUT_Non-en'!E22,PSUT_Transport!E22,PSUT_Final_cons!E22)</f>
        <v>26.161581429154431</v>
      </c>
      <c r="F23" s="204">
        <f>SUM(PSUT_Production!F22,PSUT_Supply!F22,PSUT_Ele_heat!F22,PSUT_Transformation!F22,PSUT_energySector!F22,PSUT_losses!F22,'PSUT_Non-en'!F22,PSUT_Transport!F22,PSUT_Final_cons!F22)</f>
        <v>0</v>
      </c>
      <c r="G23" s="204">
        <f>SUM(PSUT_Production!G22,PSUT_Supply!G22,PSUT_Ele_heat!G22,PSUT_Transformation!G22,PSUT_energySector!G22,PSUT_losses!G22,'PSUT_Non-en'!G22,PSUT_Transport!G22,PSUT_Final_cons!G22)</f>
        <v>20.571870056229557</v>
      </c>
      <c r="H23" s="204">
        <f>SUM(PSUT_Production!H22,PSUT_Supply!H22,PSUT_Ele_heat!H22,PSUT_Transformation!H22,PSUT_energySector!H22,PSUT_losses!H22,'PSUT_Non-en'!H22,PSUT_Transport!H22,PSUT_Final_cons!H22)</f>
        <v>320.27444506936638</v>
      </c>
      <c r="I23" s="204">
        <f>SUM(PSUT_Production!I22,PSUT_Supply!I22,PSUT_Ele_heat!I22,PSUT_Transformation!I22,PSUT_energySector!I22,PSUT_losses!I22,'PSUT_Non-en'!I22,PSUT_Transport!I22,PSUT_Final_cons!I22)</f>
        <v>0</v>
      </c>
      <c r="J23" s="204">
        <f>SUM(PSUT_Production!J22,PSUT_Supply!J22,PSUT_Ele_heat!J22,PSUT_Transformation!J22,PSUT_energySector!J22,PSUT_losses!J22,'PSUT_Non-en'!J22,PSUT_Transport!J22,PSUT_Final_cons!J22)</f>
        <v>29.468103445249689</v>
      </c>
      <c r="K23" s="204">
        <f t="shared" si="3"/>
        <v>396.47600000000006</v>
      </c>
      <c r="L23" s="203"/>
      <c r="M23" s="203"/>
      <c r="N23" s="204">
        <f>SUM(PSUT_Production!N22,PSUT_Supply!N22,PSUT_Ele_heat!N22,PSUT_Transformation!N22,PSUT_energySector!N22,PSUT_losses!N22,'PSUT_Non-en'!N22,PSUT_Transport!N22,PSUT_Final_cons!N22)</f>
        <v>118.29900000000001</v>
      </c>
      <c r="O23" s="203"/>
      <c r="P23" s="205">
        <f t="shared" si="2"/>
        <v>514.77500000000009</v>
      </c>
      <c r="S23" s="235"/>
      <c r="T23" s="235"/>
      <c r="U23" s="235"/>
    </row>
    <row r="24" spans="3:21" x14ac:dyDescent="0.25">
      <c r="C24" s="201"/>
      <c r="D24" s="202" t="s">
        <v>64</v>
      </c>
      <c r="E24" s="204">
        <f>SUM(PSUT_Production!E23,PSUT_Supply!E23,PSUT_Ele_heat!E23,PSUT_Transformation!E23,PSUT_energySector!E23,PSUT_losses!E23,'PSUT_Non-en'!E23,PSUT_Transport!E23,PSUT_Final_cons!E23)</f>
        <v>13.428327011887021</v>
      </c>
      <c r="F24" s="204">
        <f>SUM(PSUT_Production!F23,PSUT_Supply!F23,PSUT_Ele_heat!F23,PSUT_Transformation!F23,PSUT_energySector!F23,PSUT_losses!F23,'PSUT_Non-en'!F23,PSUT_Transport!F23,PSUT_Final_cons!F23)</f>
        <v>0</v>
      </c>
      <c r="G24" s="204">
        <f>SUM(PSUT_Production!G23,PSUT_Supply!G23,PSUT_Ele_heat!G23,PSUT_Transformation!G23,PSUT_energySector!G23,PSUT_losses!G23,'PSUT_Non-en'!G23,PSUT_Transport!G23,PSUT_Final_cons!G23)</f>
        <v>23.619788495413289</v>
      </c>
      <c r="H24" s="204">
        <f>SUM(PSUT_Production!H23,PSUT_Supply!H23,PSUT_Ele_heat!H23,PSUT_Transformation!H23,PSUT_energySector!H23,PSUT_losses!H23,'PSUT_Non-en'!H23,PSUT_Transport!H23,PSUT_Final_cons!H23)</f>
        <v>96.245000000000005</v>
      </c>
      <c r="I24" s="204">
        <f>SUM(PSUT_Production!I23,PSUT_Supply!I23,PSUT_Ele_heat!I23,PSUT_Transformation!I23,PSUT_energySector!I23,PSUT_losses!I23,'PSUT_Non-en'!I23,PSUT_Transport!I23,PSUT_Final_cons!I23)</f>
        <v>0</v>
      </c>
      <c r="J24" s="204">
        <f>SUM(PSUT_Production!J23,PSUT_Supply!J23,PSUT_Ele_heat!J23,PSUT_Transformation!J23,PSUT_energySector!J23,PSUT_losses!J23,'PSUT_Non-en'!J23,PSUT_Transport!J23,PSUT_Final_cons!J23)</f>
        <v>16.987884492699688</v>
      </c>
      <c r="K24" s="204">
        <f t="shared" si="3"/>
        <v>150.28100000000001</v>
      </c>
      <c r="L24" s="203"/>
      <c r="M24" s="203"/>
      <c r="N24" s="204">
        <f>SUM(PSUT_Production!N23,PSUT_Supply!N23,PSUT_Ele_heat!N23,PSUT_Transformation!N23,PSUT_energySector!N23,PSUT_losses!N23,'PSUT_Non-en'!N23,PSUT_Transport!N23,PSUT_Final_cons!N23)</f>
        <v>0</v>
      </c>
      <c r="O24" s="203"/>
      <c r="P24" s="205">
        <f t="shared" si="2"/>
        <v>150.28100000000001</v>
      </c>
      <c r="S24" s="235"/>
      <c r="T24" s="235"/>
      <c r="U24" s="235"/>
    </row>
    <row r="25" spans="3:21" ht="12.6" thickBot="1" x14ac:dyDescent="0.3">
      <c r="C25" s="201"/>
      <c r="D25" s="202" t="s">
        <v>224</v>
      </c>
      <c r="E25" s="204">
        <f>SUM(PSUT_Production!E24,PSUT_Supply!E24,PSUT_Ele_heat!E24,PSUT_Transformation!E24,PSUT_energySector!E24,PSUT_losses!E24,'PSUT_Non-en'!E24,PSUT_Transport!E24,PSUT_Final_cons!E24)</f>
        <v>0</v>
      </c>
      <c r="F25" s="204">
        <f>SUM(PSUT_Production!F24,PSUT_Supply!F24,PSUT_Ele_heat!F24,PSUT_Transformation!F24,PSUT_energySector!F24,PSUT_losses!F24,'PSUT_Non-en'!F24,PSUT_Transport!F24,PSUT_Final_cons!F24)</f>
        <v>0</v>
      </c>
      <c r="G25" s="204">
        <f>SUM(PSUT_Production!G24,PSUT_Supply!G24,PSUT_Ele_heat!G24,PSUT_Transformation!G24,PSUT_energySector!G24,PSUT_losses!G24,'PSUT_Non-en'!G24,PSUT_Transport!G24,PSUT_Final_cons!G24)</f>
        <v>0</v>
      </c>
      <c r="H25" s="204">
        <f>SUM(PSUT_Production!H24,PSUT_Supply!H24,PSUT_Ele_heat!H24,PSUT_Transformation!H24,PSUT_energySector!H24,PSUT_losses!H24,'PSUT_Non-en'!H24,PSUT_Transport!H24,PSUT_Final_cons!H24)</f>
        <v>0</v>
      </c>
      <c r="I25" s="204">
        <f>SUM(PSUT_Production!I24,PSUT_Supply!I24,PSUT_Ele_heat!I24,PSUT_Transformation!I24,PSUT_energySector!I24,PSUT_losses!I24,'PSUT_Non-en'!I24,PSUT_Transport!I24,PSUT_Final_cons!I24)</f>
        <v>0</v>
      </c>
      <c r="J25" s="204">
        <f>SUM(PSUT_Production!J24,PSUT_Supply!J24,PSUT_Ele_heat!J24,PSUT_Transformation!J24,PSUT_energySector!J24,PSUT_losses!J24,'PSUT_Non-en'!J24,PSUT_Transport!J24,PSUT_Final_cons!J24)</f>
        <v>0</v>
      </c>
      <c r="K25" s="204">
        <f t="shared" si="3"/>
        <v>0</v>
      </c>
      <c r="L25" s="203"/>
      <c r="M25" s="203"/>
      <c r="N25" s="204">
        <f>SUM(PSUT_Production!N24,PSUT_Supply!N24,PSUT_Ele_heat!N24,PSUT_Transformation!N24,PSUT_energySector!N24,PSUT_losses!N24,'PSUT_Non-en'!N24,PSUT_Transport!N24,PSUT_Final_cons!N24)</f>
        <v>44.637</v>
      </c>
      <c r="O25" s="203"/>
      <c r="P25" s="205">
        <f t="shared" si="2"/>
        <v>44.637</v>
      </c>
      <c r="S25" s="235"/>
      <c r="T25" s="235"/>
      <c r="U25" s="235"/>
    </row>
    <row r="26" spans="3:21" x14ac:dyDescent="0.25">
      <c r="C26" s="340">
        <v>3</v>
      </c>
      <c r="D26" s="385" t="s">
        <v>227</v>
      </c>
      <c r="E26" s="385"/>
      <c r="F26" s="385"/>
      <c r="G26" s="385"/>
      <c r="H26" s="385"/>
      <c r="I26" s="385"/>
      <c r="J26" s="385"/>
      <c r="K26" s="385"/>
      <c r="L26" s="385"/>
      <c r="M26" s="385"/>
      <c r="N26" s="385"/>
      <c r="O26" s="385"/>
      <c r="P26" s="386"/>
      <c r="S26" s="235"/>
      <c r="T26" s="235"/>
      <c r="U26" s="235"/>
    </row>
    <row r="27" spans="3:21" x14ac:dyDescent="0.25">
      <c r="C27" s="201"/>
      <c r="D27" s="202" t="s">
        <v>305</v>
      </c>
      <c r="E27" s="204">
        <f>SUM(PSUT_Production!E26,PSUT_Supply!E26,PSUT_Ele_heat!E26,PSUT_Transformation!E26,PSUT_energySector!E26,PSUT_losses!E26,'PSUT_Non-en'!E26,PSUT_Transport!E26,PSUT_Final_cons!E26)</f>
        <v>166.21953432158287</v>
      </c>
      <c r="F27" s="204">
        <f>SUM(PSUT_Production!F26,PSUT_Supply!F26,PSUT_Ele_heat!F26,PSUT_Transformation!F26,PSUT_energySector!F26,PSUT_losses!F26,'PSUT_Non-en'!F26,PSUT_Transport!F26,PSUT_Final_cons!F26)</f>
        <v>39.283545362831937</v>
      </c>
      <c r="G27" s="204">
        <f>SUM(PSUT_Production!G26,PSUT_Supply!G26,PSUT_Ele_heat!G26,PSUT_Transformation!G26,PSUT_energySector!G26,PSUT_losses!G26,'PSUT_Non-en'!G26,PSUT_Transport!G26,PSUT_Final_cons!G26)</f>
        <v>700.1538233921392</v>
      </c>
      <c r="H27" s="204">
        <f>SUM(PSUT_Production!H26,PSUT_Supply!H26,PSUT_Ele_heat!H26,PSUT_Transformation!H26,PSUT_energySector!H26,PSUT_losses!H26,'PSUT_Non-en'!H26,PSUT_Transport!H26,PSUT_Final_cons!H26)</f>
        <v>18.044912628486863</v>
      </c>
      <c r="I27" s="204">
        <f>SUM(PSUT_Production!I26,PSUT_Supply!I26,PSUT_Ele_heat!I26,PSUT_Transformation!I26,PSUT_energySector!I26,PSUT_losses!I26,'PSUT_Non-en'!I26,PSUT_Transport!I26,PSUT_Final_cons!I26)</f>
        <v>412.77480300195072</v>
      </c>
      <c r="J27" s="204">
        <f>SUM(PSUT_Production!J26,PSUT_Supply!J26,PSUT_Ele_heat!J26,PSUT_Transformation!J26,PSUT_energySector!J26,PSUT_losses!J26,'PSUT_Non-en'!J26,PSUT_Transport!J26,PSUT_Final_cons!J26)</f>
        <v>378.22158011410102</v>
      </c>
      <c r="K27" s="204">
        <f>SUM(E27:J27)</f>
        <v>1714.6981988210925</v>
      </c>
      <c r="L27" s="204">
        <f>SUM(PSUT_Production!L26,PSUT_Supply!L26,PSUT_Ele_heat!L26,PSUT_Transformation!L26,PSUT_energySector!L26,PSUT_losses!L26,'PSUT_Non-en'!L26,PSUT_Transport!L26,PSUT_Final_cons!L26)</f>
        <v>614.7282390165409</v>
      </c>
      <c r="M27" s="203"/>
      <c r="N27" s="203"/>
      <c r="O27" s="203"/>
      <c r="P27" s="205">
        <f>SUM(K27:O27)</f>
        <v>2329.4264378376333</v>
      </c>
      <c r="R27" s="291" t="str">
        <f>IF(ROUND(P27-P68,0)&lt;&gt;0,"Supply &lt;&gt; Use!","")</f>
        <v/>
      </c>
      <c r="S27" s="235"/>
      <c r="T27" s="235"/>
      <c r="U27" s="235"/>
    </row>
    <row r="28" spans="3:21" x14ac:dyDescent="0.25">
      <c r="C28" s="201"/>
      <c r="D28" s="202" t="s">
        <v>304</v>
      </c>
      <c r="E28" s="204">
        <f>SUM(PSUT_Production!E27,PSUT_Supply!E27,PSUT_Ele_heat!E27,PSUT_Transformation!E27,PSUT_energySector!E27,PSUT_losses!E27,'PSUT_Non-en'!E27,PSUT_Transport!E27,PSUT_Final_cons!E27)</f>
        <v>23.011236001730246</v>
      </c>
      <c r="F28" s="204">
        <f>SUM(PSUT_Production!F27,PSUT_Supply!F27,PSUT_Ele_heat!F27,PSUT_Transformation!F27,PSUT_energySector!F27,PSUT_losses!F27,'PSUT_Non-en'!F27,PSUT_Transport!F27,PSUT_Final_cons!F27)</f>
        <v>1.9339999999999999</v>
      </c>
      <c r="G28" s="204">
        <f>SUM(PSUT_Production!G27,PSUT_Supply!G27,PSUT_Ele_heat!G27,PSUT_Transformation!G27,PSUT_energySector!G27,PSUT_losses!G27,'PSUT_Non-en'!G27,PSUT_Transport!G27,PSUT_Final_cons!G27)</f>
        <v>134.27036796457068</v>
      </c>
      <c r="H28" s="204">
        <f>SUM(PSUT_Production!H27,PSUT_Supply!H27,PSUT_Ele_heat!H27,PSUT_Transformation!H27,PSUT_energySector!H27,PSUT_losses!H27,'PSUT_Non-en'!H27,PSUT_Transport!H27,PSUT_Final_cons!H27)</f>
        <v>319.89555493063364</v>
      </c>
      <c r="I28" s="204">
        <f>SUM(PSUT_Production!I27,PSUT_Supply!I27,PSUT_Ele_heat!I27,PSUT_Transformation!I27,PSUT_energySector!I27,PSUT_losses!I27,'PSUT_Non-en'!I27,PSUT_Transport!I27,PSUT_Final_cons!I27)</f>
        <v>0</v>
      </c>
      <c r="J28" s="204">
        <f>SUM(PSUT_Production!J27,PSUT_Supply!J27,PSUT_Ele_heat!J27,PSUT_Transformation!J27,PSUT_energySector!J27,PSUT_losses!J27,'PSUT_Non-en'!J27,PSUT_Transport!J27,PSUT_Final_cons!J27)</f>
        <v>26.688841103065052</v>
      </c>
      <c r="K28" s="204">
        <f>SUM(E28:J28)</f>
        <v>505.79999999999961</v>
      </c>
      <c r="L28" s="204">
        <f>SUM(PSUT_Production!L27,PSUT_Supply!L27,PSUT_Ele_heat!L27,PSUT_Transformation!L27,PSUT_energySector!L27,PSUT_losses!L27,'PSUT_Non-en'!L27,PSUT_Transport!L27,PSUT_Final_cons!L27)</f>
        <v>0</v>
      </c>
      <c r="M28" s="203"/>
      <c r="N28" s="203"/>
      <c r="O28" s="203"/>
      <c r="P28" s="205">
        <f>SUM(K28:O28)</f>
        <v>505.79999999999961</v>
      </c>
      <c r="R28" s="291" t="str">
        <f>IF(ROUND(P28-P69,0)&lt;&gt;0,"Supply &lt;&gt; Use!","")</f>
        <v/>
      </c>
      <c r="S28" s="235"/>
      <c r="T28" s="235"/>
      <c r="U28" s="235"/>
    </row>
    <row r="29" spans="3:21" x14ac:dyDescent="0.25">
      <c r="C29" s="339">
        <v>4</v>
      </c>
      <c r="D29" s="383" t="s">
        <v>228</v>
      </c>
      <c r="E29" s="383"/>
      <c r="F29" s="383"/>
      <c r="G29" s="383"/>
      <c r="H29" s="383"/>
      <c r="I29" s="383"/>
      <c r="J29" s="383"/>
      <c r="K29" s="383"/>
      <c r="L29" s="383"/>
      <c r="M29" s="383"/>
      <c r="N29" s="383"/>
      <c r="O29" s="383"/>
      <c r="P29" s="384"/>
      <c r="S29" s="235"/>
      <c r="T29" s="235"/>
      <c r="U29" s="235"/>
    </row>
    <row r="30" spans="3:21" x14ac:dyDescent="0.25">
      <c r="C30" s="201"/>
      <c r="D30" s="202" t="s">
        <v>229</v>
      </c>
      <c r="E30" s="204">
        <f>SUM(PSUT_Production!E29,PSUT_Supply!E29,PSUT_Ele_heat!E29,PSUT_Transformation!E29,PSUT_energySector!E29,PSUT_losses!E29,'PSUT_Non-en'!E29,PSUT_Transport!E29,PSUT_Final_cons!E29)</f>
        <v>0</v>
      </c>
      <c r="F30" s="204">
        <f>SUM(PSUT_Production!F29,PSUT_Supply!F29,PSUT_Ele_heat!F29,PSUT_Transformation!F29,PSUT_energySector!F29,PSUT_losses!F29,'PSUT_Non-en'!F29,PSUT_Transport!F29,PSUT_Final_cons!F29)</f>
        <v>0</v>
      </c>
      <c r="G30" s="204">
        <f>SUM(PSUT_Production!G29,PSUT_Supply!G29,PSUT_Ele_heat!G29,PSUT_Transformation!G29,PSUT_energySector!G29,PSUT_losses!G29,'PSUT_Non-en'!G29,PSUT_Transport!G29,PSUT_Final_cons!G29)</f>
        <v>589.29300000000001</v>
      </c>
      <c r="H30" s="204">
        <f>SUM(PSUT_Production!H29,PSUT_Supply!H29,PSUT_Ele_heat!H29,PSUT_Transformation!H29,PSUT_energySector!H29,PSUT_losses!H29,'PSUT_Non-en'!H29,PSUT_Transport!H29,PSUT_Final_cons!H29)</f>
        <v>0</v>
      </c>
      <c r="I30" s="204">
        <f>SUM(PSUT_Production!I29,PSUT_Supply!I29,PSUT_Ele_heat!I29,PSUT_Transformation!I29,PSUT_energySector!I29,PSUT_losses!I29,'PSUT_Non-en'!I29,PSUT_Transport!I29,PSUT_Final_cons!I29)</f>
        <v>1.1759999999999999</v>
      </c>
      <c r="J30" s="204">
        <f>SUM(PSUT_Production!J29,PSUT_Supply!J29,PSUT_Ele_heat!J29,PSUT_Transformation!J29,PSUT_energySector!J29,PSUT_losses!J29,'PSUT_Non-en'!J29,PSUT_Transport!J29,PSUT_Final_cons!J29)</f>
        <v>1.302</v>
      </c>
      <c r="K30" s="204">
        <f>SUM(E30:J30)</f>
        <v>591.77100000000007</v>
      </c>
      <c r="L30" s="204">
        <f>SUM(PSUT_Production!L29,PSUT_Supply!L29,PSUT_Ele_heat!L29,PSUT_Transformation!L29,PSUT_energySector!L29,PSUT_losses!L29,'PSUT_Non-en'!L29,PSUT_Transport!L29,PSUT_Final_cons!L29)</f>
        <v>1.1759999999999999</v>
      </c>
      <c r="M30" s="203"/>
      <c r="N30" s="203"/>
      <c r="O30" s="203"/>
      <c r="P30" s="205">
        <f t="shared" ref="P30:P31" si="4">SUM(K30:O30)</f>
        <v>592.94700000000012</v>
      </c>
      <c r="R30" s="291" t="str">
        <f>IF(ROUND(P30-P71,0)&lt;&gt;0,"Supply &lt;&gt; Use!","")</f>
        <v/>
      </c>
      <c r="S30" s="346"/>
      <c r="T30" s="235"/>
      <c r="U30" s="235"/>
    </row>
    <row r="31" spans="3:21" ht="12.6" thickBot="1" x14ac:dyDescent="0.3">
      <c r="C31" s="201"/>
      <c r="D31" s="202" t="s">
        <v>230</v>
      </c>
      <c r="E31" s="203"/>
      <c r="F31" s="203"/>
      <c r="G31" s="203"/>
      <c r="H31" s="203"/>
      <c r="I31" s="203"/>
      <c r="J31" s="203"/>
      <c r="K31" s="203"/>
      <c r="L31" s="203"/>
      <c r="M31" s="204">
        <f>SUM(PSUT_Production!M30,PSUT_Supply!M30,PSUT_Ele_heat!M30,PSUT_Transformation!M30,PSUT_energySector!M30,PSUT_losses!M30,'PSUT_Non-en'!M30,PSUT_Transport!M30,PSUT_Final_cons!M30)</f>
        <v>102.068</v>
      </c>
      <c r="N31" s="203"/>
      <c r="O31" s="203"/>
      <c r="P31" s="205">
        <f t="shared" si="4"/>
        <v>102.068</v>
      </c>
      <c r="R31" s="291" t="str">
        <f>IF(ROUND(P31-P72,0)&lt;&gt;0,"Supply &lt;&gt; Use!","")</f>
        <v/>
      </c>
      <c r="S31" s="235"/>
      <c r="T31" s="235"/>
      <c r="U31" s="235"/>
    </row>
    <row r="32" spans="3:21" ht="12.6" thickBot="1" x14ac:dyDescent="0.3">
      <c r="C32" s="341">
        <v>5</v>
      </c>
      <c r="D32" s="208" t="s">
        <v>231</v>
      </c>
      <c r="E32" s="209">
        <f>SUM(E30:E31,E27:E28,E16:E25,E11:E13)</f>
        <v>282.82467876435453</v>
      </c>
      <c r="F32" s="209">
        <f t="shared" ref="F32:P32" si="5">SUM(F30:F31,F27:F28,F16:F25,F11:F13)</f>
        <v>2223.3525453628322</v>
      </c>
      <c r="G32" s="209">
        <f t="shared" si="5"/>
        <v>4256.9068499083533</v>
      </c>
      <c r="H32" s="209">
        <f t="shared" si="5"/>
        <v>776.84091262848688</v>
      </c>
      <c r="I32" s="209">
        <f t="shared" si="5"/>
        <v>413.9508030019507</v>
      </c>
      <c r="J32" s="209">
        <f t="shared" si="5"/>
        <v>514.23340915511551</v>
      </c>
      <c r="K32" s="209">
        <f t="shared" si="5"/>
        <v>8468.1091988210937</v>
      </c>
      <c r="L32" s="209">
        <f t="shared" si="5"/>
        <v>615.90423901654094</v>
      </c>
      <c r="M32" s="209">
        <f t="shared" si="5"/>
        <v>102.068</v>
      </c>
      <c r="N32" s="209">
        <f t="shared" si="5"/>
        <v>8548.443536478766</v>
      </c>
      <c r="O32" s="209">
        <f t="shared" si="5"/>
        <v>2346.1980000000003</v>
      </c>
      <c r="P32" s="210">
        <f t="shared" si="5"/>
        <v>20080.722974316395</v>
      </c>
      <c r="R32" s="347"/>
      <c r="S32" s="3" t="s">
        <v>394</v>
      </c>
    </row>
    <row r="33" spans="3:20" x14ac:dyDescent="0.25">
      <c r="C33" s="211"/>
      <c r="D33" s="211"/>
      <c r="E33" s="211"/>
      <c r="F33" s="211"/>
      <c r="G33" s="211"/>
      <c r="H33" s="211"/>
      <c r="I33" s="211"/>
      <c r="J33" s="211"/>
      <c r="K33" s="211"/>
      <c r="L33" s="211"/>
      <c r="M33" s="211"/>
      <c r="N33" s="211"/>
      <c r="O33" s="211"/>
      <c r="P33" s="211"/>
      <c r="S33" s="343">
        <f>SUM(P11:P13)+SUM(N16:N25)+P31</f>
        <v>10996.709536478766</v>
      </c>
      <c r="T33" s="344"/>
    </row>
    <row r="34" spans="3:20" ht="12.6" thickBot="1" x14ac:dyDescent="0.3">
      <c r="C34" s="211"/>
      <c r="D34" s="211"/>
      <c r="E34" s="211"/>
      <c r="F34" s="211"/>
      <c r="G34" s="211"/>
      <c r="H34" s="211"/>
      <c r="I34" s="211"/>
      <c r="J34" s="211"/>
      <c r="K34" s="211"/>
      <c r="L34" s="211"/>
      <c r="M34" s="211"/>
      <c r="N34" s="211"/>
      <c r="O34" s="211"/>
      <c r="P34" s="211"/>
    </row>
    <row r="35" spans="3:20" ht="36" x14ac:dyDescent="0.25">
      <c r="C35" s="393" t="s">
        <v>198</v>
      </c>
      <c r="D35" s="394"/>
      <c r="E35" s="395" t="s">
        <v>199</v>
      </c>
      <c r="F35" s="395"/>
      <c r="G35" s="395"/>
      <c r="H35" s="395"/>
      <c r="I35" s="395"/>
      <c r="J35" s="395"/>
      <c r="K35" s="395"/>
      <c r="L35" s="212" t="s">
        <v>200</v>
      </c>
      <c r="M35" s="396" t="s">
        <v>201</v>
      </c>
      <c r="N35" s="396" t="s">
        <v>202</v>
      </c>
      <c r="O35" s="396" t="s">
        <v>203</v>
      </c>
      <c r="P35" s="389" t="s">
        <v>204</v>
      </c>
    </row>
    <row r="36" spans="3:20" x14ac:dyDescent="0.25">
      <c r="C36" s="213"/>
      <c r="D36" s="214"/>
      <c r="E36" s="391" t="s">
        <v>205</v>
      </c>
      <c r="F36" s="391"/>
      <c r="G36" s="391"/>
      <c r="H36" s="391"/>
      <c r="I36" s="391"/>
      <c r="J36" s="391"/>
      <c r="K36" s="391"/>
      <c r="L36" s="392" t="s">
        <v>206</v>
      </c>
      <c r="M36" s="392"/>
      <c r="N36" s="392"/>
      <c r="O36" s="392"/>
      <c r="P36" s="390"/>
    </row>
    <row r="37" spans="3:20" ht="60" x14ac:dyDescent="0.25">
      <c r="C37" s="213"/>
      <c r="D37" s="214"/>
      <c r="E37" s="215" t="s">
        <v>207</v>
      </c>
      <c r="F37" s="215" t="s">
        <v>208</v>
      </c>
      <c r="G37" s="215" t="s">
        <v>209</v>
      </c>
      <c r="H37" s="215" t="s">
        <v>210</v>
      </c>
      <c r="I37" s="215" t="s">
        <v>211</v>
      </c>
      <c r="J37" s="215" t="s">
        <v>212</v>
      </c>
      <c r="K37" s="216" t="s">
        <v>213</v>
      </c>
      <c r="L37" s="392"/>
      <c r="M37" s="392"/>
      <c r="N37" s="392"/>
      <c r="O37" s="392"/>
      <c r="P37" s="390"/>
    </row>
    <row r="38" spans="3:20" x14ac:dyDescent="0.25">
      <c r="C38" s="213"/>
      <c r="D38" s="217" t="s">
        <v>214</v>
      </c>
      <c r="E38" s="218" t="s">
        <v>181</v>
      </c>
      <c r="F38" s="218" t="s">
        <v>179</v>
      </c>
      <c r="G38" s="218" t="s">
        <v>176</v>
      </c>
      <c r="H38" s="218" t="s">
        <v>177</v>
      </c>
      <c r="I38" s="218" t="s">
        <v>178</v>
      </c>
      <c r="J38" s="218" t="s">
        <v>140</v>
      </c>
      <c r="K38" s="218"/>
      <c r="L38" s="219" t="s">
        <v>180</v>
      </c>
      <c r="M38" s="219" t="s">
        <v>174</v>
      </c>
      <c r="N38" s="219" t="s">
        <v>171</v>
      </c>
      <c r="O38" s="219" t="s">
        <v>173</v>
      </c>
      <c r="P38" s="220"/>
    </row>
    <row r="39" spans="3:20" x14ac:dyDescent="0.25">
      <c r="C39" s="339">
        <v>1</v>
      </c>
      <c r="D39" s="383" t="s">
        <v>215</v>
      </c>
      <c r="E39" s="383"/>
      <c r="F39" s="383"/>
      <c r="G39" s="383"/>
      <c r="H39" s="383"/>
      <c r="I39" s="383"/>
      <c r="J39" s="383"/>
      <c r="K39" s="383"/>
      <c r="L39" s="383"/>
      <c r="M39" s="383"/>
      <c r="N39" s="383"/>
      <c r="O39" s="383"/>
      <c r="P39" s="384"/>
    </row>
    <row r="40" spans="3:20" x14ac:dyDescent="0.25">
      <c r="C40" s="201"/>
      <c r="D40" s="202" t="s">
        <v>216</v>
      </c>
      <c r="E40" s="49">
        <f>SUM(PSUT_Production!E39,PSUT_Supply!E39,PSUT_Ele_heat!E39,PSUT_Transformation!E39,PSUT_energySector!E39,PSUT_losses!E39,'PSUT_Non-en'!E39,PSUT_Transport!E39,PSUT_Final_cons!E39)</f>
        <v>54.003999999999998</v>
      </c>
      <c r="F40" s="49">
        <f>SUM(PSUT_Production!F39,PSUT_Supply!F39,PSUT_Ele_heat!F39,PSUT_Transformation!F39,PSUT_energySector!F39,PSUT_losses!F39,'PSUT_Non-en'!F39,PSUT_Transport!F39,PSUT_Final_cons!F39)</f>
        <v>2182.1350000000002</v>
      </c>
      <c r="G40" s="49">
        <f>SUM(PSUT_Production!G39,PSUT_Supply!G39,PSUT_Ele_heat!G39,PSUT_Transformation!G39,PSUT_energySector!G39,PSUT_losses!G39,'PSUT_Non-en'!G39,PSUT_Transport!G39,PSUT_Final_cons!G39)</f>
        <v>63.64</v>
      </c>
      <c r="H40" s="49">
        <f>SUM(PSUT_Production!H39,PSUT_Supply!H39,PSUT_Ele_heat!H39,PSUT_Transformation!H39,PSUT_energySector!H39,PSUT_losses!H39,'PSUT_Non-en'!H39,PSUT_Transport!H39,PSUT_Final_cons!H39)</f>
        <v>13.092000000000001</v>
      </c>
      <c r="I40" s="49">
        <f>SUM(PSUT_Production!I39,PSUT_Supply!I39,PSUT_Ele_heat!I39,PSUT_Transformation!I39,PSUT_energySector!I39,PSUT_losses!I39,'PSUT_Non-en'!I39,PSUT_Transport!I39,PSUT_Final_cons!I39)</f>
        <v>0</v>
      </c>
      <c r="J40" s="49">
        <f>SUM(PSUT_Production!J39,PSUT_Supply!J39,PSUT_Ele_heat!J39,PSUT_Transformation!J39,PSUT_energySector!J39,PSUT_losses!J39,'PSUT_Non-en'!J39,PSUT_Transport!J39,PSUT_Final_cons!J39)</f>
        <v>0</v>
      </c>
      <c r="K40" s="49">
        <f>SUM(E40:J40)</f>
        <v>2312.8710000000001</v>
      </c>
      <c r="L40" s="203"/>
      <c r="M40" s="203"/>
      <c r="N40" s="203"/>
      <c r="O40" s="203"/>
      <c r="P40" s="221">
        <f>SUM(K40:O40)</f>
        <v>2312.8710000000001</v>
      </c>
    </row>
    <row r="41" spans="3:20" x14ac:dyDescent="0.25">
      <c r="C41" s="201"/>
      <c r="D41" s="202" t="s">
        <v>217</v>
      </c>
      <c r="E41" s="49">
        <f>SUM(PSUT_Production!E40,PSUT_Supply!E40,PSUT_Ele_heat!E40,PSUT_Transformation!E40,PSUT_energySector!E40,PSUT_losses!E40,'PSUT_Non-en'!E40,PSUT_Transport!E40,PSUT_Final_cons!E40)</f>
        <v>0</v>
      </c>
      <c r="F41" s="49">
        <f>SUM(PSUT_Production!F40,PSUT_Supply!F40,PSUT_Ele_heat!F40,PSUT_Transformation!F40,PSUT_energySector!F40,PSUT_losses!F40,'PSUT_Non-en'!F40,PSUT_Transport!F40,PSUT_Final_cons!F40)</f>
        <v>0</v>
      </c>
      <c r="G41" s="49">
        <f>SUM(PSUT_Production!G40,PSUT_Supply!G40,PSUT_Ele_heat!G40,PSUT_Transformation!G40,PSUT_energySector!G40,PSUT_losses!G40,'PSUT_Non-en'!G40,PSUT_Transport!G40,PSUT_Final_cons!G40)</f>
        <v>6.0720000000000001</v>
      </c>
      <c r="H41" s="49">
        <f>SUM(PSUT_Production!H40,PSUT_Supply!H40,PSUT_Ele_heat!H40,PSUT_Transformation!H40,PSUT_energySector!H40,PSUT_losses!H40,'PSUT_Non-en'!H40,PSUT_Transport!H40,PSUT_Final_cons!H40)</f>
        <v>27.254999999999999</v>
      </c>
      <c r="I41" s="49">
        <f>SUM(PSUT_Production!I40,PSUT_Supply!I40,PSUT_Ele_heat!I40,PSUT_Transformation!I40,PSUT_energySector!I40,PSUT_losses!I40,'PSUT_Non-en'!I40,PSUT_Transport!I40,PSUT_Final_cons!I40)</f>
        <v>0</v>
      </c>
      <c r="J41" s="49">
        <f>SUM(PSUT_Production!J40,PSUT_Supply!J40,PSUT_Ele_heat!J40,PSUT_Transformation!J40,PSUT_energySector!J40,PSUT_losses!J40,'PSUT_Non-en'!J40,PSUT_Transport!J40,PSUT_Final_cons!J40)</f>
        <v>0</v>
      </c>
      <c r="K41" s="49">
        <f t="shared" ref="K41:K42" si="6">SUM(E41:J41)</f>
        <v>33.326999999999998</v>
      </c>
      <c r="L41" s="203"/>
      <c r="M41" s="203"/>
      <c r="N41" s="203"/>
      <c r="O41" s="203"/>
      <c r="P41" s="221">
        <f t="shared" ref="P41:P42" si="7">SUM(K41:O41)</f>
        <v>33.326999999999998</v>
      </c>
    </row>
    <row r="42" spans="3:20" ht="12.6" thickBot="1" x14ac:dyDescent="0.3">
      <c r="C42" s="201"/>
      <c r="D42" s="202" t="s">
        <v>218</v>
      </c>
      <c r="E42" s="49">
        <f>SUM(PSUT_Production!E41,PSUT_Supply!E41,PSUT_Ele_heat!E41,PSUT_Transformation!E41,PSUT_energySector!E41,PSUT_losses!E41,'PSUT_Non-en'!E41,PSUT_Transport!E41,PSUT_Final_cons!E41)</f>
        <v>0</v>
      </c>
      <c r="F42" s="49">
        <f>SUM(PSUT_Production!F41,PSUT_Supply!F41,PSUT_Ele_heat!F41,PSUT_Transformation!F41,PSUT_energySector!F41,PSUT_losses!F41,'PSUT_Non-en'!F41,PSUT_Transport!F41,PSUT_Final_cons!F41)</f>
        <v>0</v>
      </c>
      <c r="G42" s="49">
        <f>SUM(PSUT_Production!G41,PSUT_Supply!G41,PSUT_Ele_heat!G41,PSUT_Transformation!G41,PSUT_energySector!G41,PSUT_losses!G41,'PSUT_Non-en'!G41,PSUT_Transport!G41,PSUT_Final_cons!G41)</f>
        <v>0</v>
      </c>
      <c r="H42" s="49">
        <f>SUM(PSUT_Production!H41,PSUT_Supply!H41,PSUT_Ele_heat!H41,PSUT_Transformation!H41,PSUT_energySector!H41,PSUT_losses!H41,'PSUT_Non-en'!H41,PSUT_Transport!H41,PSUT_Final_cons!H41)</f>
        <v>0</v>
      </c>
      <c r="I42" s="49">
        <f>SUM(PSUT_Production!I41,PSUT_Supply!I41,PSUT_Ele_heat!I41,PSUT_Transformation!I41,PSUT_energySector!I41,PSUT_losses!I41,'PSUT_Non-en'!I41,PSUT_Transport!I41,PSUT_Final_cons!I41)</f>
        <v>0</v>
      </c>
      <c r="J42" s="49">
        <f>SUM(PSUT_Production!J41,PSUT_Supply!J41,PSUT_Ele_heat!J41,PSUT_Transformation!J41,PSUT_energySector!J41,PSUT_losses!J41,'PSUT_Non-en'!J41,PSUT_Transport!J41,PSUT_Final_cons!J41)</f>
        <v>0</v>
      </c>
      <c r="K42" s="49">
        <f t="shared" si="6"/>
        <v>0</v>
      </c>
      <c r="L42" s="203"/>
      <c r="M42" s="203"/>
      <c r="N42" s="203"/>
      <c r="O42" s="203"/>
      <c r="P42" s="221">
        <f t="shared" si="7"/>
        <v>0</v>
      </c>
    </row>
    <row r="43" spans="3:20" x14ac:dyDescent="0.25">
      <c r="C43" s="340">
        <v>2</v>
      </c>
      <c r="D43" s="385" t="s">
        <v>219</v>
      </c>
      <c r="E43" s="385"/>
      <c r="F43" s="385"/>
      <c r="G43" s="385"/>
      <c r="H43" s="385"/>
      <c r="I43" s="385"/>
      <c r="J43" s="385"/>
      <c r="K43" s="385"/>
      <c r="L43" s="385"/>
      <c r="M43" s="385"/>
      <c r="N43" s="385"/>
      <c r="O43" s="385"/>
      <c r="P43" s="386"/>
    </row>
    <row r="44" spans="3:20" x14ac:dyDescent="0.25">
      <c r="C44" s="201"/>
      <c r="D44" s="387" t="s">
        <v>220</v>
      </c>
      <c r="E44" s="387"/>
      <c r="F44" s="387"/>
      <c r="G44" s="387"/>
      <c r="H44" s="387"/>
      <c r="I44" s="387"/>
      <c r="J44" s="387"/>
      <c r="K44" s="387"/>
      <c r="L44" s="387"/>
      <c r="M44" s="387"/>
      <c r="N44" s="387"/>
      <c r="O44" s="387"/>
      <c r="P44" s="388"/>
    </row>
    <row r="45" spans="3:20" x14ac:dyDescent="0.25">
      <c r="C45" s="201"/>
      <c r="D45" s="202" t="s">
        <v>184</v>
      </c>
      <c r="E45" s="211">
        <f>SUM(PSUT_Production!E44,PSUT_Supply!E44,PSUT_Ele_heat!E44,PSUT_Transformation!E44,PSUT_energySector!E44,PSUT_losses!E44,'PSUT_Non-en'!E44,PSUT_Transport!E44,PSUT_Final_cons!E44)</f>
        <v>0</v>
      </c>
      <c r="F45" s="211">
        <f>SUM(PSUT_Production!F44,PSUT_Supply!F44,PSUT_Ele_heat!F44,PSUT_Transformation!F44,PSUT_energySector!F44,PSUT_losses!F44,'PSUT_Non-en'!F44,PSUT_Transport!F44,PSUT_Final_cons!F44)</f>
        <v>0</v>
      </c>
      <c r="G45" s="211">
        <f>SUM(PSUT_Production!G44,PSUT_Supply!G44,PSUT_Ele_heat!G44,PSUT_Transformation!G44,PSUT_energySector!G44,PSUT_losses!G44,'PSUT_Non-en'!G44,PSUT_Transport!G44,PSUT_Final_cons!G44)</f>
        <v>174.42500000000001</v>
      </c>
      <c r="H45" s="211">
        <f>SUM(PSUT_Production!H44,PSUT_Supply!H44,PSUT_Ele_heat!H44,PSUT_Transformation!H44,PSUT_energySector!H44,PSUT_losses!H44,'PSUT_Non-en'!H44,PSUT_Transport!H44,PSUT_Final_cons!H44)</f>
        <v>280.92899999999997</v>
      </c>
      <c r="I45" s="211">
        <f>SUM(PSUT_Production!I44,PSUT_Supply!I44,PSUT_Ele_heat!I44,PSUT_Transformation!I44,PSUT_energySector!I44,PSUT_losses!I44,'PSUT_Non-en'!I44,PSUT_Transport!I44,PSUT_Final_cons!I44)</f>
        <v>0</v>
      </c>
      <c r="J45" s="211">
        <f>SUM(PSUT_Production!J44,PSUT_Supply!J44,PSUT_Ele_heat!J44,PSUT_Transformation!J44,PSUT_energySector!J44,PSUT_losses!J44,'PSUT_Non-en'!J44,PSUT_Transport!J44,PSUT_Final_cons!J44)</f>
        <v>0</v>
      </c>
      <c r="K45" s="49">
        <f t="shared" ref="K45:K65" si="8">SUM(E45:J45)</f>
        <v>455.35399999999998</v>
      </c>
      <c r="L45" s="203"/>
      <c r="M45" s="203"/>
      <c r="N45" s="203"/>
      <c r="O45" s="203"/>
      <c r="P45" s="221">
        <f t="shared" ref="P45:P54" si="9">SUM(K45:O45)</f>
        <v>455.35399999999998</v>
      </c>
    </row>
    <row r="46" spans="3:20" x14ac:dyDescent="0.25">
      <c r="C46" s="201"/>
      <c r="D46" s="202" t="s">
        <v>221</v>
      </c>
      <c r="E46" s="211">
        <f>SUM(PSUT_Production!E45,PSUT_Supply!E45,PSUT_Ele_heat!E45,PSUT_Transformation!E45,PSUT_energySector!E45,PSUT_losses!E45,'PSUT_Non-en'!E45,PSUT_Transport!E45,PSUT_Final_cons!E45)</f>
        <v>0</v>
      </c>
      <c r="F46" s="211">
        <f>SUM(PSUT_Production!F45,PSUT_Supply!F45,PSUT_Ele_heat!F45,PSUT_Transformation!F45,PSUT_energySector!F45,PSUT_losses!F45,'PSUT_Non-en'!F45,PSUT_Transport!F45,PSUT_Final_cons!F45)</f>
        <v>0</v>
      </c>
      <c r="G46" s="211">
        <f>SUM(PSUT_Production!G45,PSUT_Supply!G45,PSUT_Ele_heat!G45,PSUT_Transformation!G45,PSUT_energySector!G45,PSUT_losses!G45,'PSUT_Non-en'!G45,PSUT_Transport!G45,PSUT_Final_cons!G45)</f>
        <v>0</v>
      </c>
      <c r="H46" s="211">
        <f>SUM(PSUT_Production!H45,PSUT_Supply!H45,PSUT_Ele_heat!H45,PSUT_Transformation!H45,PSUT_energySector!H45,PSUT_losses!H45,'PSUT_Non-en'!H45,PSUT_Transport!H45,PSUT_Final_cons!H45)</f>
        <v>0</v>
      </c>
      <c r="I46" s="211">
        <f>SUM(PSUT_Production!I45,PSUT_Supply!I45,PSUT_Ele_heat!I45,PSUT_Transformation!I45,PSUT_energySector!I45,PSUT_losses!I45,'PSUT_Non-en'!I45,PSUT_Transport!I45,PSUT_Final_cons!I45)</f>
        <v>0</v>
      </c>
      <c r="J46" s="211">
        <f>SUM(PSUT_Production!J45,PSUT_Supply!J45,PSUT_Ele_heat!J45,PSUT_Transformation!J45,PSUT_energySector!J45,PSUT_losses!J45,'PSUT_Non-en'!J45,PSUT_Transport!J45,PSUT_Final_cons!J45)</f>
        <v>0</v>
      </c>
      <c r="K46" s="49">
        <f t="shared" si="8"/>
        <v>0</v>
      </c>
      <c r="L46" s="203"/>
      <c r="M46" s="203"/>
      <c r="N46" s="203"/>
      <c r="O46" s="203"/>
      <c r="P46" s="221">
        <f t="shared" si="9"/>
        <v>0</v>
      </c>
    </row>
    <row r="47" spans="3:20" x14ac:dyDescent="0.25">
      <c r="C47" s="201"/>
      <c r="D47" s="202" t="s">
        <v>222</v>
      </c>
      <c r="E47" s="211">
        <f>SUM(PSUT_Production!E46,PSUT_Supply!E46,PSUT_Ele_heat!E46,PSUT_Transformation!E46,PSUT_energySector!E46,PSUT_losses!E46,'PSUT_Non-en'!E46,PSUT_Transport!E46,PSUT_Final_cons!E46)</f>
        <v>0</v>
      </c>
      <c r="F47" s="211">
        <f>SUM(PSUT_Production!F46,PSUT_Supply!F46,PSUT_Ele_heat!F46,PSUT_Transformation!F46,PSUT_energySector!F46,PSUT_losses!F46,'PSUT_Non-en'!F46,PSUT_Transport!F46,PSUT_Final_cons!F46)</f>
        <v>0</v>
      </c>
      <c r="G47" s="211">
        <f>SUM(PSUT_Production!G46,PSUT_Supply!G46,PSUT_Ele_heat!G46,PSUT_Transformation!G46,PSUT_energySector!G46,PSUT_losses!G46,'PSUT_Non-en'!G46,PSUT_Transport!G46,PSUT_Final_cons!G46)</f>
        <v>0</v>
      </c>
      <c r="H47" s="211">
        <f>SUM(PSUT_Production!H46,PSUT_Supply!H46,PSUT_Ele_heat!H46,PSUT_Transformation!H46,PSUT_energySector!H46,PSUT_losses!H46,'PSUT_Non-en'!H46,PSUT_Transport!H46,PSUT_Final_cons!H46)</f>
        <v>0</v>
      </c>
      <c r="I47" s="211">
        <f>SUM(PSUT_Production!I46,PSUT_Supply!I46,PSUT_Ele_heat!I46,PSUT_Transformation!I46,PSUT_energySector!I46,PSUT_losses!I46,'PSUT_Non-en'!I46,PSUT_Transport!I46,PSUT_Final_cons!I46)</f>
        <v>0</v>
      </c>
      <c r="J47" s="211">
        <f>SUM(PSUT_Production!J46,PSUT_Supply!J46,PSUT_Ele_heat!J46,PSUT_Transformation!J46,PSUT_energySector!J46,PSUT_losses!J46,'PSUT_Non-en'!J46,PSUT_Transport!J46,PSUT_Final_cons!J46)</f>
        <v>0</v>
      </c>
      <c r="K47" s="49">
        <f t="shared" si="8"/>
        <v>0</v>
      </c>
      <c r="L47" s="203"/>
      <c r="M47" s="203"/>
      <c r="N47" s="203"/>
      <c r="O47" s="203"/>
      <c r="P47" s="221">
        <f t="shared" si="9"/>
        <v>0</v>
      </c>
    </row>
    <row r="48" spans="3:20" x14ac:dyDescent="0.25">
      <c r="C48" s="201"/>
      <c r="D48" s="202" t="s">
        <v>19</v>
      </c>
      <c r="E48" s="211">
        <f>SUM(PSUT_Production!E47,PSUT_Supply!E47,PSUT_Ele_heat!E47,PSUT_Transformation!E47,PSUT_energySector!E47,PSUT_losses!E47,'PSUT_Non-en'!E47,PSUT_Transport!E47,PSUT_Final_cons!E47)</f>
        <v>54.139860224117612</v>
      </c>
      <c r="F48" s="211">
        <f>SUM(PSUT_Production!F47,PSUT_Supply!F47,PSUT_Ele_heat!F47,PSUT_Transformation!F47,PSUT_energySector!F47,PSUT_losses!F47,'PSUT_Non-en'!F47,PSUT_Transport!F47,PSUT_Final_cons!F47)</f>
        <v>0</v>
      </c>
      <c r="G48" s="211">
        <f>SUM(PSUT_Production!G47,PSUT_Supply!G47,PSUT_Ele_heat!G47,PSUT_Transformation!G47,PSUT_energySector!G47,PSUT_losses!G47,'PSUT_Non-en'!G47,PSUT_Transport!G47,PSUT_Final_cons!G47)</f>
        <v>35.923139775882383</v>
      </c>
      <c r="H48" s="211">
        <f>SUM(PSUT_Production!H47,PSUT_Supply!H47,PSUT_Ele_heat!H47,PSUT_Transformation!H47,PSUT_energySector!H47,PSUT_losses!H47,'PSUT_Non-en'!H47,PSUT_Transport!H47,PSUT_Final_cons!H47)</f>
        <v>300.15600000000001</v>
      </c>
      <c r="I48" s="211">
        <f>SUM(PSUT_Production!I47,PSUT_Supply!I47,PSUT_Ele_heat!I47,PSUT_Transformation!I47,PSUT_energySector!I47,PSUT_losses!I47,'PSUT_Non-en'!I47,PSUT_Transport!I47,PSUT_Final_cons!I47)</f>
        <v>0</v>
      </c>
      <c r="J48" s="211">
        <f>SUM(PSUT_Production!J47,PSUT_Supply!J47,PSUT_Ele_heat!J47,PSUT_Transformation!J47,PSUT_energySector!J47,PSUT_losses!J47,'PSUT_Non-en'!J47,PSUT_Transport!J47,PSUT_Final_cons!J47)</f>
        <v>0</v>
      </c>
      <c r="K48" s="49">
        <f t="shared" si="8"/>
        <v>390.21899999999999</v>
      </c>
      <c r="L48" s="203"/>
      <c r="M48" s="203"/>
      <c r="N48" s="203"/>
      <c r="O48" s="203"/>
      <c r="P48" s="221">
        <f t="shared" si="9"/>
        <v>390.21899999999999</v>
      </c>
    </row>
    <row r="49" spans="3:16" x14ac:dyDescent="0.25">
      <c r="C49" s="201"/>
      <c r="D49" s="202" t="s">
        <v>187</v>
      </c>
      <c r="E49" s="211">
        <f>SUM(PSUT_Production!E48,PSUT_Supply!E48,PSUT_Ele_heat!E48,PSUT_Transformation!E48,PSUT_energySector!E48,PSUT_losses!E48,'PSUT_Non-en'!E48,PSUT_Transport!E48,PSUT_Final_cons!E48)</f>
        <v>0</v>
      </c>
      <c r="F49" s="211">
        <f>SUM(PSUT_Production!F48,PSUT_Supply!F48,PSUT_Ele_heat!F48,PSUT_Transformation!F48,PSUT_energySector!F48,PSUT_losses!F48,'PSUT_Non-en'!F48,PSUT_Transport!F48,PSUT_Final_cons!F48)</f>
        <v>0</v>
      </c>
      <c r="G49" s="211">
        <f>SUM(PSUT_Production!G48,PSUT_Supply!G48,PSUT_Ele_heat!G48,PSUT_Transformation!G48,PSUT_energySector!G48,PSUT_losses!G48,'PSUT_Non-en'!G48,PSUT_Transport!G48,PSUT_Final_cons!G48)</f>
        <v>2627.3020000000001</v>
      </c>
      <c r="H49" s="211">
        <f>SUM(PSUT_Production!H48,PSUT_Supply!H48,PSUT_Ele_heat!H48,PSUT_Transformation!H48,PSUT_energySector!H48,PSUT_losses!H48,'PSUT_Non-en'!H48,PSUT_Transport!H48,PSUT_Final_cons!H48)</f>
        <v>28.601999999999997</v>
      </c>
      <c r="I49" s="211">
        <f>SUM(PSUT_Production!I48,PSUT_Supply!I48,PSUT_Ele_heat!I48,PSUT_Transformation!I48,PSUT_energySector!I48,PSUT_losses!I48,'PSUT_Non-en'!I48,PSUT_Transport!I48,PSUT_Final_cons!I48)</f>
        <v>0</v>
      </c>
      <c r="J49" s="211">
        <f>SUM(PSUT_Production!J48,PSUT_Supply!J48,PSUT_Ele_heat!J48,PSUT_Transformation!J48,PSUT_energySector!J48,PSUT_losses!J48,'PSUT_Non-en'!J48,PSUT_Transport!J48,PSUT_Final_cons!J48)</f>
        <v>0</v>
      </c>
      <c r="K49" s="49">
        <f t="shared" si="8"/>
        <v>2655.904</v>
      </c>
      <c r="L49" s="203"/>
      <c r="M49" s="203"/>
      <c r="N49" s="203"/>
      <c r="O49" s="203"/>
      <c r="P49" s="221">
        <f t="shared" si="9"/>
        <v>2655.904</v>
      </c>
    </row>
    <row r="50" spans="3:16" x14ac:dyDescent="0.25">
      <c r="C50" s="201"/>
      <c r="D50" s="202" t="s">
        <v>223</v>
      </c>
      <c r="E50" s="211">
        <f>SUM(PSUT_Production!E49,PSUT_Supply!E49,PSUT_Ele_heat!E49,PSUT_Transformation!E49,PSUT_energySector!E49,PSUT_losses!E49,'PSUT_Non-en'!E49,PSUT_Transport!E49,PSUT_Final_cons!E49)</f>
        <v>6.3612842186540828</v>
      </c>
      <c r="F50" s="211">
        <f>SUM(PSUT_Production!F49,PSUT_Supply!F49,PSUT_Ele_heat!F49,PSUT_Transformation!F49,PSUT_energySector!F49,PSUT_losses!F49,'PSUT_Non-en'!F49,PSUT_Transport!F49,PSUT_Final_cons!F49)</f>
        <v>0</v>
      </c>
      <c r="G50" s="211">
        <f>SUM(PSUT_Production!G49,PSUT_Supply!G49,PSUT_Ele_heat!G49,PSUT_Transformation!G49,PSUT_energySector!G49,PSUT_losses!G49,'PSUT_Non-en'!G49,PSUT_Transport!G49,PSUT_Final_cons!G49)</f>
        <v>2.5468867403314914</v>
      </c>
      <c r="H50" s="211">
        <f>SUM(PSUT_Production!H49,PSUT_Supply!H49,PSUT_Ele_heat!H49,PSUT_Transformation!H49,PSUT_energySector!H49,PSUT_losses!H49,'PSUT_Non-en'!H49,PSUT_Transport!H49,PSUT_Final_cons!H49)</f>
        <v>18.97</v>
      </c>
      <c r="I50" s="211">
        <f>SUM(PSUT_Production!I49,PSUT_Supply!I49,PSUT_Ele_heat!I49,PSUT_Transformation!I49,PSUT_energySector!I49,PSUT_losses!I49,'PSUT_Non-en'!I49,PSUT_Transport!I49,PSUT_Final_cons!I49)</f>
        <v>0</v>
      </c>
      <c r="J50" s="211">
        <f>SUM(PSUT_Production!J49,PSUT_Supply!J49,PSUT_Ele_heat!J49,PSUT_Transformation!J49,PSUT_energySector!J49,PSUT_losses!J49,'PSUT_Non-en'!J49,PSUT_Transport!J49,PSUT_Final_cons!J49)</f>
        <v>2.314829041014427</v>
      </c>
      <c r="K50" s="49">
        <f t="shared" si="8"/>
        <v>30.192999999999998</v>
      </c>
      <c r="L50" s="203"/>
      <c r="M50" s="203"/>
      <c r="N50" s="203"/>
      <c r="O50" s="203"/>
      <c r="P50" s="221">
        <f t="shared" si="9"/>
        <v>30.192999999999998</v>
      </c>
    </row>
    <row r="51" spans="3:16" x14ac:dyDescent="0.25">
      <c r="C51" s="201"/>
      <c r="D51" s="202" t="s">
        <v>188</v>
      </c>
      <c r="E51" s="211">
        <f>SUM(PSUT_Production!E50,PSUT_Supply!E50,PSUT_Ele_heat!E50,PSUT_Transformation!E50,PSUT_energySector!E50,PSUT_losses!E50,'PSUT_Non-en'!E50,PSUT_Transport!E50,PSUT_Final_cons!E50)</f>
        <v>0</v>
      </c>
      <c r="F51" s="211">
        <f>SUM(PSUT_Production!F50,PSUT_Supply!F50,PSUT_Ele_heat!F50,PSUT_Transformation!F50,PSUT_energySector!F50,PSUT_losses!F50,'PSUT_Non-en'!F50,PSUT_Transport!F50,PSUT_Final_cons!F50)</f>
        <v>0</v>
      </c>
      <c r="G51" s="211">
        <f>SUM(PSUT_Production!G50,PSUT_Supply!G50,PSUT_Ele_heat!G50,PSUT_Transformation!G50,PSUT_energySector!G50,PSUT_losses!G50,'PSUT_Non-en'!G50,PSUT_Transport!G50,PSUT_Final_cons!G50)</f>
        <v>0</v>
      </c>
      <c r="H51" s="211">
        <f>SUM(PSUT_Production!H50,PSUT_Supply!H50,PSUT_Ele_heat!H50,PSUT_Transformation!H50,PSUT_energySector!H50,PSUT_losses!H50,'PSUT_Non-en'!H50,PSUT_Transport!H50,PSUT_Final_cons!H50)</f>
        <v>0</v>
      </c>
      <c r="I51" s="211">
        <f>SUM(PSUT_Production!I50,PSUT_Supply!I50,PSUT_Ele_heat!I50,PSUT_Transformation!I50,PSUT_energySector!I50,PSUT_losses!I50,'PSUT_Non-en'!I50,PSUT_Transport!I50,PSUT_Final_cons!I50)</f>
        <v>0</v>
      </c>
      <c r="J51" s="211">
        <f>SUM(PSUT_Production!J50,PSUT_Supply!J50,PSUT_Ele_heat!J50,PSUT_Transformation!J50,PSUT_energySector!J50,PSUT_losses!J50,'PSUT_Non-en'!J50,PSUT_Transport!J50,PSUT_Final_cons!J50)</f>
        <v>70.83</v>
      </c>
      <c r="K51" s="49">
        <f t="shared" si="8"/>
        <v>70.83</v>
      </c>
      <c r="L51" s="203"/>
      <c r="M51" s="203"/>
      <c r="N51" s="203"/>
      <c r="O51" s="203"/>
      <c r="P51" s="221">
        <f t="shared" si="9"/>
        <v>70.83</v>
      </c>
    </row>
    <row r="52" spans="3:16" x14ac:dyDescent="0.25">
      <c r="C52" s="201"/>
      <c r="D52" s="202" t="s">
        <v>63</v>
      </c>
      <c r="E52" s="211">
        <f>SUM(PSUT_Production!E51,PSUT_Supply!E51,PSUT_Ele_heat!E51,PSUT_Transformation!E51,PSUT_energySector!E51,PSUT_losses!E51,'PSUT_Non-en'!E51,PSUT_Transport!E51,PSUT_Final_cons!E51)</f>
        <v>2.1</v>
      </c>
      <c r="F52" s="211">
        <f>SUM(PSUT_Production!F51,PSUT_Supply!F51,PSUT_Ele_heat!F51,PSUT_Transformation!F51,PSUT_energySector!F51,PSUT_losses!F51,'PSUT_Non-en'!F51,PSUT_Transport!F51,PSUT_Final_cons!F51)</f>
        <v>0</v>
      </c>
      <c r="G52" s="211">
        <f>SUM(PSUT_Production!G51,PSUT_Supply!G51,PSUT_Ele_heat!G51,PSUT_Transformation!G51,PSUT_energySector!G51,PSUT_losses!G51,'PSUT_Non-en'!G51,PSUT_Transport!G51,PSUT_Final_cons!G51)</f>
        <v>0</v>
      </c>
      <c r="H52" s="211">
        <f>SUM(PSUT_Production!H51,PSUT_Supply!H51,PSUT_Ele_heat!H51,PSUT_Transformation!H51,PSUT_energySector!H51,PSUT_losses!H51,'PSUT_Non-en'!H51,PSUT_Transport!H51,PSUT_Final_cons!H51)</f>
        <v>22.003</v>
      </c>
      <c r="I52" s="211">
        <f>SUM(PSUT_Production!I51,PSUT_Supply!I51,PSUT_Ele_heat!I51,PSUT_Transformation!I51,PSUT_energySector!I51,PSUT_losses!I51,'PSUT_Non-en'!I51,PSUT_Transport!I51,PSUT_Final_cons!I51)</f>
        <v>0</v>
      </c>
      <c r="J52" s="211">
        <f>SUM(PSUT_Production!J51,PSUT_Supply!J51,PSUT_Ele_heat!J51,PSUT_Transformation!J51,PSUT_energySector!J51,PSUT_losses!J51,'PSUT_Non-en'!J51,PSUT_Transport!J51,PSUT_Final_cons!J51)</f>
        <v>0</v>
      </c>
      <c r="K52" s="49">
        <f t="shared" si="8"/>
        <v>24.103000000000002</v>
      </c>
      <c r="L52" s="203"/>
      <c r="M52" s="203"/>
      <c r="N52" s="203"/>
      <c r="O52" s="203"/>
      <c r="P52" s="221">
        <f t="shared" si="9"/>
        <v>24.103000000000002</v>
      </c>
    </row>
    <row r="53" spans="3:16" x14ac:dyDescent="0.25">
      <c r="C53" s="201"/>
      <c r="D53" s="202" t="s">
        <v>64</v>
      </c>
      <c r="E53" s="211">
        <f>SUM(PSUT_Production!E52,PSUT_Supply!E52,PSUT_Ele_heat!E52,PSUT_Transformation!E52,PSUT_energySector!E52,PSUT_losses!E52,'PSUT_Non-en'!E52,PSUT_Transport!E52,PSUT_Final_cons!E52)</f>
        <v>0</v>
      </c>
      <c r="F53" s="211">
        <f>SUM(PSUT_Production!F52,PSUT_Supply!F52,PSUT_Ele_heat!F52,PSUT_Transformation!F52,PSUT_energySector!F52,PSUT_losses!F52,'PSUT_Non-en'!F52,PSUT_Transport!F52,PSUT_Final_cons!F52)</f>
        <v>0</v>
      </c>
      <c r="G53" s="211">
        <f>SUM(PSUT_Production!G52,PSUT_Supply!G52,PSUT_Ele_heat!G52,PSUT_Transformation!G52,PSUT_energySector!G52,PSUT_losses!G52,'PSUT_Non-en'!G52,PSUT_Transport!G52,PSUT_Final_cons!G52)</f>
        <v>17.048000000000002</v>
      </c>
      <c r="H53" s="211">
        <f>SUM(PSUT_Production!H52,PSUT_Supply!H52,PSUT_Ele_heat!H52,PSUT_Transformation!H52,PSUT_energySector!H52,PSUT_losses!H52,'PSUT_Non-en'!H52,PSUT_Transport!H52,PSUT_Final_cons!H52)</f>
        <v>0.52200000000000002</v>
      </c>
      <c r="I53" s="211">
        <f>SUM(PSUT_Production!I52,PSUT_Supply!I52,PSUT_Ele_heat!I52,PSUT_Transformation!I52,PSUT_energySector!I52,PSUT_losses!I52,'PSUT_Non-en'!I52,PSUT_Transport!I52,PSUT_Final_cons!I52)</f>
        <v>0</v>
      </c>
      <c r="J53" s="211">
        <f>SUM(PSUT_Production!J52,PSUT_Supply!J52,PSUT_Ele_heat!J52,PSUT_Transformation!J52,PSUT_energySector!J52,PSUT_losses!J52,'PSUT_Non-en'!J52,PSUT_Transport!J52,PSUT_Final_cons!J52)</f>
        <v>0</v>
      </c>
      <c r="K53" s="49">
        <f t="shared" si="8"/>
        <v>17.57</v>
      </c>
      <c r="L53" s="203"/>
      <c r="M53" s="203"/>
      <c r="N53" s="203"/>
      <c r="O53" s="203"/>
      <c r="P53" s="221">
        <f t="shared" si="9"/>
        <v>17.57</v>
      </c>
    </row>
    <row r="54" spans="3:16" x14ac:dyDescent="0.25">
      <c r="C54" s="201"/>
      <c r="D54" s="202" t="s">
        <v>224</v>
      </c>
      <c r="E54" s="211">
        <f>SUM(PSUT_Production!E53,PSUT_Supply!E53,PSUT_Ele_heat!E53,PSUT_Transformation!E53,PSUT_energySector!E53,PSUT_losses!E53,'PSUT_Non-en'!E53,PSUT_Transport!E53,PSUT_Final_cons!E53)</f>
        <v>0</v>
      </c>
      <c r="F54" s="211">
        <f>SUM(PSUT_Production!F53,PSUT_Supply!F53,PSUT_Ele_heat!F53,PSUT_Transformation!F53,PSUT_energySector!F53,PSUT_losses!F53,'PSUT_Non-en'!F53,PSUT_Transport!F53,PSUT_Final_cons!F53)</f>
        <v>0</v>
      </c>
      <c r="G54" s="211">
        <f>SUM(PSUT_Production!G53,PSUT_Supply!G53,PSUT_Ele_heat!G53,PSUT_Transformation!G53,PSUT_energySector!G53,PSUT_losses!G53,'PSUT_Non-en'!G53,PSUT_Transport!G53,PSUT_Final_cons!G53)</f>
        <v>0</v>
      </c>
      <c r="H54" s="211">
        <f>SUM(PSUT_Production!H53,PSUT_Supply!H53,PSUT_Ele_heat!H53,PSUT_Transformation!H53,PSUT_energySector!H53,PSUT_losses!H53,'PSUT_Non-en'!H53,PSUT_Transport!H53,PSUT_Final_cons!H53)</f>
        <v>44.637</v>
      </c>
      <c r="I54" s="211">
        <f>SUM(PSUT_Production!I53,PSUT_Supply!I53,PSUT_Ele_heat!I53,PSUT_Transformation!I53,PSUT_energySector!I53,PSUT_losses!I53,'PSUT_Non-en'!I53,PSUT_Transport!I53,PSUT_Final_cons!I53)</f>
        <v>0</v>
      </c>
      <c r="J54" s="211">
        <f>SUM(PSUT_Production!J53,PSUT_Supply!J53,PSUT_Ele_heat!J53,PSUT_Transformation!J53,PSUT_energySector!J53,PSUT_losses!J53,'PSUT_Non-en'!J53,PSUT_Transport!J53,PSUT_Final_cons!J53)</f>
        <v>0</v>
      </c>
      <c r="K54" s="49">
        <f t="shared" si="8"/>
        <v>44.637</v>
      </c>
      <c r="L54" s="203"/>
      <c r="M54" s="203"/>
      <c r="N54" s="203"/>
      <c r="O54" s="203"/>
      <c r="P54" s="221">
        <f t="shared" si="9"/>
        <v>44.637</v>
      </c>
    </row>
    <row r="55" spans="3:16" x14ac:dyDescent="0.25">
      <c r="C55" s="201"/>
      <c r="D55" s="387" t="s">
        <v>225</v>
      </c>
      <c r="E55" s="387"/>
      <c r="F55" s="387"/>
      <c r="G55" s="387"/>
      <c r="H55" s="387"/>
      <c r="I55" s="387"/>
      <c r="J55" s="387"/>
      <c r="K55" s="387"/>
      <c r="L55" s="387"/>
      <c r="M55" s="387"/>
      <c r="N55" s="387"/>
      <c r="O55" s="387"/>
      <c r="P55" s="388"/>
    </row>
    <row r="56" spans="3:16" x14ac:dyDescent="0.25">
      <c r="C56" s="222"/>
      <c r="D56" s="202" t="s">
        <v>184</v>
      </c>
      <c r="E56" s="211">
        <f>SUM(PSUT_Production!E55,PSUT_Supply!E55,PSUT_Ele_heat!E55,PSUT_Transformation!E55,PSUT_energySector!E55,PSUT_losses!E55,'PSUT_Non-en'!E55,PSUT_Transport!E55,PSUT_Final_cons!E55)</f>
        <v>0</v>
      </c>
      <c r="F56" s="211">
        <f>SUM(PSUT_Production!F55,PSUT_Supply!F55,PSUT_Ele_heat!F55,PSUT_Transformation!F55,PSUT_energySector!F55,PSUT_losses!F55,'PSUT_Non-en'!F55,PSUT_Transport!F55,PSUT_Final_cons!F55)</f>
        <v>0.16</v>
      </c>
      <c r="G56" s="211">
        <f>SUM(PSUT_Production!G55,PSUT_Supply!G55,PSUT_Ele_heat!G55,PSUT_Transformation!G55,PSUT_energySector!G55,PSUT_losses!G55,'PSUT_Non-en'!G55,PSUT_Transport!G55,PSUT_Final_cons!G55)</f>
        <v>32.653000000000006</v>
      </c>
      <c r="H56" s="211">
        <f>SUM(PSUT_Production!H55,PSUT_Supply!H55,PSUT_Ele_heat!H55,PSUT_Transformation!H55,PSUT_energySector!H55,PSUT_losses!H55,'PSUT_Non-en'!H55,PSUT_Transport!H55,PSUT_Final_cons!H55)</f>
        <v>0</v>
      </c>
      <c r="I56" s="211">
        <f>SUM(PSUT_Production!I55,PSUT_Supply!I55,PSUT_Ele_heat!I55,PSUT_Transformation!I55,PSUT_energySector!I55,PSUT_losses!I55,'PSUT_Non-en'!I55,PSUT_Transport!I55,PSUT_Final_cons!I55)</f>
        <v>0</v>
      </c>
      <c r="J56" s="211">
        <f>SUM(PSUT_Production!J55,PSUT_Supply!J55,PSUT_Ele_heat!J55,PSUT_Transformation!J55,PSUT_energySector!J55,PSUT_losses!J55,'PSUT_Non-en'!J55,PSUT_Transport!J55,PSUT_Final_cons!J55)</f>
        <v>9.7000000000000003E-2</v>
      </c>
      <c r="K56" s="49">
        <f t="shared" si="8"/>
        <v>32.910000000000004</v>
      </c>
      <c r="L56" s="49">
        <f>SUM(PSUT_Production!L55,PSUT_Supply!L55,PSUT_Ele_heat!L55,PSUT_Transformation!L55,PSUT_energySector!L55,PSUT_losses!L55,'PSUT_Non-en'!L55,PSUT_Transport!L55,PSUT_Final_cons!L55)</f>
        <v>0.02</v>
      </c>
      <c r="M56" s="49">
        <f>SUM(PSUT_Production!M55,PSUT_Supply!M55,PSUT_Ele_heat!M55,PSUT_Transformation!M55,PSUT_energySector!M55,PSUT_losses!M55,'PSUT_Non-en'!M55,PSUT_Transport!M55,PSUT_Final_cons!M55)</f>
        <v>33.523000000000003</v>
      </c>
      <c r="N56" s="49">
        <f>SUM(PSUT_Production!N55,PSUT_Supply!N55,PSUT_Ele_heat!N55,PSUT_Transformation!N55,PSUT_energySector!N55,PSUT_losses!N55,'PSUT_Non-en'!N55,PSUT_Transport!N55,PSUT_Final_cons!N55)</f>
        <v>789.86599999999999</v>
      </c>
      <c r="O56" s="203"/>
      <c r="P56" s="221">
        <f t="shared" ref="P56:P65" si="10">SUM(K56:O56)</f>
        <v>856.31899999999996</v>
      </c>
    </row>
    <row r="57" spans="3:16" x14ac:dyDescent="0.25">
      <c r="C57" s="222"/>
      <c r="D57" s="202" t="s">
        <v>221</v>
      </c>
      <c r="E57" s="211">
        <f>SUM(PSUT_Production!E56,PSUT_Supply!E56,PSUT_Ele_heat!E56,PSUT_Transformation!E56,PSUT_energySector!E56,PSUT_losses!E56,'PSUT_Non-en'!E56,PSUT_Transport!E56,PSUT_Final_cons!E56)</f>
        <v>0</v>
      </c>
      <c r="F57" s="211">
        <f>SUM(PSUT_Production!F56,PSUT_Supply!F56,PSUT_Ele_heat!F56,PSUT_Transformation!F56,PSUT_energySector!F56,PSUT_losses!F56,'PSUT_Non-en'!F56,PSUT_Transport!F56,PSUT_Final_cons!F56)</f>
        <v>0</v>
      </c>
      <c r="G57" s="211">
        <f>SUM(PSUT_Production!G56,PSUT_Supply!G56,PSUT_Ele_heat!G56,PSUT_Transformation!G56,PSUT_energySector!G56,PSUT_losses!G56,'PSUT_Non-en'!G56,PSUT_Transport!G56,PSUT_Final_cons!G56)</f>
        <v>0</v>
      </c>
      <c r="H57" s="211">
        <f>SUM(PSUT_Production!H56,PSUT_Supply!H56,PSUT_Ele_heat!H56,PSUT_Transformation!H56,PSUT_energySector!H56,PSUT_losses!H56,'PSUT_Non-en'!H56,PSUT_Transport!H56,PSUT_Final_cons!H56)</f>
        <v>0</v>
      </c>
      <c r="I57" s="211">
        <f>SUM(PSUT_Production!I56,PSUT_Supply!I56,PSUT_Ele_heat!I56,PSUT_Transformation!I56,PSUT_energySector!I56,PSUT_losses!I56,'PSUT_Non-en'!I56,PSUT_Transport!I56,PSUT_Final_cons!I56)</f>
        <v>0</v>
      </c>
      <c r="J57" s="211">
        <f>SUM(PSUT_Production!J56,PSUT_Supply!J56,PSUT_Ele_heat!J56,PSUT_Transformation!J56,PSUT_energySector!J56,PSUT_losses!J56,'PSUT_Non-en'!J56,PSUT_Transport!J56,PSUT_Final_cons!J56)</f>
        <v>0</v>
      </c>
      <c r="K57" s="49">
        <f t="shared" si="8"/>
        <v>0</v>
      </c>
      <c r="L57" s="49">
        <f>SUM(PSUT_Production!L56,PSUT_Supply!L56,PSUT_Ele_heat!L56,PSUT_Transformation!L56,PSUT_energySector!L56,PSUT_losses!L56,'PSUT_Non-en'!L56,PSUT_Transport!L56,PSUT_Final_cons!L56)</f>
        <v>0</v>
      </c>
      <c r="M57" s="49">
        <f>SUM(PSUT_Production!M56,PSUT_Supply!M56,PSUT_Ele_heat!M56,PSUT_Transformation!M56,PSUT_energySector!M56,PSUT_losses!M56,'PSUT_Non-en'!M56,PSUT_Transport!M56,PSUT_Final_cons!M56)</f>
        <v>0</v>
      </c>
      <c r="N57" s="49">
        <f>SUM(PSUT_Production!N56,PSUT_Supply!N56,PSUT_Ele_heat!N56,PSUT_Transformation!N56,PSUT_energySector!N56,PSUT_losses!N56,'PSUT_Non-en'!N56,PSUT_Transport!N56,PSUT_Final_cons!N56)</f>
        <v>0</v>
      </c>
      <c r="O57" s="203"/>
      <c r="P57" s="221">
        <f t="shared" si="10"/>
        <v>0</v>
      </c>
    </row>
    <row r="58" spans="3:16" x14ac:dyDescent="0.25">
      <c r="C58" s="222"/>
      <c r="D58" s="202" t="s">
        <v>222</v>
      </c>
      <c r="E58" s="211">
        <f>SUM(PSUT_Production!E57,PSUT_Supply!E57,PSUT_Ele_heat!E57,PSUT_Transformation!E57,PSUT_energySector!E57,PSUT_losses!E57,'PSUT_Non-en'!E57,PSUT_Transport!E57,PSUT_Final_cons!E57)</f>
        <v>0</v>
      </c>
      <c r="F58" s="211">
        <f>SUM(PSUT_Production!F57,PSUT_Supply!F57,PSUT_Ele_heat!F57,PSUT_Transformation!F57,PSUT_energySector!F57,PSUT_losses!F57,'PSUT_Non-en'!F57,PSUT_Transport!F57,PSUT_Final_cons!F57)</f>
        <v>0</v>
      </c>
      <c r="G58" s="211">
        <f>SUM(PSUT_Production!G57,PSUT_Supply!G57,PSUT_Ele_heat!G57,PSUT_Transformation!G57,PSUT_energySector!G57,PSUT_losses!G57,'PSUT_Non-en'!G57,PSUT_Transport!G57,PSUT_Final_cons!G57)</f>
        <v>0</v>
      </c>
      <c r="H58" s="211">
        <f>SUM(PSUT_Production!H57,PSUT_Supply!H57,PSUT_Ele_heat!H57,PSUT_Transformation!H57,PSUT_energySector!H57,PSUT_losses!H57,'PSUT_Non-en'!H57,PSUT_Transport!H57,PSUT_Final_cons!H57)</f>
        <v>0</v>
      </c>
      <c r="I58" s="211">
        <f>SUM(PSUT_Production!I57,PSUT_Supply!I57,PSUT_Ele_heat!I57,PSUT_Transformation!I57,PSUT_energySector!I57,PSUT_losses!I57,'PSUT_Non-en'!I57,PSUT_Transport!I57,PSUT_Final_cons!I57)</f>
        <v>0</v>
      </c>
      <c r="J58" s="211">
        <f>SUM(PSUT_Production!J57,PSUT_Supply!J57,PSUT_Ele_heat!J57,PSUT_Transformation!J57,PSUT_energySector!J57,PSUT_losses!J57,'PSUT_Non-en'!J57,PSUT_Transport!J57,PSUT_Final_cons!J57)</f>
        <v>0</v>
      </c>
      <c r="K58" s="49">
        <f t="shared" si="8"/>
        <v>0</v>
      </c>
      <c r="L58" s="49">
        <f>SUM(PSUT_Production!L57,PSUT_Supply!L57,PSUT_Ele_heat!L57,PSUT_Transformation!L57,PSUT_energySector!L57,PSUT_losses!L57,'PSUT_Non-en'!L57,PSUT_Transport!L57,PSUT_Final_cons!L57)</f>
        <v>0</v>
      </c>
      <c r="M58" s="49">
        <f>SUM(PSUT_Production!M57,PSUT_Supply!M57,PSUT_Ele_heat!M57,PSUT_Transformation!M57,PSUT_energySector!M57,PSUT_losses!M57,'PSUT_Non-en'!M57,PSUT_Transport!M57,PSUT_Final_cons!M57)</f>
        <v>0</v>
      </c>
      <c r="N58" s="49">
        <f>SUM(PSUT_Production!N57,PSUT_Supply!N57,PSUT_Ele_heat!N57,PSUT_Transformation!N57,PSUT_energySector!N57,PSUT_losses!N57,'PSUT_Non-en'!N57,PSUT_Transport!N57,PSUT_Final_cons!N57)</f>
        <v>0</v>
      </c>
      <c r="O58" s="203"/>
      <c r="P58" s="221">
        <f t="shared" si="10"/>
        <v>0</v>
      </c>
    </row>
    <row r="59" spans="3:16" x14ac:dyDescent="0.25">
      <c r="C59" s="222"/>
      <c r="D59" s="202" t="s">
        <v>19</v>
      </c>
      <c r="E59" s="211">
        <f>SUM(PSUT_Production!E58,PSUT_Supply!E58,PSUT_Ele_heat!E58,PSUT_Transformation!E58,PSUT_energySector!E58,PSUT_losses!E58,'PSUT_Non-en'!E58,PSUT_Transport!E58,PSUT_Final_cons!E58)</f>
        <v>86.701000000000008</v>
      </c>
      <c r="F59" s="211">
        <f>SUM(PSUT_Production!F58,PSUT_Supply!F58,PSUT_Ele_heat!F58,PSUT_Transformation!F58,PSUT_energySector!F58,PSUT_losses!F58,'PSUT_Non-en'!F58,PSUT_Transport!F58,PSUT_Final_cons!F58)</f>
        <v>30.027999999999999</v>
      </c>
      <c r="G59" s="211">
        <f>SUM(PSUT_Production!G58,PSUT_Supply!G58,PSUT_Ele_heat!G58,PSUT_Transformation!G58,PSUT_energySector!G58,PSUT_losses!G58,'PSUT_Non-en'!G58,PSUT_Transport!G58,PSUT_Final_cons!G58)</f>
        <v>231.85900000000001</v>
      </c>
      <c r="H59" s="211">
        <f>SUM(PSUT_Production!H58,PSUT_Supply!H58,PSUT_Ele_heat!H58,PSUT_Transformation!H58,PSUT_energySector!H58,PSUT_losses!H58,'PSUT_Non-en'!H58,PSUT_Transport!H58,PSUT_Final_cons!H58)</f>
        <v>2.8490000000000002</v>
      </c>
      <c r="I59" s="211">
        <f>SUM(PSUT_Production!I58,PSUT_Supply!I58,PSUT_Ele_heat!I58,PSUT_Transformation!I58,PSUT_energySector!I58,PSUT_losses!I58,'PSUT_Non-en'!I58,PSUT_Transport!I58,PSUT_Final_cons!I58)</f>
        <v>8.5633462499999968</v>
      </c>
      <c r="J59" s="211">
        <f>SUM(PSUT_Production!J58,PSUT_Supply!J58,PSUT_Ele_heat!J58,PSUT_Transformation!J58,PSUT_energySector!J58,PSUT_losses!J58,'PSUT_Non-en'!J58,PSUT_Transport!J58,PSUT_Final_cons!J58)</f>
        <v>116.36965375</v>
      </c>
      <c r="K59" s="49">
        <f t="shared" si="8"/>
        <v>476.37</v>
      </c>
      <c r="L59" s="49">
        <f>SUM(PSUT_Production!L58,PSUT_Supply!L58,PSUT_Ele_heat!L58,PSUT_Transformation!L58,PSUT_energySector!L58,PSUT_losses!L58,'PSUT_Non-en'!L58,PSUT_Transport!L58,PSUT_Final_cons!L58)</f>
        <v>268.90299999999996</v>
      </c>
      <c r="M59" s="49">
        <f>SUM(PSUT_Production!M58,PSUT_Supply!M58,PSUT_Ele_heat!M58,PSUT_Transformation!M58,PSUT_energySector!M58,PSUT_losses!M58,'PSUT_Non-en'!M58,PSUT_Transport!M58,PSUT_Final_cons!M58)</f>
        <v>3.2920000000000003</v>
      </c>
      <c r="N59" s="49">
        <f>SUM(PSUT_Production!N58,PSUT_Supply!N58,PSUT_Ele_heat!N58,PSUT_Transformation!N58,PSUT_energySector!N58,PSUT_losses!N58,'PSUT_Non-en'!N58,PSUT_Transport!N58,PSUT_Final_cons!N58)</f>
        <v>1762.212</v>
      </c>
      <c r="O59" s="203"/>
      <c r="P59" s="221">
        <f t="shared" si="10"/>
        <v>2510.777</v>
      </c>
    </row>
    <row r="60" spans="3:16" x14ac:dyDescent="0.25">
      <c r="C60" s="222"/>
      <c r="D60" s="202" t="s">
        <v>187</v>
      </c>
      <c r="E60" s="211">
        <f>SUM(PSUT_Production!E59,PSUT_Supply!E59,PSUT_Ele_heat!E59,PSUT_Transformation!E59,PSUT_energySector!E59,PSUT_losses!E59,'PSUT_Non-en'!E59,PSUT_Transport!E59,PSUT_Final_cons!E59)</f>
        <v>39.019812340611168</v>
      </c>
      <c r="F60" s="211">
        <f>SUM(PSUT_Production!F59,PSUT_Supply!F59,PSUT_Ele_heat!F59,PSUT_Transformation!F59,PSUT_energySector!F59,PSUT_losses!F59,'PSUT_Non-en'!F59,PSUT_Transport!F59,PSUT_Final_cons!F59)</f>
        <v>0.91854645276583957</v>
      </c>
      <c r="G60" s="211">
        <f>SUM(PSUT_Production!G59,PSUT_Supply!G59,PSUT_Ele_heat!G59,PSUT_Transformation!G59,PSUT_energySector!G59,PSUT_losses!G59,'PSUT_Non-en'!G59,PSUT_Transport!G59,PSUT_Final_cons!G59)</f>
        <v>191.64680232755614</v>
      </c>
      <c r="H60" s="211">
        <f>SUM(PSUT_Production!H59,PSUT_Supply!H59,PSUT_Ele_heat!H59,PSUT_Transformation!H59,PSUT_energySector!H59,PSUT_losses!H59,'PSUT_Non-en'!H59,PSUT_Transport!H59,PSUT_Final_cons!H59)</f>
        <v>0.2072839678262948</v>
      </c>
      <c r="I60" s="211">
        <f>SUM(PSUT_Production!I59,PSUT_Supply!I59,PSUT_Ele_heat!I59,PSUT_Transformation!I59,PSUT_energySector!I59,PSUT_losses!I59,'PSUT_Non-en'!I59,PSUT_Transport!I59,PSUT_Final_cons!I59)</f>
        <v>377.52780870565459</v>
      </c>
      <c r="J60" s="211">
        <f>SUM(PSUT_Production!J59,PSUT_Supply!J59,PSUT_Ele_heat!J59,PSUT_Transformation!J59,PSUT_energySector!J59,PSUT_losses!J59,'PSUT_Non-en'!J59,PSUT_Transport!J59,PSUT_Final_cons!J59)</f>
        <v>131.14489240078967</v>
      </c>
      <c r="K60" s="49">
        <f t="shared" si="8"/>
        <v>740.46514619520372</v>
      </c>
      <c r="L60" s="49">
        <f>SUM(PSUT_Production!L59,PSUT_Supply!L59,PSUT_Ele_heat!L59,PSUT_Transformation!L59,PSUT_energySector!L59,PSUT_losses!L59,'PSUT_Non-en'!L59,PSUT_Transport!L59,PSUT_Final_cons!L59)</f>
        <v>224.94818996295777</v>
      </c>
      <c r="M60" s="49">
        <f>SUM(PSUT_Production!M59,PSUT_Supply!M59,PSUT_Ele_heat!M59,PSUT_Transformation!M59,PSUT_energySector!M59,PSUT_losses!M59,'PSUT_Non-en'!M59,PSUT_Transport!M59,PSUT_Final_cons!M59)</f>
        <v>-38.475000000000001</v>
      </c>
      <c r="N60" s="49">
        <f>SUM(PSUT_Production!N59,PSUT_Supply!N59,PSUT_Ele_heat!N59,PSUT_Transformation!N59,PSUT_energySector!N59,PSUT_losses!N59,'PSUT_Non-en'!N59,PSUT_Transport!N59,PSUT_Final_cons!N59)</f>
        <v>4883.1120982998955</v>
      </c>
      <c r="O60" s="203"/>
      <c r="P60" s="221">
        <f t="shared" si="10"/>
        <v>5810.0504344580568</v>
      </c>
    </row>
    <row r="61" spans="3:16" x14ac:dyDescent="0.25">
      <c r="C61" s="222"/>
      <c r="D61" s="202" t="s">
        <v>223</v>
      </c>
      <c r="E61" s="211">
        <f>SUM(PSUT_Production!E60,PSUT_Supply!E60,PSUT_Ele_heat!E60,PSUT_Transformation!E60,PSUT_energySector!E60,PSUT_losses!E60,'PSUT_Non-en'!E60,PSUT_Transport!E60,PSUT_Final_cons!E60)</f>
        <v>5.5497219809716878</v>
      </c>
      <c r="F61" s="211">
        <f>SUM(PSUT_Production!F60,PSUT_Supply!F60,PSUT_Ele_heat!F60,PSUT_Transformation!F60,PSUT_energySector!F60,PSUT_losses!F60,'PSUT_Non-en'!F60,PSUT_Transport!F60,PSUT_Final_cons!F60)</f>
        <v>1.4998910066095845E-2</v>
      </c>
      <c r="G61" s="211">
        <f>SUM(PSUT_Production!G60,PSUT_Supply!G60,PSUT_Ele_heat!G60,PSUT_Transformation!G60,PSUT_energySector!G60,PSUT_losses!G60,'PSUT_Non-en'!G60,PSUT_Transport!G60,PSUT_Final_cons!G60)</f>
        <v>6.3120210645830479</v>
      </c>
      <c r="H61" s="211">
        <f>SUM(PSUT_Production!H60,PSUT_Supply!H60,PSUT_Ele_heat!H60,PSUT_Transformation!H60,PSUT_energySector!H60,PSUT_losses!H60,'PSUT_Non-en'!H60,PSUT_Transport!H60,PSUT_Final_cons!H60)</f>
        <v>7.6286606605712034E-3</v>
      </c>
      <c r="I61" s="211">
        <f>SUM(PSUT_Production!I60,PSUT_Supply!I60,PSUT_Ele_heat!I60,PSUT_Transformation!I60,PSUT_energySector!I60,PSUT_losses!I60,'PSUT_Non-en'!I60,PSUT_Transport!I60,PSUT_Final_cons!I60)</f>
        <v>2.9769634050623321</v>
      </c>
      <c r="J61" s="211">
        <f>SUM(PSUT_Production!J60,PSUT_Supply!J60,PSUT_Ele_heat!J60,PSUT_Transformation!J60,PSUT_energySector!J60,PSUT_losses!J60,'PSUT_Non-en'!J60,PSUT_Transport!J60,PSUT_Final_cons!J60)</f>
        <v>7.0817186045450864</v>
      </c>
      <c r="K61" s="49">
        <f t="shared" si="8"/>
        <v>21.943052625888821</v>
      </c>
      <c r="L61" s="49">
        <f>SUM(PSUT_Production!L60,PSUT_Supply!L60,PSUT_Ele_heat!L60,PSUT_Transformation!L60,PSUT_energySector!L60,PSUT_losses!L60,'PSUT_Non-en'!L60,PSUT_Transport!L60,PSUT_Final_cons!L60)</f>
        <v>26.599049053583233</v>
      </c>
      <c r="M61" s="49">
        <f>SUM(PSUT_Production!M60,PSUT_Supply!M60,PSUT_Ele_heat!M60,PSUT_Transformation!M60,PSUT_energySector!M60,PSUT_losses!M60,'PSUT_Non-en'!M60,PSUT_Transport!M60,PSUT_Final_cons!M60)</f>
        <v>-3.0049999999999999</v>
      </c>
      <c r="N61" s="49">
        <f>SUM(PSUT_Production!N60,PSUT_Supply!N60,PSUT_Ele_heat!N60,PSUT_Transformation!N60,PSUT_energySector!N60,PSUT_losses!N60,'PSUT_Non-en'!N60,PSUT_Transport!N60,PSUT_Final_cons!N60)</f>
        <v>70.114000341235709</v>
      </c>
      <c r="O61" s="203"/>
      <c r="P61" s="221">
        <f t="shared" si="10"/>
        <v>115.65110202070775</v>
      </c>
    </row>
    <row r="62" spans="3:16" x14ac:dyDescent="0.25">
      <c r="C62" s="222"/>
      <c r="D62" s="202" t="s">
        <v>188</v>
      </c>
      <c r="E62" s="211">
        <f>SUM(PSUT_Production!E61,PSUT_Supply!E61,PSUT_Ele_heat!E61,PSUT_Transformation!E61,PSUT_energySector!E61,PSUT_losses!E61,'PSUT_Non-en'!E61,PSUT_Transport!E61,PSUT_Final_cons!E61)</f>
        <v>0</v>
      </c>
      <c r="F62" s="211">
        <f>SUM(PSUT_Production!F61,PSUT_Supply!F61,PSUT_Ele_heat!F61,PSUT_Transformation!F61,PSUT_energySector!F61,PSUT_losses!F61,'PSUT_Non-en'!F61,PSUT_Transport!F61,PSUT_Final_cons!F61)</f>
        <v>0</v>
      </c>
      <c r="G62" s="211">
        <f>SUM(PSUT_Production!G61,PSUT_Supply!G61,PSUT_Ele_heat!G61,PSUT_Transformation!G61,PSUT_energySector!G61,PSUT_losses!G61,'PSUT_Non-en'!G61,PSUT_Transport!G61,PSUT_Final_cons!G61)</f>
        <v>0</v>
      </c>
      <c r="H62" s="211">
        <f>SUM(PSUT_Production!H61,PSUT_Supply!H61,PSUT_Ele_heat!H61,PSUT_Transformation!H61,PSUT_energySector!H61,PSUT_losses!H61,'PSUT_Non-en'!H61,PSUT_Transport!H61,PSUT_Final_cons!H61)</f>
        <v>0</v>
      </c>
      <c r="I62" s="211">
        <f>SUM(PSUT_Production!I61,PSUT_Supply!I61,PSUT_Ele_heat!I61,PSUT_Transformation!I61,PSUT_energySector!I61,PSUT_losses!I61,'PSUT_Non-en'!I61,PSUT_Transport!I61,PSUT_Final_cons!I61)</f>
        <v>0</v>
      </c>
      <c r="J62" s="211">
        <f>SUM(PSUT_Production!J61,PSUT_Supply!J61,PSUT_Ele_heat!J61,PSUT_Transformation!J61,PSUT_energySector!J61,PSUT_losses!J61,'PSUT_Non-en'!J61,PSUT_Transport!J61,PSUT_Final_cons!J61)</f>
        <v>3.7229999999999999</v>
      </c>
      <c r="K62" s="49">
        <f t="shared" si="8"/>
        <v>3.7229999999999999</v>
      </c>
      <c r="L62" s="49">
        <f>SUM(PSUT_Production!L61,PSUT_Supply!L61,PSUT_Ele_heat!L61,PSUT_Transformation!L61,PSUT_energySector!L61,PSUT_losses!L61,'PSUT_Non-en'!L61,PSUT_Transport!L61,PSUT_Final_cons!L61)</f>
        <v>0</v>
      </c>
      <c r="M62" s="49">
        <f>SUM(PSUT_Production!M61,PSUT_Supply!M61,PSUT_Ele_heat!M61,PSUT_Transformation!M61,PSUT_energySector!M61,PSUT_losses!M61,'PSUT_Non-en'!M61,PSUT_Transport!M61,PSUT_Final_cons!M61)</f>
        <v>0</v>
      </c>
      <c r="N62" s="49">
        <f>SUM(PSUT_Production!N61,PSUT_Supply!N61,PSUT_Ele_heat!N61,PSUT_Transformation!N61,PSUT_energySector!N61,PSUT_losses!N61,'PSUT_Non-en'!N61,PSUT_Transport!N61,PSUT_Final_cons!N61)</f>
        <v>2.6270000000000002</v>
      </c>
      <c r="O62" s="203"/>
      <c r="P62" s="221">
        <f t="shared" si="10"/>
        <v>6.35</v>
      </c>
    </row>
    <row r="63" spans="3:16" x14ac:dyDescent="0.25">
      <c r="C63" s="222"/>
      <c r="D63" s="202" t="s">
        <v>63</v>
      </c>
      <c r="E63" s="211">
        <f>SUM(PSUT_Production!E62,PSUT_Supply!E62,PSUT_Ele_heat!E62,PSUT_Transformation!E62,PSUT_energySector!E62,PSUT_losses!E62,'PSUT_Non-en'!E62,PSUT_Transport!E62,PSUT_Final_cons!E62)</f>
        <v>29.262</v>
      </c>
      <c r="F63" s="211">
        <f>SUM(PSUT_Production!F62,PSUT_Supply!F62,PSUT_Ele_heat!F62,PSUT_Transformation!F62,PSUT_energySector!F62,PSUT_losses!F62,'PSUT_Non-en'!F62,PSUT_Transport!F62,PSUT_Final_cons!F62)</f>
        <v>10.096</v>
      </c>
      <c r="G63" s="211">
        <f>SUM(PSUT_Production!G62,PSUT_Supply!G62,PSUT_Ele_heat!G62,PSUT_Transformation!G62,PSUT_energySector!G62,PSUT_losses!G62,'PSUT_Non-en'!G62,PSUT_Transport!G62,PSUT_Final_cons!G62)</f>
        <v>131.96699999999998</v>
      </c>
      <c r="H63" s="211">
        <f>SUM(PSUT_Production!H62,PSUT_Supply!H62,PSUT_Ele_heat!H62,PSUT_Transformation!H62,PSUT_energySector!H62,PSUT_losses!H62,'PSUT_Non-en'!H62,PSUT_Transport!H62,PSUT_Final_cons!H62)</f>
        <v>34.487000000000002</v>
      </c>
      <c r="I63" s="211">
        <f>SUM(PSUT_Production!I62,PSUT_Supply!I62,PSUT_Ele_heat!I62,PSUT_Transformation!I62,PSUT_energySector!I62,PSUT_losses!I62,'PSUT_Non-en'!I62,PSUT_Transport!I62,PSUT_Final_cons!I62)</f>
        <v>23.155259303614351</v>
      </c>
      <c r="J63" s="211">
        <f>SUM(PSUT_Production!J62,PSUT_Supply!J62,PSUT_Ele_heat!J62,PSUT_Transformation!J62,PSUT_energySector!J62,PSUT_losses!J62,'PSUT_Non-en'!J62,PSUT_Transport!J62,PSUT_Final_cons!J62)</f>
        <v>113.99074069638566</v>
      </c>
      <c r="K63" s="49">
        <f t="shared" si="8"/>
        <v>342.95799999999997</v>
      </c>
      <c r="L63" s="49">
        <f>SUM(PSUT_Production!L62,PSUT_Supply!L62,PSUT_Ele_heat!L62,PSUT_Transformation!L62,PSUT_energySector!L62,PSUT_losses!L62,'PSUT_Non-en'!L62,PSUT_Transport!L62,PSUT_Final_cons!L62)</f>
        <v>82.44</v>
      </c>
      <c r="M63" s="49">
        <f>SUM(PSUT_Production!M62,PSUT_Supply!M62,PSUT_Ele_heat!M62,PSUT_Transformation!M62,PSUT_energySector!M62,PSUT_losses!M62,'PSUT_Non-en'!M62,PSUT_Transport!M62,PSUT_Final_cons!M62)</f>
        <v>0</v>
      </c>
      <c r="N63" s="49">
        <f>SUM(PSUT_Production!N62,PSUT_Supply!N62,PSUT_Ele_heat!N62,PSUT_Transformation!N62,PSUT_energySector!N62,PSUT_losses!N62,'PSUT_Non-en'!N62,PSUT_Transport!N62,PSUT_Final_cons!N62)</f>
        <v>65.272999999999996</v>
      </c>
      <c r="O63" s="203"/>
      <c r="P63" s="221">
        <f>SUM(K63:O63)</f>
        <v>490.67099999999994</v>
      </c>
    </row>
    <row r="64" spans="3:16" x14ac:dyDescent="0.25">
      <c r="C64" s="222"/>
      <c r="D64" s="202" t="s">
        <v>64</v>
      </c>
      <c r="E64" s="211">
        <f>SUM(PSUT_Production!E63,PSUT_Supply!E63,PSUT_Ele_heat!E63,PSUT_Transformation!E63,PSUT_energySector!E63,PSUT_losses!E63,'PSUT_Non-en'!E63,PSUT_Transport!E63,PSUT_Final_cons!E63)</f>
        <v>5.6870000000000003</v>
      </c>
      <c r="F64" s="211">
        <f>SUM(PSUT_Production!F63,PSUT_Supply!F63,PSUT_Ele_heat!F63,PSUT_Transformation!F63,PSUT_energySector!F63,PSUT_losses!F63,'PSUT_Non-en'!F63,PSUT_Transport!F63,PSUT_Final_cons!F63)</f>
        <v>0</v>
      </c>
      <c r="G64" s="211">
        <f>SUM(PSUT_Production!G63,PSUT_Supply!G63,PSUT_Ele_heat!G63,PSUT_Transformation!G63,PSUT_energySector!G63,PSUT_losses!G63,'PSUT_Non-en'!G63,PSUT_Transport!G63,PSUT_Final_cons!G63)</f>
        <v>105.71600000000001</v>
      </c>
      <c r="H64" s="211">
        <f>SUM(PSUT_Production!H63,PSUT_Supply!H63,PSUT_Ele_heat!H63,PSUT_Transformation!H63,PSUT_energySector!H63,PSUT_losses!H63,'PSUT_Non-en'!H63,PSUT_Transport!H63,PSUT_Final_cons!H63)</f>
        <v>3.1240000000000001</v>
      </c>
      <c r="I64" s="211">
        <f>SUM(PSUT_Production!I63,PSUT_Supply!I63,PSUT_Ele_heat!I63,PSUT_Transformation!I63,PSUT_energySector!I63,PSUT_losses!I63,'PSUT_Non-en'!I63,PSUT_Transport!I63,PSUT_Final_cons!I63)</f>
        <v>0.55142533761940116</v>
      </c>
      <c r="J64" s="211">
        <f>SUM(PSUT_Production!J63,PSUT_Supply!J63,PSUT_Ele_heat!J63,PSUT_Transformation!J63,PSUT_energySector!J63,PSUT_losses!J63,'PSUT_Non-en'!J63,PSUT_Transport!J63,PSUT_Final_cons!J63)</f>
        <v>5.8145746623805987</v>
      </c>
      <c r="K64" s="49">
        <f t="shared" si="8"/>
        <v>120.893</v>
      </c>
      <c r="L64" s="49">
        <f>SUM(PSUT_Production!L63,PSUT_Supply!L63,PSUT_Ele_heat!L63,PSUT_Transformation!L63,PSUT_energySector!L63,PSUT_losses!L63,'PSUT_Non-en'!L63,PSUT_Transport!L63,PSUT_Final_cons!L63)</f>
        <v>11.818</v>
      </c>
      <c r="M64" s="49">
        <f>SUM(PSUT_Production!M63,PSUT_Supply!M63,PSUT_Ele_heat!M63,PSUT_Transformation!M63,PSUT_energySector!M63,PSUT_losses!M63,'PSUT_Non-en'!M63,PSUT_Transport!M63,PSUT_Final_cons!M63)</f>
        <v>0</v>
      </c>
      <c r="N64" s="49">
        <f>SUM(PSUT_Production!N63,PSUT_Supply!N63,PSUT_Ele_heat!N63,PSUT_Transformation!N63,PSUT_energySector!N63,PSUT_losses!N63,'PSUT_Non-en'!N63,PSUT_Transport!N63,PSUT_Final_cons!N63)</f>
        <v>0</v>
      </c>
      <c r="O64" s="203"/>
      <c r="P64" s="221">
        <f t="shared" si="10"/>
        <v>132.71100000000001</v>
      </c>
    </row>
    <row r="65" spans="3:20" x14ac:dyDescent="0.25">
      <c r="C65" s="223"/>
      <c r="D65" s="202" t="s">
        <v>224</v>
      </c>
      <c r="E65" s="211">
        <f>SUM(PSUT_Production!E64,PSUT_Supply!E64,PSUT_Ele_heat!E64,PSUT_Transformation!E64,PSUT_energySector!E64,PSUT_losses!E64,'PSUT_Non-en'!E64,PSUT_Transport!E64,PSUT_Final_cons!E64)</f>
        <v>0</v>
      </c>
      <c r="F65" s="211">
        <f>SUM(PSUT_Production!F64,PSUT_Supply!F64,PSUT_Ele_heat!F64,PSUT_Transformation!F64,PSUT_energySector!F64,PSUT_losses!F64,'PSUT_Non-en'!F64,PSUT_Transport!F64,PSUT_Final_cons!F64)</f>
        <v>0</v>
      </c>
      <c r="G65" s="211">
        <f>SUM(PSUT_Production!G64,PSUT_Supply!G64,PSUT_Ele_heat!G64,PSUT_Transformation!G64,PSUT_energySector!G64,PSUT_losses!G64,'PSUT_Non-en'!G64,PSUT_Transport!G64,PSUT_Final_cons!G64)</f>
        <v>0</v>
      </c>
      <c r="H65" s="211">
        <f>SUM(PSUT_Production!H64,PSUT_Supply!H64,PSUT_Ele_heat!H64,PSUT_Transformation!H64,PSUT_energySector!H64,PSUT_losses!H64,'PSUT_Non-en'!H64,PSUT_Transport!H64,PSUT_Final_cons!H64)</f>
        <v>0</v>
      </c>
      <c r="I65" s="211">
        <f>SUM(PSUT_Production!I64,PSUT_Supply!I64,PSUT_Ele_heat!I64,PSUT_Transformation!I64,PSUT_energySector!I64,PSUT_losses!I64,'PSUT_Non-en'!I64,PSUT_Transport!I64,PSUT_Final_cons!I64)</f>
        <v>0</v>
      </c>
      <c r="J65" s="211">
        <f>SUM(PSUT_Production!J64,PSUT_Supply!J64,PSUT_Ele_heat!J64,PSUT_Transformation!J64,PSUT_energySector!J64,PSUT_losses!J64,'PSUT_Non-en'!J64,PSUT_Transport!J64,PSUT_Final_cons!J64)</f>
        <v>0</v>
      </c>
      <c r="K65" s="49">
        <f t="shared" si="8"/>
        <v>0</v>
      </c>
      <c r="L65" s="49">
        <f>SUM(PSUT_Production!L64,PSUT_Supply!L64,PSUT_Ele_heat!L64,PSUT_Transformation!L64,PSUT_energySector!L64,PSUT_losses!L64,'PSUT_Non-en'!L64,PSUT_Transport!L64,PSUT_Final_cons!L64)</f>
        <v>0</v>
      </c>
      <c r="M65" s="49">
        <f>SUM(PSUT_Production!M64,PSUT_Supply!M64,PSUT_Ele_heat!M64,PSUT_Transformation!M64,PSUT_energySector!M64,PSUT_losses!M64,'PSUT_Non-en'!M64,PSUT_Transport!M64,PSUT_Final_cons!M64)</f>
        <v>0</v>
      </c>
      <c r="N65" s="49">
        <f>SUM(PSUT_Production!N64,PSUT_Supply!N64,PSUT_Ele_heat!N64,PSUT_Transformation!N64,PSUT_energySector!N64,PSUT_losses!N64,'PSUT_Non-en'!N64,PSUT_Transport!N64,PSUT_Final_cons!N64)</f>
        <v>0</v>
      </c>
      <c r="O65" s="203"/>
      <c r="P65" s="221">
        <f t="shared" si="10"/>
        <v>0</v>
      </c>
    </row>
    <row r="66" spans="3:20" ht="12.6" thickBot="1" x14ac:dyDescent="0.3">
      <c r="C66" s="223"/>
      <c r="D66" s="224" t="s">
        <v>226</v>
      </c>
      <c r="E66" s="49">
        <f>SUM(PSUT_Production!E65,PSUT_Supply!E65,PSUT_Ele_heat!E65,PSUT_Transformation!E65,PSUT_energySector!E65,PSUT_losses!E65,'PSUT_Non-en'!E65,PSUT_Transport!E65,PSUT_Final_cons!E65)</f>
        <v>0</v>
      </c>
      <c r="F66" s="49">
        <f>SUM(PSUT_Production!F65,PSUT_Supply!F65,PSUT_Ele_heat!F65,PSUT_Transformation!F65,PSUT_energySector!F65,PSUT_losses!F65,'PSUT_Non-en'!F65,PSUT_Transport!F65,PSUT_Final_cons!F65)</f>
        <v>0</v>
      </c>
      <c r="G66" s="49">
        <f>SUM(PSUT_Production!G65,PSUT_Supply!G65,PSUT_Ele_heat!G65,PSUT_Transformation!G65,PSUT_energySector!G65,PSUT_losses!G65,'PSUT_Non-en'!G65,PSUT_Transport!G65,PSUT_Final_cons!G65)</f>
        <v>589.29300000000001</v>
      </c>
      <c r="H66" s="49">
        <f>SUM(PSUT_Production!H65,PSUT_Supply!H65,PSUT_Ele_heat!H65,PSUT_Transformation!H65,PSUT_energySector!H65,PSUT_losses!H65,'PSUT_Non-en'!H65,PSUT_Transport!H65,PSUT_Final_cons!H65)</f>
        <v>0</v>
      </c>
      <c r="I66" s="49">
        <f>SUM(PSUT_Production!I65,PSUT_Supply!I65,PSUT_Ele_heat!I65,PSUT_Transformation!I65,PSUT_energySector!I65,PSUT_losses!I65,'PSUT_Non-en'!I65,PSUT_Transport!I65,PSUT_Final_cons!I65)</f>
        <v>1.1759999999999999</v>
      </c>
      <c r="J66" s="49">
        <f>SUM(PSUT_Production!J65,PSUT_Supply!J65,PSUT_Ele_heat!J65,PSUT_Transformation!J65,PSUT_energySector!J65,PSUT_losses!J65,'PSUT_Non-en'!J65,PSUT_Transport!J65,PSUT_Final_cons!J65)</f>
        <v>1.302</v>
      </c>
      <c r="K66" s="49">
        <f t="shared" ref="K66" si="11">SUM(E66:J66)</f>
        <v>591.77100000000007</v>
      </c>
      <c r="L66" s="49">
        <f>SUM(PSUT_Production!L65,PSUT_Supply!L65,PSUT_Ele_heat!L65,PSUT_Transformation!L65,PSUT_energySector!L65,PSUT_losses!L65,'PSUT_Non-en'!L65,PSUT_Transport!L65,PSUT_Final_cons!L65)</f>
        <v>1.1759999999999999</v>
      </c>
      <c r="M66" s="49">
        <f>SUM(PSUT_Production!M65,PSUT_Supply!M65,PSUT_Ele_heat!M65,PSUT_Transformation!M65,PSUT_energySector!M65,PSUT_losses!M65,'PSUT_Non-en'!M65,PSUT_Transport!M65,PSUT_Final_cons!M65)</f>
        <v>0</v>
      </c>
      <c r="N66" s="49">
        <f>SUM(PSUT_Production!N65,PSUT_Supply!N65,PSUT_Ele_heat!N65,PSUT_Transformation!N65,PSUT_energySector!N65,PSUT_losses!N65,'PSUT_Non-en'!N65,PSUT_Transport!N65,PSUT_Final_cons!N65)</f>
        <v>0</v>
      </c>
      <c r="O66" s="49">
        <f>SUM(PSUT_Production!O65,PSUT_Supply!O65,PSUT_Ele_heat!O65,PSUT_Transformation!O65,PSUT_energySector!O65,PSUT_losses!O65,'PSUT_Non-en'!O65,PSUT_Transport!O65,PSUT_Final_cons!O65)</f>
        <v>0</v>
      </c>
      <c r="P66" s="221">
        <f>SUM(K66:O66)</f>
        <v>592.94700000000012</v>
      </c>
    </row>
    <row r="67" spans="3:20" x14ac:dyDescent="0.25">
      <c r="C67" s="340">
        <v>3</v>
      </c>
      <c r="D67" s="385" t="s">
        <v>227</v>
      </c>
      <c r="E67" s="385"/>
      <c r="F67" s="385"/>
      <c r="G67" s="385"/>
      <c r="H67" s="385"/>
      <c r="I67" s="385"/>
      <c r="J67" s="385"/>
      <c r="K67" s="385"/>
      <c r="L67" s="385"/>
      <c r="M67" s="385"/>
      <c r="N67" s="385"/>
      <c r="O67" s="385"/>
      <c r="P67" s="386"/>
    </row>
    <row r="68" spans="3:20" x14ac:dyDescent="0.25">
      <c r="C68" s="201"/>
      <c r="D68" s="202" t="s">
        <v>305</v>
      </c>
      <c r="E68" s="203"/>
      <c r="F68" s="203"/>
      <c r="G68" s="203"/>
      <c r="H68" s="203"/>
      <c r="I68" s="203"/>
      <c r="J68" s="203"/>
      <c r="K68" s="203"/>
      <c r="L68" s="203"/>
      <c r="M68" s="203"/>
      <c r="N68" s="203"/>
      <c r="O68" s="49">
        <f>SUM(PSUT_Production!O67,PSUT_Supply!O67,PSUT_Ele_heat!O67,PSUT_Transformation!O67,PSUT_energySector!O67,PSUT_losses!O67,'PSUT_Non-en'!O67,PSUT_Transport!O67,PSUT_Final_cons!O67)</f>
        <v>2329.4264378376338</v>
      </c>
      <c r="P68" s="221">
        <f>SUM(K68:O68)</f>
        <v>2329.4264378376338</v>
      </c>
    </row>
    <row r="69" spans="3:20" x14ac:dyDescent="0.25">
      <c r="C69" s="201"/>
      <c r="D69" s="202" t="s">
        <v>304</v>
      </c>
      <c r="E69" s="203"/>
      <c r="F69" s="203"/>
      <c r="G69" s="203"/>
      <c r="H69" s="203"/>
      <c r="I69" s="203"/>
      <c r="J69" s="203"/>
      <c r="K69" s="203"/>
      <c r="L69" s="203"/>
      <c r="M69" s="203"/>
      <c r="N69" s="203"/>
      <c r="O69" s="49">
        <f>SUM(PSUT_Production!O68,PSUT_Supply!O68,PSUT_Ele_heat!O68,PSUT_Transformation!O68,PSUT_energySector!O68,PSUT_losses!O68,'PSUT_Non-en'!O68,PSUT_Transport!O68,PSUT_Final_cons!O68)</f>
        <v>505.79999999999961</v>
      </c>
      <c r="P69" s="221">
        <f>SUM(K69:O69)</f>
        <v>505.79999999999961</v>
      </c>
    </row>
    <row r="70" spans="3:20" x14ac:dyDescent="0.25">
      <c r="C70" s="339">
        <v>4</v>
      </c>
      <c r="D70" s="383" t="s">
        <v>228</v>
      </c>
      <c r="E70" s="383"/>
      <c r="F70" s="383"/>
      <c r="G70" s="383"/>
      <c r="H70" s="383"/>
      <c r="I70" s="383"/>
      <c r="J70" s="383"/>
      <c r="K70" s="383"/>
      <c r="L70" s="383"/>
      <c r="M70" s="383"/>
      <c r="N70" s="383"/>
      <c r="O70" s="383"/>
      <c r="P70" s="384"/>
    </row>
    <row r="71" spans="3:20" x14ac:dyDescent="0.25">
      <c r="C71" s="201"/>
      <c r="D71" s="202" t="s">
        <v>229</v>
      </c>
      <c r="E71" s="203"/>
      <c r="F71" s="203"/>
      <c r="G71" s="203"/>
      <c r="H71" s="203"/>
      <c r="I71" s="203"/>
      <c r="J71" s="203"/>
      <c r="K71" s="203"/>
      <c r="L71" s="203"/>
      <c r="M71" s="49">
        <f>SUM(PSUT_Production!M70,PSUT_Supply!M70,PSUT_Ele_heat!M70,PSUT_Transformation!M70,PSUT_energySector!M70,PSUT_losses!M70,'PSUT_Non-en'!M70,PSUT_Transport!M70,PSUT_Final_cons!M70)</f>
        <v>592.947</v>
      </c>
      <c r="N71" s="203"/>
      <c r="O71" s="203"/>
      <c r="P71" s="221">
        <f t="shared" ref="P71:P72" si="12">SUM(K71:O71)</f>
        <v>592.947</v>
      </c>
    </row>
    <row r="72" spans="3:20" ht="12.6" thickBot="1" x14ac:dyDescent="0.3">
      <c r="C72" s="201"/>
      <c r="D72" s="202" t="s">
        <v>230</v>
      </c>
      <c r="E72" s="49">
        <f>SUM(PSUT_Production!E71,PSUT_Supply!E71,PSUT_Ele_heat!E71,PSUT_Transformation!E71,PSUT_energySector!E71,PSUT_losses!E71,'PSUT_Non-en'!E71,PSUT_Transport!E71,PSUT_Final_cons!E71)</f>
        <v>0</v>
      </c>
      <c r="F72" s="49">
        <f>SUM(PSUT_Production!F71,PSUT_Supply!F71,PSUT_Ele_heat!F71,PSUT_Transformation!F71,PSUT_energySector!F71,PSUT_losses!F71,'PSUT_Non-en'!F71,PSUT_Transport!F71,PSUT_Final_cons!F71)</f>
        <v>0</v>
      </c>
      <c r="G72" s="49">
        <f>SUM(PSUT_Production!G71,PSUT_Supply!G71,PSUT_Ele_heat!G71,PSUT_Transformation!G71,PSUT_energySector!G71,PSUT_losses!G71,'PSUT_Non-en'!G71,PSUT_Transport!G71,PSUT_Final_cons!G71)</f>
        <v>40.503</v>
      </c>
      <c r="H72" s="49">
        <f>SUM(PSUT_Production!H71,PSUT_Supply!H71,PSUT_Ele_heat!H71,PSUT_Transformation!H71,PSUT_energySector!H71,PSUT_losses!H71,'PSUT_Non-en'!H71,PSUT_Transport!H71,PSUT_Final_cons!H71)</f>
        <v>0</v>
      </c>
      <c r="I72" s="49">
        <f>SUM(PSUT_Production!I71,PSUT_Supply!I71,PSUT_Ele_heat!I71,PSUT_Transformation!I71,PSUT_energySector!I71,PSUT_losses!I71,'PSUT_Non-en'!I71,PSUT_Transport!I71,PSUT_Final_cons!I71)</f>
        <v>0</v>
      </c>
      <c r="J72" s="49">
        <f>SUM(PSUT_Production!J71,PSUT_Supply!J71,PSUT_Ele_heat!J71,PSUT_Transformation!J71,PSUT_energySector!J71,PSUT_losses!J71,'PSUT_Non-en'!J71,PSUT_Transport!J71,PSUT_Final_cons!J71)</f>
        <v>61.564999999999998</v>
      </c>
      <c r="K72" s="49">
        <f>SUM(E72:J72)</f>
        <v>102.068</v>
      </c>
      <c r="L72" s="203"/>
      <c r="M72" s="203"/>
      <c r="N72" s="203"/>
      <c r="O72" s="203"/>
      <c r="P72" s="221">
        <f t="shared" si="12"/>
        <v>102.068</v>
      </c>
    </row>
    <row r="73" spans="3:20" ht="15" thickBot="1" x14ac:dyDescent="0.35">
      <c r="C73" s="341">
        <v>5</v>
      </c>
      <c r="D73" s="208" t="s">
        <v>381</v>
      </c>
      <c r="E73" s="209">
        <f>SUM(E71:E72,E68:E69,E45:E54,E56:E66,E40:E42)</f>
        <v>282.82467876435459</v>
      </c>
      <c r="F73" s="209">
        <f t="shared" ref="F73:P73" si="13">SUM(F71:F72,F68:F69,F45:F54,F56:F66,F40:F42)</f>
        <v>2223.3525453628322</v>
      </c>
      <c r="G73" s="209">
        <f t="shared" si="13"/>
        <v>4256.9068499083533</v>
      </c>
      <c r="H73" s="209">
        <f t="shared" si="13"/>
        <v>776.84091262848699</v>
      </c>
      <c r="I73" s="209">
        <f t="shared" si="13"/>
        <v>413.95080300195065</v>
      </c>
      <c r="J73" s="209">
        <f t="shared" si="13"/>
        <v>514.23340915511551</v>
      </c>
      <c r="K73" s="209">
        <f t="shared" si="13"/>
        <v>8468.1091988210919</v>
      </c>
      <c r="L73" s="209">
        <f t="shared" si="13"/>
        <v>615.90423901654106</v>
      </c>
      <c r="M73" s="209">
        <f t="shared" si="13"/>
        <v>588.28200000000004</v>
      </c>
      <c r="N73" s="209">
        <f t="shared" si="13"/>
        <v>7573.2040986411321</v>
      </c>
      <c r="O73" s="209">
        <f t="shared" si="13"/>
        <v>2835.2264378376335</v>
      </c>
      <c r="P73" s="210">
        <f t="shared" si="13"/>
        <v>20080.725974316396</v>
      </c>
      <c r="R73" s="347"/>
      <c r="S73" t="s">
        <v>395</v>
      </c>
    </row>
    <row r="74" spans="3:20" x14ac:dyDescent="0.25">
      <c r="R74" s="292"/>
      <c r="S74" s="66">
        <f>SUM(P56:P66)-SUM(N56:N66)+SUM(P68:P69)+P71</f>
        <v>6370.4458756752647</v>
      </c>
      <c r="T74" s="344"/>
    </row>
    <row r="76" spans="3:20" x14ac:dyDescent="0.25">
      <c r="H76" s="172"/>
    </row>
  </sheetData>
  <mergeCells count="27">
    <mergeCell ref="D55:P55"/>
    <mergeCell ref="D67:P67"/>
    <mergeCell ref="D70:P70"/>
    <mergeCell ref="P35:P37"/>
    <mergeCell ref="E36:K36"/>
    <mergeCell ref="L36:L37"/>
    <mergeCell ref="D39:P39"/>
    <mergeCell ref="D43:P43"/>
    <mergeCell ref="D44:P44"/>
    <mergeCell ref="C35:D35"/>
    <mergeCell ref="E35:K35"/>
    <mergeCell ref="M35:M37"/>
    <mergeCell ref="N35:N37"/>
    <mergeCell ref="O35:O37"/>
    <mergeCell ref="D10:P10"/>
    <mergeCell ref="D14:P14"/>
    <mergeCell ref="D15:P15"/>
    <mergeCell ref="D26:P26"/>
    <mergeCell ref="D29:P29"/>
    <mergeCell ref="P6:P8"/>
    <mergeCell ref="E7:K7"/>
    <mergeCell ref="L7:L8"/>
    <mergeCell ref="C6:D6"/>
    <mergeCell ref="E6:L6"/>
    <mergeCell ref="M6:M8"/>
    <mergeCell ref="N6:N8"/>
    <mergeCell ref="O6:O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4" tint="-0.499984740745262"/>
  </sheetPr>
  <dimension ref="A1:DG97"/>
  <sheetViews>
    <sheetView showGridLines="0" workbookViewId="0">
      <pane xSplit="1" ySplit="2" topLeftCell="B3" activePane="bottomRight" state="frozen"/>
      <selection pane="topRight" activeCell="B1" sqref="B1"/>
      <selection pane="bottomLeft" activeCell="A3" sqref="A3"/>
      <selection pane="bottomRight" activeCell="S3" sqref="S3"/>
    </sheetView>
  </sheetViews>
  <sheetFormatPr defaultRowHeight="14.4" x14ac:dyDescent="0.3"/>
  <cols>
    <col min="1" max="1" width="37.5546875" customWidth="1"/>
    <col min="2" max="2" width="18.6640625" customWidth="1"/>
    <col min="3" max="3" width="9.5546875" bestFit="1" customWidth="1"/>
    <col min="4" max="4" width="10.5546875" bestFit="1" customWidth="1"/>
    <col min="5" max="6" width="9.5546875" bestFit="1" customWidth="1"/>
    <col min="7" max="7" width="9" bestFit="1" customWidth="1"/>
    <col min="8" max="8" width="9.5546875" bestFit="1" customWidth="1"/>
    <col min="9" max="18" width="9" bestFit="1" customWidth="1"/>
    <col min="19" max="19" width="10.5546875" bestFit="1" customWidth="1"/>
    <col min="21" max="21" width="10.5546875" bestFit="1" customWidth="1"/>
    <col min="22" max="23" width="9.5546875" bestFit="1" customWidth="1"/>
    <col min="24" max="24" width="9" bestFit="1" customWidth="1"/>
    <col min="25" max="26" width="9.5546875" bestFit="1" customWidth="1"/>
    <col min="27" max="28" width="9" bestFit="1" customWidth="1"/>
    <col min="29" max="29" width="9.88671875" bestFit="1" customWidth="1"/>
    <col min="30" max="31" width="9" bestFit="1" customWidth="1"/>
    <col min="32" max="32" width="9.5546875" bestFit="1" customWidth="1"/>
    <col min="33" max="33" width="9" bestFit="1" customWidth="1"/>
    <col min="34" max="34" width="9.88671875" bestFit="1" customWidth="1"/>
    <col min="35" max="36" width="9.5546875" bestFit="1" customWidth="1"/>
    <col min="37" max="40" width="9" bestFit="1" customWidth="1"/>
    <col min="41" max="41" width="9.5546875" bestFit="1" customWidth="1"/>
    <col min="42" max="44" width="9" bestFit="1" customWidth="1"/>
    <col min="45" max="45" width="9.5546875" customWidth="1"/>
    <col min="46" max="46" width="9.5546875" bestFit="1" customWidth="1"/>
    <col min="47" max="54" width="9" bestFit="1" customWidth="1"/>
    <col min="55" max="55" width="10.5546875" bestFit="1" customWidth="1"/>
    <col min="56" max="56" width="9.5546875" bestFit="1" customWidth="1"/>
    <col min="57" max="60" width="9" bestFit="1" customWidth="1"/>
    <col min="61" max="61" width="9.5546875" bestFit="1" customWidth="1"/>
    <col min="62" max="62" width="9" bestFit="1" customWidth="1"/>
    <col min="63" max="63" width="9.88671875" bestFit="1" customWidth="1"/>
    <col min="64" max="64" width="9" bestFit="1" customWidth="1"/>
    <col min="65" max="65" width="10.88671875" bestFit="1" customWidth="1"/>
    <col min="66" max="66" width="10.5546875" bestFit="1" customWidth="1"/>
    <col min="67" max="111" width="8.88671875" style="1"/>
  </cols>
  <sheetData>
    <row r="1" spans="1:111" x14ac:dyDescent="0.3">
      <c r="A1" s="12" t="s">
        <v>0</v>
      </c>
      <c r="B1" s="12" t="s">
        <v>388</v>
      </c>
      <c r="C1" s="12" t="s">
        <v>1</v>
      </c>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row>
    <row r="2" spans="1:111" x14ac:dyDescent="0.3">
      <c r="A2" s="12"/>
      <c r="B2" s="11" t="s">
        <v>2</v>
      </c>
      <c r="C2" s="11" t="s">
        <v>3</v>
      </c>
      <c r="D2" s="11" t="s">
        <v>4</v>
      </c>
      <c r="E2" s="11" t="s">
        <v>5</v>
      </c>
      <c r="F2" s="11" t="s">
        <v>6</v>
      </c>
      <c r="G2" s="11" t="s">
        <v>7</v>
      </c>
      <c r="H2" s="11" t="s">
        <v>8</v>
      </c>
      <c r="I2" s="11" t="s">
        <v>9</v>
      </c>
      <c r="J2" s="11" t="s">
        <v>10</v>
      </c>
      <c r="K2" s="11" t="s">
        <v>11</v>
      </c>
      <c r="L2" s="11" t="s">
        <v>12</v>
      </c>
      <c r="M2" s="11" t="s">
        <v>13</v>
      </c>
      <c r="N2" s="11" t="s">
        <v>14</v>
      </c>
      <c r="O2" s="11" t="s">
        <v>15</v>
      </c>
      <c r="P2" s="11" t="s">
        <v>16</v>
      </c>
      <c r="Q2" s="11" t="s">
        <v>17</v>
      </c>
      <c r="R2" s="11" t="s">
        <v>18</v>
      </c>
      <c r="S2" s="11" t="s">
        <v>19</v>
      </c>
      <c r="T2" s="13" t="s">
        <v>20</v>
      </c>
      <c r="U2" s="11" t="s">
        <v>21</v>
      </c>
      <c r="V2" s="11" t="s">
        <v>22</v>
      </c>
      <c r="W2" s="11" t="s">
        <v>23</v>
      </c>
      <c r="X2" s="11" t="s">
        <v>24</v>
      </c>
      <c r="Y2" s="11" t="s">
        <v>25</v>
      </c>
      <c r="Z2" s="11" t="s">
        <v>26</v>
      </c>
      <c r="AA2" s="11" t="s">
        <v>27</v>
      </c>
      <c r="AB2" s="11" t="s">
        <v>28</v>
      </c>
      <c r="AC2" s="11" t="s">
        <v>29</v>
      </c>
      <c r="AD2" s="11" t="s">
        <v>30</v>
      </c>
      <c r="AE2" s="11" t="s">
        <v>31</v>
      </c>
      <c r="AF2" s="11" t="s">
        <v>32</v>
      </c>
      <c r="AG2" s="11" t="s">
        <v>33</v>
      </c>
      <c r="AH2" s="11" t="s">
        <v>34</v>
      </c>
      <c r="AI2" s="11" t="s">
        <v>35</v>
      </c>
      <c r="AJ2" s="11" t="s">
        <v>36</v>
      </c>
      <c r="AK2" s="11" t="s">
        <v>37</v>
      </c>
      <c r="AL2" s="11" t="s">
        <v>38</v>
      </c>
      <c r="AM2" s="11" t="s">
        <v>39</v>
      </c>
      <c r="AN2" s="11" t="s">
        <v>40</v>
      </c>
      <c r="AO2" s="11" t="s">
        <v>41</v>
      </c>
      <c r="AP2" s="11" t="s">
        <v>42</v>
      </c>
      <c r="AQ2" s="11" t="s">
        <v>43</v>
      </c>
      <c r="AR2" s="11" t="s">
        <v>44</v>
      </c>
      <c r="AS2" s="11" t="s">
        <v>45</v>
      </c>
      <c r="AT2" s="11" t="s">
        <v>46</v>
      </c>
      <c r="AU2" s="11" t="s">
        <v>47</v>
      </c>
      <c r="AV2" s="11" t="s">
        <v>48</v>
      </c>
      <c r="AW2" s="11" t="s">
        <v>49</v>
      </c>
      <c r="AX2" s="11" t="s">
        <v>50</v>
      </c>
      <c r="AY2" s="11" t="s">
        <v>51</v>
      </c>
      <c r="AZ2" s="11" t="s">
        <v>52</v>
      </c>
      <c r="BA2" s="11" t="s">
        <v>53</v>
      </c>
      <c r="BB2" s="11" t="s">
        <v>54</v>
      </c>
      <c r="BC2" s="11" t="s">
        <v>55</v>
      </c>
      <c r="BD2" s="11" t="s">
        <v>56</v>
      </c>
      <c r="BE2" s="11" t="s">
        <v>57</v>
      </c>
      <c r="BF2" s="11" t="s">
        <v>58</v>
      </c>
      <c r="BG2" s="11" t="s">
        <v>59</v>
      </c>
      <c r="BH2" s="11" t="s">
        <v>60</v>
      </c>
      <c r="BI2" s="11" t="s">
        <v>61</v>
      </c>
      <c r="BJ2" s="11" t="s">
        <v>62</v>
      </c>
      <c r="BK2" s="11" t="s">
        <v>63</v>
      </c>
      <c r="BL2" s="11" t="s">
        <v>64</v>
      </c>
      <c r="BM2" s="13" t="s">
        <v>65</v>
      </c>
      <c r="BN2" s="13" t="s">
        <v>66</v>
      </c>
    </row>
    <row r="3" spans="1:111" x14ac:dyDescent="0.3">
      <c r="A3" s="11" t="s">
        <v>67</v>
      </c>
      <c r="B3" s="72">
        <v>264070</v>
      </c>
      <c r="C3" s="72">
        <v>8747693</v>
      </c>
      <c r="D3" s="72">
        <v>17520990</v>
      </c>
      <c r="E3" s="72">
        <v>8699943</v>
      </c>
      <c r="F3" s="72">
        <v>5331194</v>
      </c>
      <c r="G3" s="72">
        <v>0</v>
      </c>
      <c r="H3" s="72">
        <v>0</v>
      </c>
      <c r="I3" s="72">
        <v>0</v>
      </c>
      <c r="J3" s="72">
        <v>0</v>
      </c>
      <c r="K3" s="72">
        <v>0</v>
      </c>
      <c r="L3" s="72">
        <v>0</v>
      </c>
      <c r="M3" s="72">
        <v>0</v>
      </c>
      <c r="N3" s="72">
        <v>0</v>
      </c>
      <c r="O3" s="72">
        <v>0</v>
      </c>
      <c r="P3" s="72">
        <v>116149</v>
      </c>
      <c r="Q3" s="72">
        <v>0</v>
      </c>
      <c r="R3" s="72">
        <v>190116</v>
      </c>
      <c r="S3" s="72">
        <v>43838166</v>
      </c>
      <c r="T3" s="73" t="s">
        <v>68</v>
      </c>
      <c r="U3" s="72">
        <v>37292001</v>
      </c>
      <c r="V3" s="72">
        <v>6084066</v>
      </c>
      <c r="W3" s="72">
        <v>0</v>
      </c>
      <c r="X3" s="72">
        <v>182657</v>
      </c>
      <c r="Y3" s="72">
        <v>2169981</v>
      </c>
      <c r="Z3" s="72">
        <v>0</v>
      </c>
      <c r="AA3" s="72">
        <v>0</v>
      </c>
      <c r="AB3" s="72">
        <v>0</v>
      </c>
      <c r="AC3" s="72">
        <v>0</v>
      </c>
      <c r="AD3" s="72">
        <v>0</v>
      </c>
      <c r="AE3" s="72">
        <v>0</v>
      </c>
      <c r="AF3" s="72">
        <v>0</v>
      </c>
      <c r="AG3" s="72">
        <v>0</v>
      </c>
      <c r="AH3" s="72">
        <v>0</v>
      </c>
      <c r="AI3" s="72">
        <v>0</v>
      </c>
      <c r="AJ3" s="72">
        <v>0</v>
      </c>
      <c r="AK3" s="72">
        <v>0</v>
      </c>
      <c r="AL3" s="72">
        <v>0</v>
      </c>
      <c r="AM3" s="72">
        <v>0</v>
      </c>
      <c r="AN3" s="72">
        <v>0</v>
      </c>
      <c r="AO3" s="72">
        <v>0</v>
      </c>
      <c r="AP3" s="72">
        <v>0</v>
      </c>
      <c r="AQ3" s="72">
        <v>379637</v>
      </c>
      <c r="AR3" s="72">
        <v>597845</v>
      </c>
      <c r="AS3" s="72">
        <v>583372</v>
      </c>
      <c r="AT3" s="72">
        <v>7543402</v>
      </c>
      <c r="AU3" s="72">
        <v>865826</v>
      </c>
      <c r="AV3" s="72">
        <v>1488882</v>
      </c>
      <c r="AW3" s="72">
        <v>671737</v>
      </c>
      <c r="AX3" s="72">
        <v>287317</v>
      </c>
      <c r="AY3" s="72">
        <v>0</v>
      </c>
      <c r="AZ3" s="72">
        <v>0</v>
      </c>
      <c r="BA3" s="72">
        <v>0</v>
      </c>
      <c r="BB3" s="72">
        <v>0</v>
      </c>
      <c r="BC3" s="72">
        <v>21615325</v>
      </c>
      <c r="BD3" s="72">
        <v>5044882</v>
      </c>
      <c r="BE3" s="72">
        <v>1390110</v>
      </c>
      <c r="BF3" s="72">
        <v>528355</v>
      </c>
      <c r="BG3" s="72">
        <v>404454</v>
      </c>
      <c r="BH3" s="72">
        <v>3568</v>
      </c>
      <c r="BI3" s="72">
        <v>1756155</v>
      </c>
      <c r="BJ3" s="72">
        <v>10725</v>
      </c>
      <c r="BK3" s="72">
        <v>0</v>
      </c>
      <c r="BL3" s="72">
        <v>31957</v>
      </c>
      <c r="BM3" s="73">
        <v>173640576</v>
      </c>
      <c r="BN3" s="73">
        <v>20582534</v>
      </c>
    </row>
    <row r="4" spans="1:111" x14ac:dyDescent="0.3">
      <c r="A4" s="11" t="s">
        <v>69</v>
      </c>
      <c r="B4" s="72">
        <v>321920</v>
      </c>
      <c r="C4" s="72">
        <v>4085685</v>
      </c>
      <c r="D4" s="72">
        <v>11857687</v>
      </c>
      <c r="E4" s="72">
        <v>178423</v>
      </c>
      <c r="F4" s="72">
        <v>33700</v>
      </c>
      <c r="G4" s="72">
        <v>7582</v>
      </c>
      <c r="H4" s="72">
        <v>452858</v>
      </c>
      <c r="I4" s="72">
        <v>0</v>
      </c>
      <c r="J4" s="72">
        <v>24897</v>
      </c>
      <c r="K4" s="72">
        <v>17147</v>
      </c>
      <c r="L4" s="72">
        <v>0</v>
      </c>
      <c r="M4" s="72">
        <v>0</v>
      </c>
      <c r="N4" s="72">
        <v>0</v>
      </c>
      <c r="O4" s="72">
        <v>0</v>
      </c>
      <c r="P4" s="72">
        <v>1913</v>
      </c>
      <c r="Q4" s="72">
        <v>0</v>
      </c>
      <c r="R4" s="72">
        <v>0</v>
      </c>
      <c r="S4" s="72">
        <v>25914548</v>
      </c>
      <c r="T4" s="73" t="s">
        <v>68</v>
      </c>
      <c r="U4" s="72">
        <v>53706522</v>
      </c>
      <c r="V4" s="72">
        <v>1039156</v>
      </c>
      <c r="W4" s="72">
        <v>2444267</v>
      </c>
      <c r="X4" s="72">
        <v>217927</v>
      </c>
      <c r="Y4" s="72">
        <v>2759</v>
      </c>
      <c r="Z4" s="72">
        <v>0</v>
      </c>
      <c r="AA4" s="72">
        <v>19899</v>
      </c>
      <c r="AB4" s="72">
        <v>2062378</v>
      </c>
      <c r="AC4" s="72">
        <v>3440598</v>
      </c>
      <c r="AD4" s="72">
        <v>4556</v>
      </c>
      <c r="AE4" s="72">
        <v>45</v>
      </c>
      <c r="AF4" s="72">
        <v>1843580</v>
      </c>
      <c r="AG4" s="72">
        <v>176193</v>
      </c>
      <c r="AH4" s="72">
        <v>7028789</v>
      </c>
      <c r="AI4" s="72">
        <v>3633991</v>
      </c>
      <c r="AJ4" s="72">
        <v>3511158</v>
      </c>
      <c r="AK4" s="72">
        <v>89676</v>
      </c>
      <c r="AL4" s="72">
        <v>383063</v>
      </c>
      <c r="AM4" s="72">
        <v>312437</v>
      </c>
      <c r="AN4" s="72">
        <v>43200</v>
      </c>
      <c r="AO4" s="72">
        <v>749022</v>
      </c>
      <c r="AP4" s="72">
        <v>260040</v>
      </c>
      <c r="AQ4" s="72">
        <v>1061</v>
      </c>
      <c r="AR4" s="72">
        <v>8835</v>
      </c>
      <c r="AS4" s="72">
        <v>7342</v>
      </c>
      <c r="AT4" s="72">
        <v>304578</v>
      </c>
      <c r="AU4" s="72">
        <v>0</v>
      </c>
      <c r="AV4" s="72">
        <v>85351</v>
      </c>
      <c r="AW4" s="72">
        <v>310247</v>
      </c>
      <c r="AX4" s="72">
        <v>31789</v>
      </c>
      <c r="AY4" s="72">
        <v>0</v>
      </c>
      <c r="AZ4" s="72">
        <v>8316</v>
      </c>
      <c r="BA4" s="72">
        <v>0</v>
      </c>
      <c r="BB4" s="72">
        <v>0</v>
      </c>
      <c r="BC4" s="72">
        <v>0</v>
      </c>
      <c r="BD4" s="72">
        <v>0</v>
      </c>
      <c r="BE4" s="72">
        <v>0</v>
      </c>
      <c r="BF4" s="72">
        <v>0</v>
      </c>
      <c r="BG4" s="72">
        <v>0</v>
      </c>
      <c r="BH4" s="72">
        <v>0</v>
      </c>
      <c r="BI4" s="72">
        <v>0</v>
      </c>
      <c r="BJ4" s="72">
        <v>0</v>
      </c>
      <c r="BK4" s="72">
        <v>1725845</v>
      </c>
      <c r="BL4" s="72">
        <v>230</v>
      </c>
      <c r="BM4" s="73">
        <v>126349208</v>
      </c>
      <c r="BN4" s="73">
        <v>749118</v>
      </c>
    </row>
    <row r="5" spans="1:111" x14ac:dyDescent="0.3">
      <c r="A5" s="11" t="s">
        <v>70</v>
      </c>
      <c r="B5" s="72">
        <v>-25493</v>
      </c>
      <c r="C5" s="72">
        <v>-7600827</v>
      </c>
      <c r="D5" s="72">
        <v>-6986664</v>
      </c>
      <c r="E5" s="72">
        <v>-106722</v>
      </c>
      <c r="F5" s="72">
        <v>-35476</v>
      </c>
      <c r="G5" s="72">
        <v>-1176</v>
      </c>
      <c r="H5" s="72">
        <v>-339747</v>
      </c>
      <c r="I5" s="72">
        <v>0</v>
      </c>
      <c r="J5" s="72">
        <v>-22791</v>
      </c>
      <c r="K5" s="72">
        <v>-33046</v>
      </c>
      <c r="L5" s="72">
        <v>0</v>
      </c>
      <c r="M5" s="72">
        <v>0</v>
      </c>
      <c r="N5" s="72">
        <v>0</v>
      </c>
      <c r="O5" s="72">
        <v>0</v>
      </c>
      <c r="P5" s="72">
        <v>-20</v>
      </c>
      <c r="Q5" s="72">
        <v>-853</v>
      </c>
      <c r="R5" s="72">
        <v>0</v>
      </c>
      <c r="S5" s="72">
        <v>-12834876</v>
      </c>
      <c r="T5" s="73" t="s">
        <v>68</v>
      </c>
      <c r="U5" s="72">
        <v>-13393355</v>
      </c>
      <c r="V5" s="72">
        <v>-1256941</v>
      </c>
      <c r="W5" s="72">
        <v>-823847</v>
      </c>
      <c r="X5" s="72">
        <v>-84499</v>
      </c>
      <c r="Y5" s="72">
        <v>-1071926</v>
      </c>
      <c r="Z5" s="72">
        <v>0</v>
      </c>
      <c r="AA5" s="72">
        <v>-52520</v>
      </c>
      <c r="AB5" s="72">
        <v>-640814</v>
      </c>
      <c r="AC5" s="72">
        <v>-4943500</v>
      </c>
      <c r="AD5" s="72">
        <v>-6311</v>
      </c>
      <c r="AE5" s="72">
        <v>0</v>
      </c>
      <c r="AF5" s="72">
        <v>-1578251</v>
      </c>
      <c r="AG5" s="72">
        <v>-128558</v>
      </c>
      <c r="AH5" s="72">
        <v>-7987834</v>
      </c>
      <c r="AI5" s="72">
        <v>-4472042</v>
      </c>
      <c r="AJ5" s="72">
        <v>-1291987</v>
      </c>
      <c r="AK5" s="72">
        <v>-81095</v>
      </c>
      <c r="AL5" s="72">
        <v>-670489</v>
      </c>
      <c r="AM5" s="72">
        <v>-529669</v>
      </c>
      <c r="AN5" s="72">
        <v>-40560</v>
      </c>
      <c r="AO5" s="72">
        <v>-1347797</v>
      </c>
      <c r="AP5" s="72">
        <v>-416280</v>
      </c>
      <c r="AQ5" s="72">
        <v>0</v>
      </c>
      <c r="AR5" s="72">
        <v>-1419</v>
      </c>
      <c r="AS5" s="72">
        <v>-1208</v>
      </c>
      <c r="AT5" s="72">
        <v>-124185</v>
      </c>
      <c r="AU5" s="72">
        <v>0</v>
      </c>
      <c r="AV5" s="72">
        <v>-119956</v>
      </c>
      <c r="AW5" s="72">
        <v>-243732</v>
      </c>
      <c r="AX5" s="72">
        <v>0</v>
      </c>
      <c r="AY5" s="72">
        <v>0</v>
      </c>
      <c r="AZ5" s="72">
        <v>-1436</v>
      </c>
      <c r="BA5" s="72">
        <v>0</v>
      </c>
      <c r="BB5" s="72">
        <v>0</v>
      </c>
      <c r="BC5" s="72">
        <v>0</v>
      </c>
      <c r="BD5" s="72">
        <v>0</v>
      </c>
      <c r="BE5" s="72">
        <v>0</v>
      </c>
      <c r="BF5" s="72">
        <v>0</v>
      </c>
      <c r="BG5" s="72">
        <v>0</v>
      </c>
      <c r="BH5" s="72">
        <v>0</v>
      </c>
      <c r="BI5" s="72">
        <v>0</v>
      </c>
      <c r="BJ5" s="72">
        <v>0</v>
      </c>
      <c r="BK5" s="72">
        <v>-1709303</v>
      </c>
      <c r="BL5" s="72">
        <v>-215</v>
      </c>
      <c r="BM5" s="73">
        <v>-71007420</v>
      </c>
      <c r="BN5" s="73">
        <v>-490727</v>
      </c>
    </row>
    <row r="6" spans="1:111" x14ac:dyDescent="0.3">
      <c r="A6" s="11" t="s">
        <v>71</v>
      </c>
      <c r="B6" s="72">
        <v>0</v>
      </c>
      <c r="C6" s="72">
        <v>0</v>
      </c>
      <c r="D6" s="72">
        <v>0</v>
      </c>
      <c r="E6" s="72">
        <v>0</v>
      </c>
      <c r="F6" s="72">
        <v>0</v>
      </c>
      <c r="G6" s="72">
        <v>0</v>
      </c>
      <c r="H6" s="72">
        <v>0</v>
      </c>
      <c r="I6" s="72">
        <v>0</v>
      </c>
      <c r="J6" s="72">
        <v>0</v>
      </c>
      <c r="K6" s="72">
        <v>0</v>
      </c>
      <c r="L6" s="72">
        <v>0</v>
      </c>
      <c r="M6" s="72">
        <v>0</v>
      </c>
      <c r="N6" s="72">
        <v>0</v>
      </c>
      <c r="O6" s="72">
        <v>0</v>
      </c>
      <c r="P6" s="72">
        <v>0</v>
      </c>
      <c r="Q6" s="72">
        <v>0</v>
      </c>
      <c r="R6" s="72">
        <v>0</v>
      </c>
      <c r="S6" s="72">
        <v>0</v>
      </c>
      <c r="T6" s="73" t="s">
        <v>68</v>
      </c>
      <c r="U6" s="72">
        <v>0</v>
      </c>
      <c r="V6" s="72">
        <v>0</v>
      </c>
      <c r="W6" s="72">
        <v>0</v>
      </c>
      <c r="X6" s="72">
        <v>0</v>
      </c>
      <c r="Y6" s="72">
        <v>0</v>
      </c>
      <c r="Z6" s="72">
        <v>0</v>
      </c>
      <c r="AA6" s="72">
        <v>0</v>
      </c>
      <c r="AB6" s="72">
        <v>0</v>
      </c>
      <c r="AC6" s="72">
        <v>0</v>
      </c>
      <c r="AD6" s="72">
        <v>0</v>
      </c>
      <c r="AE6" s="72">
        <v>0</v>
      </c>
      <c r="AF6" s="72">
        <v>0</v>
      </c>
      <c r="AG6" s="72">
        <v>0</v>
      </c>
      <c r="AH6" s="72">
        <v>-540015</v>
      </c>
      <c r="AI6" s="72">
        <v>-2380929</v>
      </c>
      <c r="AJ6" s="72">
        <v>0</v>
      </c>
      <c r="AK6" s="72">
        <v>0</v>
      </c>
      <c r="AL6" s="72">
        <v>-4379</v>
      </c>
      <c r="AM6" s="72">
        <v>0</v>
      </c>
      <c r="AN6" s="72">
        <v>0</v>
      </c>
      <c r="AO6" s="72">
        <v>0</v>
      </c>
      <c r="AP6" s="72">
        <v>-320</v>
      </c>
      <c r="AQ6" s="72">
        <v>0</v>
      </c>
      <c r="AR6" s="72">
        <v>0</v>
      </c>
      <c r="AS6" s="72">
        <v>0</v>
      </c>
      <c r="AT6" s="72">
        <v>0</v>
      </c>
      <c r="AU6" s="72">
        <v>0</v>
      </c>
      <c r="AV6" s="72">
        <v>0</v>
      </c>
      <c r="AW6" s="72">
        <v>-3465</v>
      </c>
      <c r="AX6" s="72">
        <v>0</v>
      </c>
      <c r="AY6" s="72">
        <v>0</v>
      </c>
      <c r="AZ6" s="72">
        <v>0</v>
      </c>
      <c r="BA6" s="72">
        <v>0</v>
      </c>
      <c r="BB6" s="72">
        <v>0</v>
      </c>
      <c r="BC6" s="72">
        <v>0</v>
      </c>
      <c r="BD6" s="72">
        <v>0</v>
      </c>
      <c r="BE6" s="72">
        <v>0</v>
      </c>
      <c r="BF6" s="72">
        <v>0</v>
      </c>
      <c r="BG6" s="72">
        <v>0</v>
      </c>
      <c r="BH6" s="72">
        <v>0</v>
      </c>
      <c r="BI6" s="72">
        <v>0</v>
      </c>
      <c r="BJ6" s="72">
        <v>0</v>
      </c>
      <c r="BK6" s="72">
        <v>0</v>
      </c>
      <c r="BL6" s="72">
        <v>0</v>
      </c>
      <c r="BM6" s="73">
        <v>-2929108</v>
      </c>
      <c r="BN6" s="73">
        <v>-3465</v>
      </c>
    </row>
    <row r="7" spans="1:111" x14ac:dyDescent="0.3">
      <c r="A7" s="11" t="s">
        <v>72</v>
      </c>
      <c r="B7" s="72">
        <v>0</v>
      </c>
      <c r="C7" s="72">
        <v>0</v>
      </c>
      <c r="D7" s="72">
        <v>0</v>
      </c>
      <c r="E7" s="72">
        <v>0</v>
      </c>
      <c r="F7" s="72">
        <v>0</v>
      </c>
      <c r="G7" s="72">
        <v>0</v>
      </c>
      <c r="H7" s="72">
        <v>0</v>
      </c>
      <c r="I7" s="72">
        <v>0</v>
      </c>
      <c r="J7" s="72">
        <v>0</v>
      </c>
      <c r="K7" s="72">
        <v>0</v>
      </c>
      <c r="L7" s="72">
        <v>0</v>
      </c>
      <c r="M7" s="72">
        <v>0</v>
      </c>
      <c r="N7" s="72">
        <v>0</v>
      </c>
      <c r="O7" s="72">
        <v>0</v>
      </c>
      <c r="P7" s="72">
        <v>0</v>
      </c>
      <c r="Q7" s="72">
        <v>0</v>
      </c>
      <c r="R7" s="72">
        <v>0</v>
      </c>
      <c r="S7" s="72">
        <v>0</v>
      </c>
      <c r="T7" s="73" t="s">
        <v>68</v>
      </c>
      <c r="U7" s="72">
        <v>0</v>
      </c>
      <c r="V7" s="72">
        <v>0</v>
      </c>
      <c r="W7" s="72">
        <v>0</v>
      </c>
      <c r="X7" s="72">
        <v>0</v>
      </c>
      <c r="Y7" s="72">
        <v>0</v>
      </c>
      <c r="Z7" s="72">
        <v>0</v>
      </c>
      <c r="AA7" s="72">
        <v>0</v>
      </c>
      <c r="AB7" s="72">
        <v>0</v>
      </c>
      <c r="AC7" s="72">
        <v>0</v>
      </c>
      <c r="AD7" s="72">
        <v>-582</v>
      </c>
      <c r="AE7" s="72">
        <v>0</v>
      </c>
      <c r="AF7" s="72">
        <v>-3518292</v>
      </c>
      <c r="AG7" s="72">
        <v>0</v>
      </c>
      <c r="AH7" s="72">
        <v>0</v>
      </c>
      <c r="AI7" s="72">
        <v>0</v>
      </c>
      <c r="AJ7" s="72">
        <v>0</v>
      </c>
      <c r="AK7" s="72">
        <v>0</v>
      </c>
      <c r="AL7" s="72">
        <v>0</v>
      </c>
      <c r="AM7" s="72">
        <v>0</v>
      </c>
      <c r="AN7" s="72">
        <v>0</v>
      </c>
      <c r="AO7" s="72">
        <v>0</v>
      </c>
      <c r="AP7" s="72">
        <v>0</v>
      </c>
      <c r="AQ7" s="72">
        <v>0</v>
      </c>
      <c r="AR7" s="72">
        <v>0</v>
      </c>
      <c r="AS7" s="72">
        <v>0</v>
      </c>
      <c r="AT7" s="72">
        <v>0</v>
      </c>
      <c r="AU7" s="72">
        <v>0</v>
      </c>
      <c r="AV7" s="72">
        <v>0</v>
      </c>
      <c r="AW7" s="72">
        <v>0</v>
      </c>
      <c r="AX7" s="72">
        <v>0</v>
      </c>
      <c r="AY7" s="72">
        <v>0</v>
      </c>
      <c r="AZ7" s="72">
        <v>0</v>
      </c>
      <c r="BA7" s="72">
        <v>0</v>
      </c>
      <c r="BB7" s="72">
        <v>0</v>
      </c>
      <c r="BC7" s="72">
        <v>0</v>
      </c>
      <c r="BD7" s="72">
        <v>0</v>
      </c>
      <c r="BE7" s="72">
        <v>0</v>
      </c>
      <c r="BF7" s="72">
        <v>0</v>
      </c>
      <c r="BG7" s="72">
        <v>0</v>
      </c>
      <c r="BH7" s="72">
        <v>0</v>
      </c>
      <c r="BI7" s="72">
        <v>0</v>
      </c>
      <c r="BJ7" s="72">
        <v>0</v>
      </c>
      <c r="BK7" s="72">
        <v>0</v>
      </c>
      <c r="BL7" s="72">
        <v>0</v>
      </c>
      <c r="BM7" s="73">
        <v>-3518874</v>
      </c>
      <c r="BN7" s="73">
        <v>0</v>
      </c>
    </row>
    <row r="8" spans="1:111" x14ac:dyDescent="0.3">
      <c r="A8" s="11" t="s">
        <v>73</v>
      </c>
      <c r="B8" s="72">
        <v>-9569</v>
      </c>
      <c r="C8" s="72">
        <v>124148</v>
      </c>
      <c r="D8" s="72">
        <v>-549683</v>
      </c>
      <c r="E8" s="72">
        <v>64298</v>
      </c>
      <c r="F8" s="72">
        <v>78260</v>
      </c>
      <c r="G8" s="72">
        <v>-537</v>
      </c>
      <c r="H8" s="72">
        <v>4503</v>
      </c>
      <c r="I8" s="72">
        <v>0</v>
      </c>
      <c r="J8" s="72">
        <v>114</v>
      </c>
      <c r="K8" s="72">
        <v>-568</v>
      </c>
      <c r="L8" s="72">
        <v>0</v>
      </c>
      <c r="M8" s="72">
        <v>0</v>
      </c>
      <c r="N8" s="72">
        <v>0</v>
      </c>
      <c r="O8" s="72">
        <v>0</v>
      </c>
      <c r="P8" s="72">
        <v>-16679</v>
      </c>
      <c r="Q8" s="72">
        <v>-352</v>
      </c>
      <c r="R8" s="72">
        <v>-3303</v>
      </c>
      <c r="S8" s="72">
        <v>-622362</v>
      </c>
      <c r="T8" s="73" t="s">
        <v>68</v>
      </c>
      <c r="U8" s="72">
        <v>-84016</v>
      </c>
      <c r="V8" s="72">
        <v>-177602</v>
      </c>
      <c r="W8" s="72">
        <v>47912</v>
      </c>
      <c r="X8" s="72">
        <v>-4743</v>
      </c>
      <c r="Y8" s="72">
        <v>-305</v>
      </c>
      <c r="Z8" s="72">
        <v>0</v>
      </c>
      <c r="AA8" s="72">
        <v>-247</v>
      </c>
      <c r="AB8" s="72">
        <v>-58941</v>
      </c>
      <c r="AC8" s="72">
        <v>-48361</v>
      </c>
      <c r="AD8" s="72">
        <v>-987</v>
      </c>
      <c r="AE8" s="72">
        <v>0</v>
      </c>
      <c r="AF8" s="72">
        <v>23114</v>
      </c>
      <c r="AG8" s="72">
        <v>-11085</v>
      </c>
      <c r="AH8" s="72">
        <v>-33845</v>
      </c>
      <c r="AI8" s="72">
        <v>55650</v>
      </c>
      <c r="AJ8" s="72">
        <v>-12472</v>
      </c>
      <c r="AK8" s="72">
        <v>764</v>
      </c>
      <c r="AL8" s="72">
        <v>-28210</v>
      </c>
      <c r="AM8" s="72">
        <v>16112</v>
      </c>
      <c r="AN8" s="72">
        <v>-160</v>
      </c>
      <c r="AO8" s="72">
        <v>-23472</v>
      </c>
      <c r="AP8" s="72">
        <v>-10400</v>
      </c>
      <c r="AQ8" s="72">
        <v>-10</v>
      </c>
      <c r="AR8" s="72">
        <v>0</v>
      </c>
      <c r="AS8" s="72">
        <v>7</v>
      </c>
      <c r="AT8" s="72">
        <v>-1692</v>
      </c>
      <c r="AU8" s="72">
        <v>0</v>
      </c>
      <c r="AV8" s="72">
        <v>-10776</v>
      </c>
      <c r="AW8" s="72">
        <v>2501</v>
      </c>
      <c r="AX8" s="72">
        <v>0</v>
      </c>
      <c r="AY8" s="72">
        <v>0</v>
      </c>
      <c r="AZ8" s="72">
        <v>0</v>
      </c>
      <c r="BA8" s="72">
        <v>0</v>
      </c>
      <c r="BB8" s="72">
        <v>0</v>
      </c>
      <c r="BC8" s="72">
        <v>0</v>
      </c>
      <c r="BD8" s="72">
        <v>0</v>
      </c>
      <c r="BE8" s="72">
        <v>0</v>
      </c>
      <c r="BF8" s="72">
        <v>0</v>
      </c>
      <c r="BG8" s="72">
        <v>0</v>
      </c>
      <c r="BH8" s="72">
        <v>0</v>
      </c>
      <c r="BI8" s="72">
        <v>0</v>
      </c>
      <c r="BJ8" s="72">
        <v>0</v>
      </c>
      <c r="BK8" s="72">
        <v>0</v>
      </c>
      <c r="BL8" s="72">
        <v>0</v>
      </c>
      <c r="BM8" s="73">
        <v>-1292994</v>
      </c>
      <c r="BN8" s="73">
        <v>-9966</v>
      </c>
    </row>
    <row r="9" spans="1:111" s="2" customFormat="1" x14ac:dyDescent="0.3">
      <c r="A9" s="10" t="s">
        <v>74</v>
      </c>
      <c r="B9" s="73">
        <v>550927</v>
      </c>
      <c r="C9" s="73">
        <v>5356699</v>
      </c>
      <c r="D9" s="73">
        <v>21842330</v>
      </c>
      <c r="E9" s="73">
        <v>8835941</v>
      </c>
      <c r="F9" s="73">
        <v>5407677</v>
      </c>
      <c r="G9" s="73">
        <v>5869</v>
      </c>
      <c r="H9" s="73">
        <v>117615</v>
      </c>
      <c r="I9" s="73">
        <v>0</v>
      </c>
      <c r="J9" s="73">
        <v>2220</v>
      </c>
      <c r="K9" s="73">
        <v>-16467</v>
      </c>
      <c r="L9" s="73">
        <v>0</v>
      </c>
      <c r="M9" s="73">
        <v>0</v>
      </c>
      <c r="N9" s="73">
        <v>0</v>
      </c>
      <c r="O9" s="73">
        <v>0</v>
      </c>
      <c r="P9" s="73">
        <v>101364</v>
      </c>
      <c r="Q9" s="73">
        <v>-1205</v>
      </c>
      <c r="R9" s="73">
        <v>186813</v>
      </c>
      <c r="S9" s="73">
        <v>56295475</v>
      </c>
      <c r="T9" s="73" t="s">
        <v>68</v>
      </c>
      <c r="U9" s="73">
        <v>77521151</v>
      </c>
      <c r="V9" s="73">
        <v>5688679</v>
      </c>
      <c r="W9" s="73">
        <v>1668332</v>
      </c>
      <c r="X9" s="73">
        <v>311342</v>
      </c>
      <c r="Y9" s="73">
        <v>1100510</v>
      </c>
      <c r="Z9" s="73">
        <v>0</v>
      </c>
      <c r="AA9" s="73">
        <v>-32868</v>
      </c>
      <c r="AB9" s="73">
        <v>1362623</v>
      </c>
      <c r="AC9" s="73">
        <v>-1551263</v>
      </c>
      <c r="AD9" s="73">
        <v>-3324</v>
      </c>
      <c r="AE9" s="73">
        <v>45</v>
      </c>
      <c r="AF9" s="73">
        <v>-3229849</v>
      </c>
      <c r="AG9" s="73">
        <v>36549</v>
      </c>
      <c r="AH9" s="73">
        <v>-1532904</v>
      </c>
      <c r="AI9" s="73">
        <v>-3163331</v>
      </c>
      <c r="AJ9" s="73">
        <v>2206700</v>
      </c>
      <c r="AK9" s="73">
        <v>9345</v>
      </c>
      <c r="AL9" s="73">
        <v>-320015</v>
      </c>
      <c r="AM9" s="73">
        <v>-201120</v>
      </c>
      <c r="AN9" s="73">
        <v>2480</v>
      </c>
      <c r="AO9" s="73">
        <v>-622247</v>
      </c>
      <c r="AP9" s="73">
        <v>-166960</v>
      </c>
      <c r="AQ9" s="73">
        <v>380688</v>
      </c>
      <c r="AR9" s="73">
        <v>605262</v>
      </c>
      <c r="AS9" s="73">
        <v>589513</v>
      </c>
      <c r="AT9" s="73">
        <v>7722104</v>
      </c>
      <c r="AU9" s="73">
        <v>865826</v>
      </c>
      <c r="AV9" s="73">
        <v>1443501</v>
      </c>
      <c r="AW9" s="73">
        <v>737288</v>
      </c>
      <c r="AX9" s="73">
        <v>319106</v>
      </c>
      <c r="AY9" s="73">
        <v>0</v>
      </c>
      <c r="AZ9" s="73">
        <v>6881</v>
      </c>
      <c r="BA9" s="73">
        <v>0</v>
      </c>
      <c r="BB9" s="73">
        <v>0</v>
      </c>
      <c r="BC9" s="73">
        <v>21615325</v>
      </c>
      <c r="BD9" s="73">
        <v>5044882</v>
      </c>
      <c r="BE9" s="73">
        <v>1390110</v>
      </c>
      <c r="BF9" s="73">
        <v>528355</v>
      </c>
      <c r="BG9" s="73">
        <v>404454</v>
      </c>
      <c r="BH9" s="73">
        <v>3568</v>
      </c>
      <c r="BI9" s="73">
        <v>1756155</v>
      </c>
      <c r="BJ9" s="73">
        <v>10725</v>
      </c>
      <c r="BK9" s="73">
        <v>16541</v>
      </c>
      <c r="BL9" s="73">
        <v>31972</v>
      </c>
      <c r="BM9" s="73">
        <v>221241390</v>
      </c>
      <c r="BN9" s="73">
        <v>20827492</v>
      </c>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row>
    <row r="10" spans="1:111" x14ac:dyDescent="0.3">
      <c r="A10" s="11" t="s">
        <v>75</v>
      </c>
      <c r="B10" s="72">
        <v>0</v>
      </c>
      <c r="C10" s="72">
        <v>0</v>
      </c>
      <c r="D10" s="72">
        <v>0</v>
      </c>
      <c r="E10" s="72">
        <v>0</v>
      </c>
      <c r="F10" s="72">
        <v>0</v>
      </c>
      <c r="G10" s="72">
        <v>0</v>
      </c>
      <c r="H10" s="72">
        <v>0</v>
      </c>
      <c r="I10" s="72">
        <v>0</v>
      </c>
      <c r="J10" s="72">
        <v>0</v>
      </c>
      <c r="K10" s="72">
        <v>0</v>
      </c>
      <c r="L10" s="72">
        <v>0</v>
      </c>
      <c r="M10" s="72">
        <v>0</v>
      </c>
      <c r="N10" s="72">
        <v>0</v>
      </c>
      <c r="O10" s="72">
        <v>0</v>
      </c>
      <c r="P10" s="72">
        <v>0</v>
      </c>
      <c r="Q10" s="72">
        <v>0</v>
      </c>
      <c r="R10" s="72">
        <v>0</v>
      </c>
      <c r="S10" s="72">
        <v>0</v>
      </c>
      <c r="T10" s="73" t="s">
        <v>68</v>
      </c>
      <c r="U10" s="72">
        <v>606</v>
      </c>
      <c r="V10" s="72">
        <v>-3908829</v>
      </c>
      <c r="W10" s="72">
        <v>1003303</v>
      </c>
      <c r="X10" s="72">
        <v>-192792</v>
      </c>
      <c r="Y10" s="72">
        <v>-301663</v>
      </c>
      <c r="Z10" s="72">
        <v>493949</v>
      </c>
      <c r="AA10" s="72">
        <v>1644988</v>
      </c>
      <c r="AB10" s="72">
        <v>2239315</v>
      </c>
      <c r="AC10" s="72">
        <v>688317</v>
      </c>
      <c r="AD10" s="72">
        <v>-133</v>
      </c>
      <c r="AE10" s="72">
        <v>0</v>
      </c>
      <c r="AF10" s="72">
        <v>68758</v>
      </c>
      <c r="AG10" s="72">
        <v>-353840</v>
      </c>
      <c r="AH10" s="72">
        <v>31547</v>
      </c>
      <c r="AI10" s="72">
        <v>-255182</v>
      </c>
      <c r="AJ10" s="72">
        <v>-117176</v>
      </c>
      <c r="AK10" s="72">
        <v>-18370</v>
      </c>
      <c r="AL10" s="72">
        <v>-64978</v>
      </c>
      <c r="AM10" s="72">
        <v>-2715</v>
      </c>
      <c r="AN10" s="72">
        <v>-2160</v>
      </c>
      <c r="AO10" s="72">
        <v>52828</v>
      </c>
      <c r="AP10" s="72">
        <v>-332960</v>
      </c>
      <c r="AQ10" s="72">
        <v>0</v>
      </c>
      <c r="AR10" s="72">
        <v>0</v>
      </c>
      <c r="AS10" s="72">
        <v>0</v>
      </c>
      <c r="AT10" s="72">
        <v>0</v>
      </c>
      <c r="AU10" s="72">
        <v>0</v>
      </c>
      <c r="AV10" s="72">
        <v>0</v>
      </c>
      <c r="AW10" s="72">
        <v>0</v>
      </c>
      <c r="AX10" s="72">
        <v>0</v>
      </c>
      <c r="AY10" s="72">
        <v>0</v>
      </c>
      <c r="AZ10" s="72">
        <v>0</v>
      </c>
      <c r="BA10" s="72">
        <v>0</v>
      </c>
      <c r="BB10" s="72">
        <v>0</v>
      </c>
      <c r="BC10" s="72">
        <v>0</v>
      </c>
      <c r="BD10" s="72">
        <v>0</v>
      </c>
      <c r="BE10" s="72">
        <v>0</v>
      </c>
      <c r="BF10" s="72">
        <v>0</v>
      </c>
      <c r="BG10" s="72">
        <v>0</v>
      </c>
      <c r="BH10" s="72">
        <v>0</v>
      </c>
      <c r="BI10" s="72">
        <v>0</v>
      </c>
      <c r="BJ10" s="72">
        <v>0</v>
      </c>
      <c r="BK10" s="72">
        <v>0</v>
      </c>
      <c r="BL10" s="72">
        <v>0</v>
      </c>
      <c r="BM10" s="73">
        <v>672814</v>
      </c>
      <c r="BN10" s="73">
        <v>0</v>
      </c>
    </row>
    <row r="11" spans="1:111" x14ac:dyDescent="0.3">
      <c r="A11" s="11" t="s">
        <v>76</v>
      </c>
      <c r="B11" s="72">
        <v>-30590</v>
      </c>
      <c r="C11" s="72">
        <v>36</v>
      </c>
      <c r="D11" s="72">
        <v>-339374</v>
      </c>
      <c r="E11" s="72">
        <v>150837</v>
      </c>
      <c r="F11" s="72">
        <v>-123067</v>
      </c>
      <c r="G11" s="72">
        <v>-1567</v>
      </c>
      <c r="H11" s="72">
        <v>-58006</v>
      </c>
      <c r="I11" s="72">
        <v>0</v>
      </c>
      <c r="J11" s="72">
        <v>-985</v>
      </c>
      <c r="K11" s="72">
        <v>-6823</v>
      </c>
      <c r="L11" s="72">
        <v>-80</v>
      </c>
      <c r="M11" s="72">
        <v>-5046</v>
      </c>
      <c r="N11" s="72">
        <v>-1577</v>
      </c>
      <c r="O11" s="72">
        <v>258</v>
      </c>
      <c r="P11" s="72">
        <v>-641</v>
      </c>
      <c r="Q11" s="72">
        <v>-371</v>
      </c>
      <c r="R11" s="72">
        <v>-12261</v>
      </c>
      <c r="S11" s="72">
        <v>348699</v>
      </c>
      <c r="T11" s="73" t="s">
        <v>68</v>
      </c>
      <c r="U11" s="72">
        <v>151479</v>
      </c>
      <c r="V11" s="72">
        <v>7850</v>
      </c>
      <c r="W11" s="72">
        <v>-65160</v>
      </c>
      <c r="X11" s="72">
        <v>27315</v>
      </c>
      <c r="Y11" s="72">
        <v>-4246</v>
      </c>
      <c r="Z11" s="72">
        <v>-7302</v>
      </c>
      <c r="AA11" s="72">
        <v>-4213</v>
      </c>
      <c r="AB11" s="72">
        <v>-18663</v>
      </c>
      <c r="AC11" s="72">
        <v>150525</v>
      </c>
      <c r="AD11" s="72">
        <v>1115</v>
      </c>
      <c r="AE11" s="72">
        <v>0</v>
      </c>
      <c r="AF11" s="72">
        <v>-39227</v>
      </c>
      <c r="AG11" s="72">
        <v>5636</v>
      </c>
      <c r="AH11" s="72">
        <v>-308768</v>
      </c>
      <c r="AI11" s="72">
        <v>-31959</v>
      </c>
      <c r="AJ11" s="72">
        <v>38766</v>
      </c>
      <c r="AK11" s="72">
        <v>9145</v>
      </c>
      <c r="AL11" s="72">
        <v>15103</v>
      </c>
      <c r="AM11" s="72">
        <v>63296</v>
      </c>
      <c r="AN11" s="72">
        <v>3880</v>
      </c>
      <c r="AO11" s="72">
        <v>-48708</v>
      </c>
      <c r="AP11" s="72">
        <v>177000</v>
      </c>
      <c r="AQ11" s="72">
        <v>-463</v>
      </c>
      <c r="AR11" s="72">
        <v>821</v>
      </c>
      <c r="AS11" s="72">
        <v>-1</v>
      </c>
      <c r="AT11" s="72">
        <v>426</v>
      </c>
      <c r="AU11" s="72">
        <v>-158</v>
      </c>
      <c r="AV11" s="72">
        <v>24</v>
      </c>
      <c r="AW11" s="72">
        <v>4777</v>
      </c>
      <c r="AX11" s="72">
        <v>-349</v>
      </c>
      <c r="AY11" s="72">
        <v>0</v>
      </c>
      <c r="AZ11" s="72">
        <v>0</v>
      </c>
      <c r="BA11" s="72">
        <v>0</v>
      </c>
      <c r="BB11" s="72">
        <v>0</v>
      </c>
      <c r="BC11" s="72">
        <v>0</v>
      </c>
      <c r="BD11" s="72">
        <v>0</v>
      </c>
      <c r="BE11" s="72">
        <v>-2588</v>
      </c>
      <c r="BF11" s="72">
        <v>0</v>
      </c>
      <c r="BG11" s="72">
        <v>1</v>
      </c>
      <c r="BH11" s="72">
        <v>0</v>
      </c>
      <c r="BI11" s="72">
        <v>0</v>
      </c>
      <c r="BJ11" s="72">
        <v>0</v>
      </c>
      <c r="BK11" s="72">
        <v>-2423</v>
      </c>
      <c r="BL11" s="72">
        <v>-18603</v>
      </c>
      <c r="BM11" s="73">
        <v>23771</v>
      </c>
      <c r="BN11" s="73">
        <v>2954</v>
      </c>
    </row>
    <row r="12" spans="1:111" s="2" customFormat="1" x14ac:dyDescent="0.3">
      <c r="A12" s="10" t="s">
        <v>77</v>
      </c>
      <c r="B12" s="73">
        <v>-407143</v>
      </c>
      <c r="C12" s="73">
        <v>-5274226</v>
      </c>
      <c r="D12" s="73">
        <v>-19194391</v>
      </c>
      <c r="E12" s="73">
        <v>-8735515</v>
      </c>
      <c r="F12" s="73">
        <v>-5050428</v>
      </c>
      <c r="G12" s="73">
        <v>38931</v>
      </c>
      <c r="H12" s="73">
        <v>636641</v>
      </c>
      <c r="I12" s="73">
        <v>0</v>
      </c>
      <c r="J12" s="73">
        <v>128132</v>
      </c>
      <c r="K12" s="73">
        <v>131683</v>
      </c>
      <c r="L12" s="73">
        <v>2645</v>
      </c>
      <c r="M12" s="73">
        <v>699693</v>
      </c>
      <c r="N12" s="73">
        <v>780745</v>
      </c>
      <c r="O12" s="73">
        <v>87561</v>
      </c>
      <c r="P12" s="73">
        <v>-84941</v>
      </c>
      <c r="Q12" s="73">
        <v>4782</v>
      </c>
      <c r="R12" s="73">
        <v>-171521</v>
      </c>
      <c r="S12" s="73">
        <v>-20121263</v>
      </c>
      <c r="T12" s="73" t="s">
        <v>68</v>
      </c>
      <c r="U12" s="73">
        <v>-77668804</v>
      </c>
      <c r="V12" s="73">
        <v>-1548766</v>
      </c>
      <c r="W12" s="73">
        <v>-2606475</v>
      </c>
      <c r="X12" s="73">
        <v>-145865</v>
      </c>
      <c r="Y12" s="73">
        <v>-794601</v>
      </c>
      <c r="Z12" s="73">
        <v>2371847</v>
      </c>
      <c r="AA12" s="73">
        <v>5682</v>
      </c>
      <c r="AB12" s="73">
        <v>1460044</v>
      </c>
      <c r="AC12" s="73">
        <v>25795172</v>
      </c>
      <c r="AD12" s="73">
        <v>32952</v>
      </c>
      <c r="AE12" s="73">
        <v>0</v>
      </c>
      <c r="AF12" s="73">
        <v>6553831</v>
      </c>
      <c r="AG12" s="73">
        <v>1230807</v>
      </c>
      <c r="AH12" s="73">
        <v>27433818</v>
      </c>
      <c r="AI12" s="73">
        <v>4631762</v>
      </c>
      <c r="AJ12" s="73">
        <v>3076495</v>
      </c>
      <c r="AK12" s="73">
        <v>154017</v>
      </c>
      <c r="AL12" s="73">
        <v>981304</v>
      </c>
      <c r="AM12" s="73">
        <v>1966001</v>
      </c>
      <c r="AN12" s="73">
        <v>54320</v>
      </c>
      <c r="AO12" s="73">
        <v>2127193</v>
      </c>
      <c r="AP12" s="73">
        <v>1539160</v>
      </c>
      <c r="AQ12" s="73">
        <v>-136816</v>
      </c>
      <c r="AR12" s="73">
        <v>-557617</v>
      </c>
      <c r="AS12" s="73">
        <v>-535497</v>
      </c>
      <c r="AT12" s="73">
        <v>-2188506</v>
      </c>
      <c r="AU12" s="73">
        <v>-708175</v>
      </c>
      <c r="AV12" s="73">
        <v>0</v>
      </c>
      <c r="AW12" s="73">
        <v>-1138</v>
      </c>
      <c r="AX12" s="73">
        <v>-73446</v>
      </c>
      <c r="AY12" s="73">
        <v>0</v>
      </c>
      <c r="AZ12" s="73">
        <v>10025</v>
      </c>
      <c r="BA12" s="73">
        <v>0</v>
      </c>
      <c r="BB12" s="73">
        <v>0</v>
      </c>
      <c r="BC12" s="73">
        <v>-21615325</v>
      </c>
      <c r="BD12" s="73">
        <v>-5044882</v>
      </c>
      <c r="BE12" s="73">
        <v>-1252695</v>
      </c>
      <c r="BF12" s="73">
        <v>-528355</v>
      </c>
      <c r="BG12" s="73">
        <v>-113738</v>
      </c>
      <c r="BH12" s="73">
        <v>-3568</v>
      </c>
      <c r="BI12" s="73">
        <v>-1756155</v>
      </c>
      <c r="BJ12" s="73">
        <v>-10725</v>
      </c>
      <c r="BK12" s="73">
        <v>38817819</v>
      </c>
      <c r="BL12" s="73">
        <v>2881647</v>
      </c>
      <c r="BM12" s="73">
        <v>-52695866</v>
      </c>
      <c r="BN12" s="73">
        <v>-12218251</v>
      </c>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x14ac:dyDescent="0.3">
      <c r="A13" s="11" t="s">
        <v>238</v>
      </c>
      <c r="B13" s="72">
        <v>-162502</v>
      </c>
      <c r="C13" s="72">
        <v>-81136</v>
      </c>
      <c r="D13" s="72">
        <v>-16549027</v>
      </c>
      <c r="E13" s="72">
        <v>-8647083</v>
      </c>
      <c r="F13" s="72">
        <v>-3829560</v>
      </c>
      <c r="G13" s="72">
        <v>0</v>
      </c>
      <c r="H13" s="72">
        <v>0</v>
      </c>
      <c r="I13" s="72">
        <v>0</v>
      </c>
      <c r="J13" s="72">
        <v>0</v>
      </c>
      <c r="K13" s="72">
        <v>-4463</v>
      </c>
      <c r="L13" s="72">
        <v>-2879</v>
      </c>
      <c r="M13" s="72">
        <v>-77372</v>
      </c>
      <c r="N13" s="72">
        <v>-317489</v>
      </c>
      <c r="O13" s="72">
        <v>-11908</v>
      </c>
      <c r="P13" s="72">
        <v>-31040</v>
      </c>
      <c r="Q13" s="72">
        <v>0</v>
      </c>
      <c r="R13" s="72">
        <v>-110523</v>
      </c>
      <c r="S13" s="72">
        <v>-14469124</v>
      </c>
      <c r="T13" s="73" t="s">
        <v>68</v>
      </c>
      <c r="U13" s="72">
        <v>-245529</v>
      </c>
      <c r="V13" s="72">
        <v>0</v>
      </c>
      <c r="W13" s="72">
        <v>0</v>
      </c>
      <c r="X13" s="72">
        <v>0</v>
      </c>
      <c r="Y13" s="72">
        <v>0</v>
      </c>
      <c r="Z13" s="72">
        <v>-5002</v>
      </c>
      <c r="AA13" s="72">
        <v>0</v>
      </c>
      <c r="AB13" s="72">
        <v>-15932</v>
      </c>
      <c r="AC13" s="72">
        <v>-1030</v>
      </c>
      <c r="AD13" s="72">
        <v>0</v>
      </c>
      <c r="AE13" s="72">
        <v>0</v>
      </c>
      <c r="AF13" s="72">
        <v>-3077</v>
      </c>
      <c r="AG13" s="72">
        <v>-10503</v>
      </c>
      <c r="AH13" s="72">
        <v>-226446</v>
      </c>
      <c r="AI13" s="72">
        <v>-1030574</v>
      </c>
      <c r="AJ13" s="72">
        <v>0</v>
      </c>
      <c r="AK13" s="72">
        <v>0</v>
      </c>
      <c r="AL13" s="72">
        <v>0</v>
      </c>
      <c r="AM13" s="72">
        <v>0</v>
      </c>
      <c r="AN13" s="72">
        <v>0</v>
      </c>
      <c r="AO13" s="72">
        <v>-144672</v>
      </c>
      <c r="AP13" s="72">
        <v>-9280</v>
      </c>
      <c r="AQ13" s="72">
        <v>-27684</v>
      </c>
      <c r="AR13" s="72">
        <v>-186215</v>
      </c>
      <c r="AS13" s="72">
        <v>-186005</v>
      </c>
      <c r="AT13" s="72">
        <v>-586068</v>
      </c>
      <c r="AU13" s="72">
        <v>-299132</v>
      </c>
      <c r="AV13" s="72">
        <v>0</v>
      </c>
      <c r="AW13" s="72">
        <v>-831</v>
      </c>
      <c r="AX13" s="72">
        <v>-24684</v>
      </c>
      <c r="AY13" s="72">
        <v>0</v>
      </c>
      <c r="AZ13" s="72">
        <v>0</v>
      </c>
      <c r="BA13" s="72">
        <v>0</v>
      </c>
      <c r="BB13" s="72">
        <v>0</v>
      </c>
      <c r="BC13" s="72">
        <v>-21318509</v>
      </c>
      <c r="BD13" s="72">
        <v>-4812770</v>
      </c>
      <c r="BE13" s="72">
        <v>-1104660</v>
      </c>
      <c r="BF13" s="72">
        <v>-343909</v>
      </c>
      <c r="BG13" s="72">
        <v>-112975</v>
      </c>
      <c r="BH13" s="72">
        <v>-3561</v>
      </c>
      <c r="BI13" s="72">
        <v>-1693824</v>
      </c>
      <c r="BJ13" s="72">
        <v>-3777</v>
      </c>
      <c r="BK13" s="192">
        <v>33655102</v>
      </c>
      <c r="BL13" s="192">
        <v>0</v>
      </c>
      <c r="BM13" s="73">
        <v>-43035654</v>
      </c>
      <c r="BN13" s="73">
        <v>-9168629</v>
      </c>
    </row>
    <row r="14" spans="1:111" x14ac:dyDescent="0.3">
      <c r="A14" s="11" t="s">
        <v>239</v>
      </c>
      <c r="B14" s="72">
        <v>0</v>
      </c>
      <c r="C14" s="72">
        <v>-5282</v>
      </c>
      <c r="D14" s="72">
        <v>-256352</v>
      </c>
      <c r="E14" s="72">
        <v>-4158</v>
      </c>
      <c r="F14" s="72">
        <v>-19592</v>
      </c>
      <c r="G14" s="72">
        <v>0</v>
      </c>
      <c r="H14" s="72">
        <v>-58</v>
      </c>
      <c r="I14" s="72">
        <v>0</v>
      </c>
      <c r="J14" s="72">
        <v>0</v>
      </c>
      <c r="K14" s="72">
        <v>-2568</v>
      </c>
      <c r="L14" s="72">
        <v>0</v>
      </c>
      <c r="M14" s="72">
        <v>-49474</v>
      </c>
      <c r="N14" s="72">
        <v>-217851</v>
      </c>
      <c r="O14" s="72">
        <v>-16555</v>
      </c>
      <c r="P14" s="72">
        <v>-43</v>
      </c>
      <c r="Q14" s="72">
        <v>0</v>
      </c>
      <c r="R14" s="72">
        <v>-1192</v>
      </c>
      <c r="S14" s="72">
        <v>-783958</v>
      </c>
      <c r="T14" s="73" t="s">
        <v>68</v>
      </c>
      <c r="U14" s="72">
        <v>0</v>
      </c>
      <c r="V14" s="72">
        <v>-46</v>
      </c>
      <c r="W14" s="72">
        <v>0</v>
      </c>
      <c r="X14" s="72">
        <v>0</v>
      </c>
      <c r="Y14" s="72">
        <v>0</v>
      </c>
      <c r="Z14" s="72">
        <v>-96515</v>
      </c>
      <c r="AA14" s="72">
        <v>0</v>
      </c>
      <c r="AB14" s="72">
        <v>-9864</v>
      </c>
      <c r="AC14" s="72">
        <v>0</v>
      </c>
      <c r="AD14" s="72">
        <v>0</v>
      </c>
      <c r="AE14" s="72">
        <v>0</v>
      </c>
      <c r="AF14" s="72">
        <v>0</v>
      </c>
      <c r="AG14" s="72">
        <v>-5320</v>
      </c>
      <c r="AH14" s="72">
        <v>-65248</v>
      </c>
      <c r="AI14" s="72">
        <v>-84487</v>
      </c>
      <c r="AJ14" s="72">
        <v>-5184</v>
      </c>
      <c r="AK14" s="72">
        <v>0</v>
      </c>
      <c r="AL14" s="72">
        <v>0</v>
      </c>
      <c r="AM14" s="72">
        <v>-43340</v>
      </c>
      <c r="AN14" s="72">
        <v>0</v>
      </c>
      <c r="AO14" s="72">
        <v>-77607</v>
      </c>
      <c r="AP14" s="72">
        <v>-19720</v>
      </c>
      <c r="AQ14" s="72">
        <v>-35262</v>
      </c>
      <c r="AR14" s="72">
        <v>-78590</v>
      </c>
      <c r="AS14" s="72">
        <v>-78181</v>
      </c>
      <c r="AT14" s="72">
        <v>-358877</v>
      </c>
      <c r="AU14" s="72">
        <v>-110761</v>
      </c>
      <c r="AV14" s="72">
        <v>0</v>
      </c>
      <c r="AW14" s="72">
        <v>0</v>
      </c>
      <c r="AX14" s="72">
        <v>-29578</v>
      </c>
      <c r="AY14" s="72">
        <v>0</v>
      </c>
      <c r="AZ14" s="72">
        <v>0</v>
      </c>
      <c r="BA14" s="72">
        <v>0</v>
      </c>
      <c r="BB14" s="72">
        <v>0</v>
      </c>
      <c r="BC14" s="72">
        <v>0</v>
      </c>
      <c r="BD14" s="72">
        <v>-232112</v>
      </c>
      <c r="BE14" s="72">
        <v>-5700</v>
      </c>
      <c r="BF14" s="72">
        <v>-184447</v>
      </c>
      <c r="BG14" s="72">
        <v>-19</v>
      </c>
      <c r="BH14" s="72">
        <v>-7</v>
      </c>
      <c r="BI14" s="72">
        <v>-62331</v>
      </c>
      <c r="BJ14" s="72">
        <v>-1170</v>
      </c>
      <c r="BK14" s="192">
        <v>1391132</v>
      </c>
      <c r="BL14" s="192">
        <v>0</v>
      </c>
      <c r="BM14" s="73">
        <v>-1550318</v>
      </c>
      <c r="BN14" s="73">
        <v>-1062422</v>
      </c>
    </row>
    <row r="15" spans="1:111" x14ac:dyDescent="0.3">
      <c r="A15" s="11" t="s">
        <v>240</v>
      </c>
      <c r="B15" s="72">
        <v>-66282</v>
      </c>
      <c r="C15" s="72">
        <v>-14443</v>
      </c>
      <c r="D15" s="72">
        <v>-1410099</v>
      </c>
      <c r="E15" s="72">
        <v>-30021</v>
      </c>
      <c r="F15" s="72">
        <v>-899425</v>
      </c>
      <c r="G15" s="72">
        <v>0</v>
      </c>
      <c r="H15" s="72">
        <v>-117</v>
      </c>
      <c r="I15" s="72">
        <v>0</v>
      </c>
      <c r="J15" s="72">
        <v>-39</v>
      </c>
      <c r="K15" s="72">
        <v>-7248</v>
      </c>
      <c r="L15" s="72">
        <v>-1825</v>
      </c>
      <c r="M15" s="72">
        <v>-26309</v>
      </c>
      <c r="N15" s="72">
        <v>-61205</v>
      </c>
      <c r="O15" s="72">
        <v>-7297</v>
      </c>
      <c r="P15" s="72">
        <v>-38151</v>
      </c>
      <c r="Q15" s="72">
        <v>-84</v>
      </c>
      <c r="R15" s="72">
        <v>-5739</v>
      </c>
      <c r="S15" s="72">
        <v>-2681240</v>
      </c>
      <c r="T15" s="73" t="s">
        <v>68</v>
      </c>
      <c r="U15" s="72">
        <v>0</v>
      </c>
      <c r="V15" s="72">
        <v>0</v>
      </c>
      <c r="W15" s="72">
        <v>0</v>
      </c>
      <c r="X15" s="72">
        <v>0</v>
      </c>
      <c r="Y15" s="72">
        <v>0</v>
      </c>
      <c r="Z15" s="72">
        <v>-14305</v>
      </c>
      <c r="AA15" s="72">
        <v>0</v>
      </c>
      <c r="AB15" s="72">
        <v>0</v>
      </c>
      <c r="AC15" s="72">
        <v>0</v>
      </c>
      <c r="AD15" s="72">
        <v>0</v>
      </c>
      <c r="AE15" s="72">
        <v>0</v>
      </c>
      <c r="AF15" s="72">
        <v>0</v>
      </c>
      <c r="AG15" s="72">
        <v>0</v>
      </c>
      <c r="AH15" s="72">
        <v>-11161</v>
      </c>
      <c r="AI15" s="72">
        <v>-44734</v>
      </c>
      <c r="AJ15" s="72">
        <v>0</v>
      </c>
      <c r="AK15" s="72">
        <v>0</v>
      </c>
      <c r="AL15" s="72">
        <v>0</v>
      </c>
      <c r="AM15" s="72">
        <v>0</v>
      </c>
      <c r="AN15" s="72">
        <v>0</v>
      </c>
      <c r="AO15" s="72">
        <v>-7968</v>
      </c>
      <c r="AP15" s="72">
        <v>-103960</v>
      </c>
      <c r="AQ15" s="72">
        <v>-30724</v>
      </c>
      <c r="AR15" s="72">
        <v>-141559</v>
      </c>
      <c r="AS15" s="72">
        <v>-125431</v>
      </c>
      <c r="AT15" s="72">
        <v>-522406</v>
      </c>
      <c r="AU15" s="72">
        <v>-213313</v>
      </c>
      <c r="AV15" s="72">
        <v>0</v>
      </c>
      <c r="AW15" s="72">
        <v>-193</v>
      </c>
      <c r="AX15" s="72">
        <v>-13402</v>
      </c>
      <c r="AY15" s="72">
        <v>0</v>
      </c>
      <c r="AZ15" s="72">
        <v>0</v>
      </c>
      <c r="BA15" s="72">
        <v>0</v>
      </c>
      <c r="BB15" s="72">
        <v>0</v>
      </c>
      <c r="BC15" s="72">
        <v>-296816</v>
      </c>
      <c r="BD15" s="72">
        <v>0</v>
      </c>
      <c r="BE15" s="72">
        <v>-105487</v>
      </c>
      <c r="BF15" s="72">
        <v>0</v>
      </c>
      <c r="BG15" s="72">
        <v>0</v>
      </c>
      <c r="BH15" s="72">
        <v>0</v>
      </c>
      <c r="BI15" s="72">
        <v>0</v>
      </c>
      <c r="BJ15" s="72">
        <v>0</v>
      </c>
      <c r="BK15" s="192">
        <v>2358831</v>
      </c>
      <c r="BL15" s="192">
        <v>1860176</v>
      </c>
      <c r="BM15" s="73">
        <v>-2661975</v>
      </c>
      <c r="BN15" s="73">
        <v>-996359</v>
      </c>
    </row>
    <row r="16" spans="1:111" x14ac:dyDescent="0.3">
      <c r="A16" s="11" t="s">
        <v>241</v>
      </c>
      <c r="B16" s="72">
        <v>-6845</v>
      </c>
      <c r="C16" s="72">
        <v>-1761</v>
      </c>
      <c r="D16" s="72">
        <v>-243774</v>
      </c>
      <c r="E16" s="72">
        <v>-35883</v>
      </c>
      <c r="F16" s="72">
        <v>-35398</v>
      </c>
      <c r="G16" s="72">
        <v>0</v>
      </c>
      <c r="H16" s="72">
        <v>0</v>
      </c>
      <c r="I16" s="72">
        <v>0</v>
      </c>
      <c r="J16" s="72">
        <v>0</v>
      </c>
      <c r="K16" s="72">
        <v>-4089</v>
      </c>
      <c r="L16" s="72">
        <v>-15437</v>
      </c>
      <c r="M16" s="72">
        <v>-30733</v>
      </c>
      <c r="N16" s="72">
        <v>-102904</v>
      </c>
      <c r="O16" s="72">
        <v>-16940</v>
      </c>
      <c r="P16" s="72">
        <v>-2641</v>
      </c>
      <c r="Q16" s="72">
        <v>0</v>
      </c>
      <c r="R16" s="72">
        <v>0</v>
      </c>
      <c r="S16" s="72">
        <v>-1624862</v>
      </c>
      <c r="T16" s="73" t="s">
        <v>68</v>
      </c>
      <c r="U16" s="72">
        <v>0</v>
      </c>
      <c r="V16" s="72">
        <v>0</v>
      </c>
      <c r="W16" s="72">
        <v>0</v>
      </c>
      <c r="X16" s="72">
        <v>0</v>
      </c>
      <c r="Y16" s="72">
        <v>0</v>
      </c>
      <c r="Z16" s="72">
        <v>-139447</v>
      </c>
      <c r="AA16" s="72">
        <v>0</v>
      </c>
      <c r="AB16" s="72">
        <v>-6302</v>
      </c>
      <c r="AC16" s="72">
        <v>0</v>
      </c>
      <c r="AD16" s="72">
        <v>0</v>
      </c>
      <c r="AE16" s="72">
        <v>0</v>
      </c>
      <c r="AF16" s="72">
        <v>-45</v>
      </c>
      <c r="AG16" s="72">
        <v>-216</v>
      </c>
      <c r="AH16" s="72">
        <v>-8605</v>
      </c>
      <c r="AI16" s="72">
        <v>-57978</v>
      </c>
      <c r="AJ16" s="72">
        <v>-35216</v>
      </c>
      <c r="AK16" s="72">
        <v>0</v>
      </c>
      <c r="AL16" s="72">
        <v>0</v>
      </c>
      <c r="AM16" s="72">
        <v>0</v>
      </c>
      <c r="AN16" s="72">
        <v>0</v>
      </c>
      <c r="AO16" s="72">
        <v>-22282</v>
      </c>
      <c r="AP16" s="72">
        <v>-23840</v>
      </c>
      <c r="AQ16" s="72">
        <v>-25624</v>
      </c>
      <c r="AR16" s="72">
        <v>-110264</v>
      </c>
      <c r="AS16" s="72">
        <v>-103014</v>
      </c>
      <c r="AT16" s="72">
        <v>-538685</v>
      </c>
      <c r="AU16" s="72">
        <v>-72497</v>
      </c>
      <c r="AV16" s="72">
        <v>0</v>
      </c>
      <c r="AW16" s="72">
        <v>-38</v>
      </c>
      <c r="AX16" s="72">
        <v>-2944</v>
      </c>
      <c r="AY16" s="72">
        <v>0</v>
      </c>
      <c r="AZ16" s="72">
        <v>0</v>
      </c>
      <c r="BA16" s="72">
        <v>0</v>
      </c>
      <c r="BB16" s="72">
        <v>0</v>
      </c>
      <c r="BC16" s="72">
        <v>0</v>
      </c>
      <c r="BD16" s="72">
        <v>0</v>
      </c>
      <c r="BE16" s="72">
        <v>-1371</v>
      </c>
      <c r="BF16" s="72">
        <v>0</v>
      </c>
      <c r="BG16" s="72">
        <v>0</v>
      </c>
      <c r="BH16" s="72">
        <v>0</v>
      </c>
      <c r="BI16" s="72">
        <v>0</v>
      </c>
      <c r="BJ16" s="72">
        <v>-1105</v>
      </c>
      <c r="BK16" s="192">
        <v>1424485</v>
      </c>
      <c r="BL16" s="192">
        <v>366566</v>
      </c>
      <c r="BM16" s="73">
        <v>-1479688</v>
      </c>
      <c r="BN16" s="73">
        <v>-725798</v>
      </c>
    </row>
    <row r="17" spans="1:66" x14ac:dyDescent="0.3">
      <c r="A17" s="11" t="s">
        <v>242</v>
      </c>
      <c r="B17" s="72">
        <v>-1991</v>
      </c>
      <c r="C17" s="72">
        <v>-968</v>
      </c>
      <c r="D17" s="72">
        <v>-127951</v>
      </c>
      <c r="E17" s="72">
        <v>-74</v>
      </c>
      <c r="F17" s="72">
        <v>-4219</v>
      </c>
      <c r="G17" s="72">
        <v>0</v>
      </c>
      <c r="H17" s="72">
        <v>-56</v>
      </c>
      <c r="I17" s="72">
        <v>0</v>
      </c>
      <c r="J17" s="72">
        <v>-36</v>
      </c>
      <c r="K17" s="72">
        <v>-1435</v>
      </c>
      <c r="L17" s="72">
        <v>-832</v>
      </c>
      <c r="M17" s="72">
        <v>-2202</v>
      </c>
      <c r="N17" s="72">
        <v>-2780</v>
      </c>
      <c r="O17" s="72">
        <v>-116</v>
      </c>
      <c r="P17" s="72">
        <v>-6869</v>
      </c>
      <c r="Q17" s="72">
        <v>-68</v>
      </c>
      <c r="R17" s="72">
        <v>0</v>
      </c>
      <c r="S17" s="72">
        <v>-229281</v>
      </c>
      <c r="T17" s="73" t="s">
        <v>68</v>
      </c>
      <c r="U17" s="72">
        <v>0</v>
      </c>
      <c r="V17" s="72">
        <v>0</v>
      </c>
      <c r="W17" s="72">
        <v>0</v>
      </c>
      <c r="X17" s="72">
        <v>0</v>
      </c>
      <c r="Y17" s="72">
        <v>0</v>
      </c>
      <c r="Z17" s="72">
        <v>-9950</v>
      </c>
      <c r="AA17" s="72">
        <v>0</v>
      </c>
      <c r="AB17" s="72">
        <v>-230</v>
      </c>
      <c r="AC17" s="72">
        <v>0</v>
      </c>
      <c r="AD17" s="72">
        <v>0</v>
      </c>
      <c r="AE17" s="72">
        <v>0</v>
      </c>
      <c r="AF17" s="72">
        <v>0</v>
      </c>
      <c r="AG17" s="72">
        <v>0</v>
      </c>
      <c r="AH17" s="72">
        <v>-7924</v>
      </c>
      <c r="AI17" s="72">
        <v>-16371</v>
      </c>
      <c r="AJ17" s="72">
        <v>0</v>
      </c>
      <c r="AK17" s="72">
        <v>0</v>
      </c>
      <c r="AL17" s="72">
        <v>0</v>
      </c>
      <c r="AM17" s="72">
        <v>0</v>
      </c>
      <c r="AN17" s="72">
        <v>0</v>
      </c>
      <c r="AO17" s="72">
        <v>0</v>
      </c>
      <c r="AP17" s="72">
        <v>-1280</v>
      </c>
      <c r="AQ17" s="72">
        <v>-3092</v>
      </c>
      <c r="AR17" s="72">
        <v>-26151</v>
      </c>
      <c r="AS17" s="72">
        <v>-24590</v>
      </c>
      <c r="AT17" s="72">
        <v>-142811</v>
      </c>
      <c r="AU17" s="72">
        <v>-7307</v>
      </c>
      <c r="AV17" s="72">
        <v>0</v>
      </c>
      <c r="AW17" s="72">
        <v>0</v>
      </c>
      <c r="AX17" s="72">
        <v>-2764</v>
      </c>
      <c r="AY17" s="72">
        <v>0</v>
      </c>
      <c r="AZ17" s="72">
        <v>0</v>
      </c>
      <c r="BA17" s="72">
        <v>0</v>
      </c>
      <c r="BB17" s="72">
        <v>0</v>
      </c>
      <c r="BC17" s="72">
        <v>0</v>
      </c>
      <c r="BD17" s="72">
        <v>0</v>
      </c>
      <c r="BE17" s="72">
        <v>-33961</v>
      </c>
      <c r="BF17" s="72">
        <v>0</v>
      </c>
      <c r="BG17" s="72">
        <v>-744</v>
      </c>
      <c r="BH17" s="72">
        <v>0</v>
      </c>
      <c r="BI17" s="72">
        <v>0</v>
      </c>
      <c r="BJ17" s="72">
        <v>-1182</v>
      </c>
      <c r="BK17" s="192">
        <v>0</v>
      </c>
      <c r="BL17" s="192">
        <v>536122</v>
      </c>
      <c r="BM17" s="73">
        <v>-121111</v>
      </c>
      <c r="BN17" s="73">
        <v>-213737</v>
      </c>
    </row>
    <row r="18" spans="1:66" x14ac:dyDescent="0.3">
      <c r="A18" s="11" t="s">
        <v>243</v>
      </c>
      <c r="B18" s="72">
        <v>0</v>
      </c>
      <c r="C18" s="72">
        <v>-2501</v>
      </c>
      <c r="D18" s="72">
        <v>-16421</v>
      </c>
      <c r="E18" s="72">
        <v>0</v>
      </c>
      <c r="F18" s="72">
        <v>-543</v>
      </c>
      <c r="G18" s="72">
        <v>0</v>
      </c>
      <c r="H18" s="72">
        <v>0</v>
      </c>
      <c r="I18" s="72">
        <v>0</v>
      </c>
      <c r="J18" s="72">
        <v>0</v>
      </c>
      <c r="K18" s="72">
        <v>0</v>
      </c>
      <c r="L18" s="72">
        <v>0</v>
      </c>
      <c r="M18" s="72">
        <v>-1406</v>
      </c>
      <c r="N18" s="72">
        <v>-655</v>
      </c>
      <c r="O18" s="72">
        <v>-27</v>
      </c>
      <c r="P18" s="72">
        <v>-458</v>
      </c>
      <c r="Q18" s="72">
        <v>0</v>
      </c>
      <c r="R18" s="72">
        <v>0</v>
      </c>
      <c r="S18" s="72">
        <v>-104898</v>
      </c>
      <c r="T18" s="73" t="s">
        <v>68</v>
      </c>
      <c r="U18" s="72">
        <v>0</v>
      </c>
      <c r="V18" s="72">
        <v>0</v>
      </c>
      <c r="W18" s="72">
        <v>0</v>
      </c>
      <c r="X18" s="72">
        <v>0</v>
      </c>
      <c r="Y18" s="72">
        <v>0</v>
      </c>
      <c r="Z18" s="72">
        <v>-10346</v>
      </c>
      <c r="AA18" s="72">
        <v>0</v>
      </c>
      <c r="AB18" s="72">
        <v>-506</v>
      </c>
      <c r="AC18" s="72">
        <v>0</v>
      </c>
      <c r="AD18" s="72">
        <v>0</v>
      </c>
      <c r="AE18" s="72">
        <v>0</v>
      </c>
      <c r="AF18" s="72">
        <v>0</v>
      </c>
      <c r="AG18" s="72">
        <v>0</v>
      </c>
      <c r="AH18" s="72">
        <v>-298</v>
      </c>
      <c r="AI18" s="72">
        <v>-2680</v>
      </c>
      <c r="AJ18" s="72">
        <v>0</v>
      </c>
      <c r="AK18" s="72">
        <v>0</v>
      </c>
      <c r="AL18" s="72">
        <v>0</v>
      </c>
      <c r="AM18" s="72">
        <v>0</v>
      </c>
      <c r="AN18" s="72">
        <v>0</v>
      </c>
      <c r="AO18" s="72">
        <v>0</v>
      </c>
      <c r="AP18" s="72">
        <v>0</v>
      </c>
      <c r="AQ18" s="72">
        <v>-9297</v>
      </c>
      <c r="AR18" s="72">
        <v>-14838</v>
      </c>
      <c r="AS18" s="72">
        <v>-18275</v>
      </c>
      <c r="AT18" s="72">
        <v>-11954</v>
      </c>
      <c r="AU18" s="72">
        <v>-2049</v>
      </c>
      <c r="AV18" s="72">
        <v>0</v>
      </c>
      <c r="AW18" s="72">
        <v>0</v>
      </c>
      <c r="AX18" s="72">
        <v>-74</v>
      </c>
      <c r="AY18" s="72">
        <v>0</v>
      </c>
      <c r="AZ18" s="72">
        <v>0</v>
      </c>
      <c r="BA18" s="72">
        <v>0</v>
      </c>
      <c r="BB18" s="72">
        <v>0</v>
      </c>
      <c r="BC18" s="72">
        <v>0</v>
      </c>
      <c r="BD18" s="72">
        <v>0</v>
      </c>
      <c r="BE18" s="72">
        <v>-1518</v>
      </c>
      <c r="BF18" s="72">
        <v>0</v>
      </c>
      <c r="BG18" s="72">
        <v>0</v>
      </c>
      <c r="BH18" s="72">
        <v>0</v>
      </c>
      <c r="BI18" s="72">
        <v>0</v>
      </c>
      <c r="BJ18" s="72">
        <v>-3491</v>
      </c>
      <c r="BK18" s="192">
        <v>0</v>
      </c>
      <c r="BL18" s="192">
        <v>150179</v>
      </c>
      <c r="BM18" s="73">
        <v>-52057</v>
      </c>
      <c r="BN18" s="73">
        <v>-30433</v>
      </c>
    </row>
    <row r="19" spans="1:66" x14ac:dyDescent="0.3">
      <c r="A19" s="11" t="s">
        <v>244</v>
      </c>
      <c r="B19" s="72">
        <v>0</v>
      </c>
      <c r="C19" s="72">
        <v>0</v>
      </c>
      <c r="D19" s="72">
        <v>0</v>
      </c>
      <c r="E19" s="72">
        <v>0</v>
      </c>
      <c r="F19" s="72">
        <v>0</v>
      </c>
      <c r="G19" s="72">
        <v>0</v>
      </c>
      <c r="H19" s="72">
        <v>0</v>
      </c>
      <c r="I19" s="72">
        <v>0</v>
      </c>
      <c r="J19" s="72">
        <v>0</v>
      </c>
      <c r="K19" s="72">
        <v>0</v>
      </c>
      <c r="L19" s="72">
        <v>0</v>
      </c>
      <c r="M19" s="72">
        <v>0</v>
      </c>
      <c r="N19" s="72">
        <v>0</v>
      </c>
      <c r="O19" s="72">
        <v>0</v>
      </c>
      <c r="P19" s="72">
        <v>0</v>
      </c>
      <c r="Q19" s="72">
        <v>0</v>
      </c>
      <c r="R19" s="72">
        <v>0</v>
      </c>
      <c r="S19" s="72">
        <v>0</v>
      </c>
      <c r="T19" s="73" t="s">
        <v>68</v>
      </c>
      <c r="U19" s="72">
        <v>0</v>
      </c>
      <c r="V19" s="72">
        <v>0</v>
      </c>
      <c r="W19" s="72">
        <v>0</v>
      </c>
      <c r="X19" s="72">
        <v>0</v>
      </c>
      <c r="Y19" s="72">
        <v>0</v>
      </c>
      <c r="Z19" s="72">
        <v>0</v>
      </c>
      <c r="AA19" s="72">
        <v>0</v>
      </c>
      <c r="AB19" s="72">
        <v>0</v>
      </c>
      <c r="AC19" s="72">
        <v>0</v>
      </c>
      <c r="AD19" s="72">
        <v>0</v>
      </c>
      <c r="AE19" s="72">
        <v>0</v>
      </c>
      <c r="AF19" s="72">
        <v>0</v>
      </c>
      <c r="AG19" s="72">
        <v>0</v>
      </c>
      <c r="AH19" s="72">
        <v>0</v>
      </c>
      <c r="AI19" s="72">
        <v>0</v>
      </c>
      <c r="AJ19" s="72">
        <v>0</v>
      </c>
      <c r="AK19" s="72">
        <v>0</v>
      </c>
      <c r="AL19" s="72">
        <v>0</v>
      </c>
      <c r="AM19" s="72">
        <v>0</v>
      </c>
      <c r="AN19" s="72">
        <v>0</v>
      </c>
      <c r="AO19" s="72">
        <v>0</v>
      </c>
      <c r="AP19" s="72">
        <v>0</v>
      </c>
      <c r="AQ19" s="72">
        <v>0</v>
      </c>
      <c r="AR19" s="72">
        <v>0</v>
      </c>
      <c r="AS19" s="72">
        <v>0</v>
      </c>
      <c r="AT19" s="72">
        <v>0</v>
      </c>
      <c r="AU19" s="72">
        <v>0</v>
      </c>
      <c r="AV19" s="72">
        <v>0</v>
      </c>
      <c r="AW19" s="72">
        <v>0</v>
      </c>
      <c r="AX19" s="72">
        <v>0</v>
      </c>
      <c r="AY19" s="72">
        <v>0</v>
      </c>
      <c r="AZ19" s="72">
        <v>0</v>
      </c>
      <c r="BA19" s="72">
        <v>0</v>
      </c>
      <c r="BB19" s="72">
        <v>0</v>
      </c>
      <c r="BC19" s="72">
        <v>0</v>
      </c>
      <c r="BD19" s="72">
        <v>0</v>
      </c>
      <c r="BE19" s="72">
        <v>0</v>
      </c>
      <c r="BF19" s="72">
        <v>0</v>
      </c>
      <c r="BG19" s="72">
        <v>0</v>
      </c>
      <c r="BH19" s="72">
        <v>0</v>
      </c>
      <c r="BI19" s="72">
        <v>0</v>
      </c>
      <c r="BJ19" s="72">
        <v>0</v>
      </c>
      <c r="BK19" s="72">
        <v>-7263</v>
      </c>
      <c r="BL19" s="72">
        <v>9893</v>
      </c>
      <c r="BM19" s="73">
        <v>2631</v>
      </c>
      <c r="BN19" s="73">
        <v>0</v>
      </c>
    </row>
    <row r="20" spans="1:66" x14ac:dyDescent="0.3">
      <c r="A20" s="11" t="s">
        <v>245</v>
      </c>
      <c r="B20" s="72">
        <v>0</v>
      </c>
      <c r="C20" s="72">
        <v>0</v>
      </c>
      <c r="D20" s="72">
        <v>0</v>
      </c>
      <c r="E20" s="72">
        <v>0</v>
      </c>
      <c r="F20" s="72">
        <v>0</v>
      </c>
      <c r="G20" s="72">
        <v>0</v>
      </c>
      <c r="H20" s="72">
        <v>0</v>
      </c>
      <c r="I20" s="72">
        <v>0</v>
      </c>
      <c r="J20" s="72">
        <v>0</v>
      </c>
      <c r="K20" s="72">
        <v>0</v>
      </c>
      <c r="L20" s="72">
        <v>0</v>
      </c>
      <c r="M20" s="72">
        <v>0</v>
      </c>
      <c r="N20" s="72">
        <v>0</v>
      </c>
      <c r="O20" s="72">
        <v>0</v>
      </c>
      <c r="P20" s="72">
        <v>0</v>
      </c>
      <c r="Q20" s="72">
        <v>0</v>
      </c>
      <c r="R20" s="72">
        <v>0</v>
      </c>
      <c r="S20" s="72">
        <v>0</v>
      </c>
      <c r="T20" s="73" t="s">
        <v>68</v>
      </c>
      <c r="U20" s="72">
        <v>0</v>
      </c>
      <c r="V20" s="72">
        <v>0</v>
      </c>
      <c r="W20" s="72">
        <v>0</v>
      </c>
      <c r="X20" s="72">
        <v>0</v>
      </c>
      <c r="Y20" s="72">
        <v>0</v>
      </c>
      <c r="Z20" s="72">
        <v>0</v>
      </c>
      <c r="AA20" s="72">
        <v>0</v>
      </c>
      <c r="AB20" s="72">
        <v>0</v>
      </c>
      <c r="AC20" s="72">
        <v>0</v>
      </c>
      <c r="AD20" s="72">
        <v>0</v>
      </c>
      <c r="AE20" s="72">
        <v>0</v>
      </c>
      <c r="AF20" s="72">
        <v>0</v>
      </c>
      <c r="AG20" s="72">
        <v>0</v>
      </c>
      <c r="AH20" s="72">
        <v>0</v>
      </c>
      <c r="AI20" s="72">
        <v>0</v>
      </c>
      <c r="AJ20" s="72">
        <v>0</v>
      </c>
      <c r="AK20" s="72">
        <v>0</v>
      </c>
      <c r="AL20" s="72">
        <v>0</v>
      </c>
      <c r="AM20" s="72">
        <v>0</v>
      </c>
      <c r="AN20" s="72">
        <v>0</v>
      </c>
      <c r="AO20" s="72">
        <v>0</v>
      </c>
      <c r="AP20" s="72">
        <v>0</v>
      </c>
      <c r="AQ20" s="72">
        <v>0</v>
      </c>
      <c r="AR20" s="72">
        <v>0</v>
      </c>
      <c r="AS20" s="72">
        <v>0</v>
      </c>
      <c r="AT20" s="72">
        <v>0</v>
      </c>
      <c r="AU20" s="72">
        <v>0</v>
      </c>
      <c r="AV20" s="72">
        <v>0</v>
      </c>
      <c r="AW20" s="72">
        <v>0</v>
      </c>
      <c r="AX20" s="72">
        <v>0</v>
      </c>
      <c r="AY20" s="72">
        <v>0</v>
      </c>
      <c r="AZ20" s="72">
        <v>0</v>
      </c>
      <c r="BA20" s="72">
        <v>0</v>
      </c>
      <c r="BB20" s="72">
        <v>0</v>
      </c>
      <c r="BC20" s="72">
        <v>0</v>
      </c>
      <c r="BD20" s="72">
        <v>0</v>
      </c>
      <c r="BE20" s="72">
        <v>0</v>
      </c>
      <c r="BF20" s="72">
        <v>0</v>
      </c>
      <c r="BG20" s="72">
        <v>0</v>
      </c>
      <c r="BH20" s="72">
        <v>0</v>
      </c>
      <c r="BI20" s="72">
        <v>0</v>
      </c>
      <c r="BJ20" s="72">
        <v>0</v>
      </c>
      <c r="BK20" s="72">
        <v>-8505</v>
      </c>
      <c r="BL20" s="72">
        <v>8381</v>
      </c>
      <c r="BM20" s="73">
        <v>-123</v>
      </c>
      <c r="BN20" s="73">
        <v>0</v>
      </c>
    </row>
    <row r="21" spans="1:66" x14ac:dyDescent="0.3">
      <c r="A21" s="11" t="s">
        <v>246</v>
      </c>
      <c r="B21" s="72">
        <v>0</v>
      </c>
      <c r="C21" s="72">
        <v>0</v>
      </c>
      <c r="D21" s="72">
        <v>0</v>
      </c>
      <c r="E21" s="72">
        <v>0</v>
      </c>
      <c r="F21" s="72">
        <v>0</v>
      </c>
      <c r="G21" s="72">
        <v>0</v>
      </c>
      <c r="H21" s="72">
        <v>0</v>
      </c>
      <c r="I21" s="72">
        <v>0</v>
      </c>
      <c r="J21" s="72">
        <v>0</v>
      </c>
      <c r="K21" s="72">
        <v>0</v>
      </c>
      <c r="L21" s="72">
        <v>0</v>
      </c>
      <c r="M21" s="72">
        <v>0</v>
      </c>
      <c r="N21" s="72">
        <v>0</v>
      </c>
      <c r="O21" s="72">
        <v>0</v>
      </c>
      <c r="P21" s="72">
        <v>0</v>
      </c>
      <c r="Q21" s="72">
        <v>0</v>
      </c>
      <c r="R21" s="72">
        <v>0</v>
      </c>
      <c r="S21" s="72">
        <v>0</v>
      </c>
      <c r="T21" s="73" t="s">
        <v>68</v>
      </c>
      <c r="U21" s="72">
        <v>0</v>
      </c>
      <c r="V21" s="72">
        <v>0</v>
      </c>
      <c r="W21" s="72">
        <v>0</v>
      </c>
      <c r="X21" s="72">
        <v>0</v>
      </c>
      <c r="Y21" s="72">
        <v>0</v>
      </c>
      <c r="Z21" s="72">
        <v>0</v>
      </c>
      <c r="AA21" s="72">
        <v>0</v>
      </c>
      <c r="AB21" s="72">
        <v>0</v>
      </c>
      <c r="AC21" s="72">
        <v>0</v>
      </c>
      <c r="AD21" s="72">
        <v>0</v>
      </c>
      <c r="AE21" s="72">
        <v>0</v>
      </c>
      <c r="AF21" s="72">
        <v>0</v>
      </c>
      <c r="AG21" s="72">
        <v>0</v>
      </c>
      <c r="AH21" s="72">
        <v>0</v>
      </c>
      <c r="AI21" s="72">
        <v>0</v>
      </c>
      <c r="AJ21" s="72">
        <v>0</v>
      </c>
      <c r="AK21" s="72">
        <v>0</v>
      </c>
      <c r="AL21" s="72">
        <v>0</v>
      </c>
      <c r="AM21" s="72">
        <v>0</v>
      </c>
      <c r="AN21" s="72">
        <v>0</v>
      </c>
      <c r="AO21" s="72">
        <v>0</v>
      </c>
      <c r="AP21" s="72">
        <v>0</v>
      </c>
      <c r="AQ21" s="72">
        <v>0</v>
      </c>
      <c r="AR21" s="72">
        <v>0</v>
      </c>
      <c r="AS21" s="72">
        <v>0</v>
      </c>
      <c r="AT21" s="72">
        <v>0</v>
      </c>
      <c r="AU21" s="72">
        <v>0</v>
      </c>
      <c r="AV21" s="72">
        <v>0</v>
      </c>
      <c r="AW21" s="72">
        <v>0</v>
      </c>
      <c r="AX21" s="72">
        <v>0</v>
      </c>
      <c r="AY21" s="72">
        <v>0</v>
      </c>
      <c r="AZ21" s="72">
        <v>0</v>
      </c>
      <c r="BA21" s="72">
        <v>0</v>
      </c>
      <c r="BB21" s="72">
        <v>0</v>
      </c>
      <c r="BC21" s="72">
        <v>0</v>
      </c>
      <c r="BD21" s="72">
        <v>0</v>
      </c>
      <c r="BE21" s="72">
        <v>0</v>
      </c>
      <c r="BF21" s="72">
        <v>0</v>
      </c>
      <c r="BG21" s="72">
        <v>0</v>
      </c>
      <c r="BH21" s="72">
        <v>0</v>
      </c>
      <c r="BI21" s="72">
        <v>0</v>
      </c>
      <c r="BJ21" s="72">
        <v>0</v>
      </c>
      <c r="BK21" s="72">
        <v>4036</v>
      </c>
      <c r="BL21" s="72">
        <v>-19141</v>
      </c>
      <c r="BM21" s="73">
        <v>-15105</v>
      </c>
      <c r="BN21" s="73">
        <v>0</v>
      </c>
    </row>
    <row r="22" spans="1:66" x14ac:dyDescent="0.3">
      <c r="A22" s="11" t="s">
        <v>247</v>
      </c>
      <c r="B22" s="72">
        <v>0</v>
      </c>
      <c r="C22" s="72">
        <v>-697494</v>
      </c>
      <c r="D22" s="72">
        <v>-327745</v>
      </c>
      <c r="E22" s="72">
        <v>0</v>
      </c>
      <c r="F22" s="72">
        <v>0</v>
      </c>
      <c r="G22" s="72">
        <v>0</v>
      </c>
      <c r="H22" s="72">
        <v>-2927092</v>
      </c>
      <c r="I22" s="72">
        <v>0</v>
      </c>
      <c r="J22" s="72">
        <v>-1792</v>
      </c>
      <c r="K22" s="72">
        <v>0</v>
      </c>
      <c r="L22" s="72">
        <v>0</v>
      </c>
      <c r="M22" s="72">
        <v>0</v>
      </c>
      <c r="N22" s="72">
        <v>1483653</v>
      </c>
      <c r="O22" s="72">
        <v>136920</v>
      </c>
      <c r="P22" s="72">
        <v>0</v>
      </c>
      <c r="Q22" s="72">
        <v>0</v>
      </c>
      <c r="R22" s="72">
        <v>0</v>
      </c>
      <c r="S22" s="72">
        <v>-6638</v>
      </c>
      <c r="T22" s="73" t="s">
        <v>68</v>
      </c>
      <c r="U22" s="72">
        <v>0</v>
      </c>
      <c r="V22" s="72">
        <v>0</v>
      </c>
      <c r="W22" s="72">
        <v>0</v>
      </c>
      <c r="X22" s="72">
        <v>0</v>
      </c>
      <c r="Y22" s="72">
        <v>0</v>
      </c>
      <c r="Z22" s="72">
        <v>0</v>
      </c>
      <c r="AA22" s="72">
        <v>0</v>
      </c>
      <c r="AB22" s="72">
        <v>0</v>
      </c>
      <c r="AC22" s="72">
        <v>0</v>
      </c>
      <c r="AD22" s="72">
        <v>0</v>
      </c>
      <c r="AE22" s="72">
        <v>0</v>
      </c>
      <c r="AF22" s="72">
        <v>0</v>
      </c>
      <c r="AG22" s="72">
        <v>0</v>
      </c>
      <c r="AH22" s="72">
        <v>0</v>
      </c>
      <c r="AI22" s="72">
        <v>-15840</v>
      </c>
      <c r="AJ22" s="72">
        <v>0</v>
      </c>
      <c r="AK22" s="72">
        <v>0</v>
      </c>
      <c r="AL22" s="72">
        <v>0</v>
      </c>
      <c r="AM22" s="72">
        <v>0</v>
      </c>
      <c r="AN22" s="72">
        <v>0</v>
      </c>
      <c r="AO22" s="72">
        <v>0</v>
      </c>
      <c r="AP22" s="72">
        <v>0</v>
      </c>
      <c r="AQ22" s="72">
        <v>0</v>
      </c>
      <c r="AR22" s="72">
        <v>0</v>
      </c>
      <c r="AS22" s="72">
        <v>0</v>
      </c>
      <c r="AT22" s="72">
        <v>0</v>
      </c>
      <c r="AU22" s="72">
        <v>0</v>
      </c>
      <c r="AV22" s="72">
        <v>0</v>
      </c>
      <c r="AW22" s="72">
        <v>0</v>
      </c>
      <c r="AX22" s="72">
        <v>0</v>
      </c>
      <c r="AY22" s="72">
        <v>0</v>
      </c>
      <c r="AZ22" s="72">
        <v>0</v>
      </c>
      <c r="BA22" s="72">
        <v>0</v>
      </c>
      <c r="BB22" s="72">
        <v>0</v>
      </c>
      <c r="BC22" s="72">
        <v>0</v>
      </c>
      <c r="BD22" s="72">
        <v>0</v>
      </c>
      <c r="BE22" s="72">
        <v>0</v>
      </c>
      <c r="BF22" s="72">
        <v>0</v>
      </c>
      <c r="BG22" s="72">
        <v>0</v>
      </c>
      <c r="BH22" s="72">
        <v>0</v>
      </c>
      <c r="BI22" s="72">
        <v>0</v>
      </c>
      <c r="BJ22" s="72">
        <v>0</v>
      </c>
      <c r="BK22" s="72">
        <v>0</v>
      </c>
      <c r="BL22" s="72">
        <v>0</v>
      </c>
      <c r="BM22" s="73">
        <v>-2356029</v>
      </c>
      <c r="BN22" s="73">
        <v>0</v>
      </c>
    </row>
    <row r="23" spans="1:66" x14ac:dyDescent="0.3">
      <c r="A23" s="11" t="s">
        <v>248</v>
      </c>
      <c r="B23" s="72">
        <v>0</v>
      </c>
      <c r="C23" s="72">
        <v>0</v>
      </c>
      <c r="D23" s="72">
        <v>0</v>
      </c>
      <c r="E23" s="72">
        <v>0</v>
      </c>
      <c r="F23" s="72">
        <v>-99023</v>
      </c>
      <c r="G23" s="72">
        <v>0</v>
      </c>
      <c r="H23" s="72">
        <v>0</v>
      </c>
      <c r="I23" s="72">
        <v>0</v>
      </c>
      <c r="J23" s="72">
        <v>-2297</v>
      </c>
      <c r="K23" s="72">
        <v>0</v>
      </c>
      <c r="L23" s="72">
        <v>68455</v>
      </c>
      <c r="M23" s="72">
        <v>0</v>
      </c>
      <c r="N23" s="72">
        <v>0</v>
      </c>
      <c r="O23" s="72">
        <v>0</v>
      </c>
      <c r="P23" s="72">
        <v>0</v>
      </c>
      <c r="Q23" s="72">
        <v>0</v>
      </c>
      <c r="R23" s="72">
        <v>-9220</v>
      </c>
      <c r="S23" s="72">
        <v>-1391</v>
      </c>
      <c r="T23" s="73" t="s">
        <v>68</v>
      </c>
      <c r="U23" s="72">
        <v>0</v>
      </c>
      <c r="V23" s="72">
        <v>0</v>
      </c>
      <c r="W23" s="72">
        <v>0</v>
      </c>
      <c r="X23" s="72">
        <v>0</v>
      </c>
      <c r="Y23" s="72">
        <v>0</v>
      </c>
      <c r="Z23" s="72">
        <v>0</v>
      </c>
      <c r="AA23" s="72">
        <v>0</v>
      </c>
      <c r="AB23" s="72">
        <v>-46</v>
      </c>
      <c r="AC23" s="72">
        <v>0</v>
      </c>
      <c r="AD23" s="72">
        <v>0</v>
      </c>
      <c r="AE23" s="72">
        <v>0</v>
      </c>
      <c r="AF23" s="72">
        <v>0</v>
      </c>
      <c r="AG23" s="72">
        <v>0</v>
      </c>
      <c r="AH23" s="72">
        <v>0</v>
      </c>
      <c r="AI23" s="72">
        <v>0</v>
      </c>
      <c r="AJ23" s="72">
        <v>0</v>
      </c>
      <c r="AK23" s="72">
        <v>0</v>
      </c>
      <c r="AL23" s="72">
        <v>0</v>
      </c>
      <c r="AM23" s="72">
        <v>0</v>
      </c>
      <c r="AN23" s="72">
        <v>0</v>
      </c>
      <c r="AO23" s="72">
        <v>0</v>
      </c>
      <c r="AP23" s="72">
        <v>0</v>
      </c>
      <c r="AQ23" s="72">
        <v>0</v>
      </c>
      <c r="AR23" s="72">
        <v>0</v>
      </c>
      <c r="AS23" s="72">
        <v>0</v>
      </c>
      <c r="AT23" s="72">
        <v>0</v>
      </c>
      <c r="AU23" s="72">
        <v>0</v>
      </c>
      <c r="AV23" s="72">
        <v>0</v>
      </c>
      <c r="AW23" s="72">
        <v>0</v>
      </c>
      <c r="AX23" s="72">
        <v>0</v>
      </c>
      <c r="AY23" s="72">
        <v>0</v>
      </c>
      <c r="AZ23" s="72">
        <v>0</v>
      </c>
      <c r="BA23" s="72">
        <v>0</v>
      </c>
      <c r="BB23" s="72">
        <v>0</v>
      </c>
      <c r="BC23" s="72">
        <v>0</v>
      </c>
      <c r="BD23" s="72">
        <v>0</v>
      </c>
      <c r="BE23" s="72">
        <v>0</v>
      </c>
      <c r="BF23" s="72">
        <v>0</v>
      </c>
      <c r="BG23" s="72">
        <v>0</v>
      </c>
      <c r="BH23" s="72">
        <v>0</v>
      </c>
      <c r="BI23" s="72">
        <v>0</v>
      </c>
      <c r="BJ23" s="72">
        <v>0</v>
      </c>
      <c r="BK23" s="72">
        <v>0</v>
      </c>
      <c r="BL23" s="72">
        <v>0</v>
      </c>
      <c r="BM23" s="73">
        <v>-43522</v>
      </c>
      <c r="BN23" s="73">
        <v>0</v>
      </c>
    </row>
    <row r="24" spans="1:66" x14ac:dyDescent="0.3">
      <c r="A24" s="11" t="s">
        <v>249</v>
      </c>
      <c r="B24" s="72">
        <v>-139091</v>
      </c>
      <c r="C24" s="72">
        <v>-4470551</v>
      </c>
      <c r="D24" s="72">
        <v>-256624</v>
      </c>
      <c r="E24" s="72">
        <v>-18296</v>
      </c>
      <c r="F24" s="72">
        <v>-5693</v>
      </c>
      <c r="G24" s="72">
        <v>0</v>
      </c>
      <c r="H24" s="72">
        <v>3576250</v>
      </c>
      <c r="I24" s="72">
        <v>0</v>
      </c>
      <c r="J24" s="72">
        <v>132297</v>
      </c>
      <c r="K24" s="72">
        <v>0</v>
      </c>
      <c r="L24" s="72">
        <v>0</v>
      </c>
      <c r="M24" s="72">
        <v>886715</v>
      </c>
      <c r="N24" s="72">
        <v>0</v>
      </c>
      <c r="O24" s="72">
        <v>0</v>
      </c>
      <c r="P24" s="72">
        <v>0</v>
      </c>
      <c r="Q24" s="72">
        <v>0</v>
      </c>
      <c r="R24" s="72">
        <v>-1133</v>
      </c>
      <c r="S24" s="72">
        <v>-481</v>
      </c>
      <c r="T24" s="73" t="s">
        <v>68</v>
      </c>
      <c r="U24" s="72">
        <v>0</v>
      </c>
      <c r="V24" s="72">
        <v>0</v>
      </c>
      <c r="W24" s="72">
        <v>0</v>
      </c>
      <c r="X24" s="72">
        <v>0</v>
      </c>
      <c r="Y24" s="72">
        <v>0</v>
      </c>
      <c r="Z24" s="72">
        <v>0</v>
      </c>
      <c r="AA24" s="72">
        <v>0</v>
      </c>
      <c r="AB24" s="72">
        <v>0</v>
      </c>
      <c r="AC24" s="72">
        <v>0</v>
      </c>
      <c r="AD24" s="72">
        <v>0</v>
      </c>
      <c r="AE24" s="72">
        <v>0</v>
      </c>
      <c r="AF24" s="72">
        <v>0</v>
      </c>
      <c r="AG24" s="72">
        <v>0</v>
      </c>
      <c r="AH24" s="72">
        <v>0</v>
      </c>
      <c r="AI24" s="72">
        <v>0</v>
      </c>
      <c r="AJ24" s="72">
        <v>0</v>
      </c>
      <c r="AK24" s="72">
        <v>0</v>
      </c>
      <c r="AL24" s="72">
        <v>0</v>
      </c>
      <c r="AM24" s="72">
        <v>-3919</v>
      </c>
      <c r="AN24" s="72">
        <v>0</v>
      </c>
      <c r="AO24" s="72">
        <v>-47785</v>
      </c>
      <c r="AP24" s="72">
        <v>0</v>
      </c>
      <c r="AQ24" s="72">
        <v>-5132</v>
      </c>
      <c r="AR24" s="72">
        <v>0</v>
      </c>
      <c r="AS24" s="72">
        <v>0</v>
      </c>
      <c r="AT24" s="72">
        <v>0</v>
      </c>
      <c r="AU24" s="72">
        <v>0</v>
      </c>
      <c r="AV24" s="72">
        <v>0</v>
      </c>
      <c r="AW24" s="72">
        <v>0</v>
      </c>
      <c r="AX24" s="72">
        <v>0</v>
      </c>
      <c r="AY24" s="72">
        <v>0</v>
      </c>
      <c r="AZ24" s="72">
        <v>0</v>
      </c>
      <c r="BA24" s="72">
        <v>0</v>
      </c>
      <c r="BB24" s="72">
        <v>0</v>
      </c>
      <c r="BC24" s="72">
        <v>0</v>
      </c>
      <c r="BD24" s="72">
        <v>0</v>
      </c>
      <c r="BE24" s="72">
        <v>0</v>
      </c>
      <c r="BF24" s="72">
        <v>0</v>
      </c>
      <c r="BG24" s="72">
        <v>0</v>
      </c>
      <c r="BH24" s="72">
        <v>0</v>
      </c>
      <c r="BI24" s="72">
        <v>0</v>
      </c>
      <c r="BJ24" s="72">
        <v>0</v>
      </c>
      <c r="BK24" s="72">
        <v>0</v>
      </c>
      <c r="BL24" s="72">
        <v>0</v>
      </c>
      <c r="BM24" s="73">
        <v>-353442</v>
      </c>
      <c r="BN24" s="73">
        <v>0</v>
      </c>
    </row>
    <row r="25" spans="1:66" x14ac:dyDescent="0.3">
      <c r="A25" s="11" t="s">
        <v>250</v>
      </c>
      <c r="B25" s="72">
        <v>-30350</v>
      </c>
      <c r="C25" s="72">
        <v>-89</v>
      </c>
      <c r="D25" s="72">
        <v>-6400</v>
      </c>
      <c r="E25" s="72">
        <v>0</v>
      </c>
      <c r="F25" s="72">
        <v>0</v>
      </c>
      <c r="G25" s="72">
        <v>38931</v>
      </c>
      <c r="H25" s="72">
        <v>0</v>
      </c>
      <c r="I25" s="72">
        <v>0</v>
      </c>
      <c r="J25" s="72">
        <v>0</v>
      </c>
      <c r="K25" s="72">
        <v>0</v>
      </c>
      <c r="L25" s="72">
        <v>0</v>
      </c>
      <c r="M25" s="72">
        <v>0</v>
      </c>
      <c r="N25" s="72">
        <v>0</v>
      </c>
      <c r="O25" s="72">
        <v>0</v>
      </c>
      <c r="P25" s="72">
        <v>0</v>
      </c>
      <c r="Q25" s="72">
        <v>0</v>
      </c>
      <c r="R25" s="72">
        <v>0</v>
      </c>
      <c r="S25" s="72">
        <v>0</v>
      </c>
      <c r="T25" s="73" t="s">
        <v>68</v>
      </c>
      <c r="U25" s="72">
        <v>0</v>
      </c>
      <c r="V25" s="72">
        <v>0</v>
      </c>
      <c r="W25" s="72">
        <v>0</v>
      </c>
      <c r="X25" s="72">
        <v>0</v>
      </c>
      <c r="Y25" s="72">
        <v>0</v>
      </c>
      <c r="Z25" s="72">
        <v>0</v>
      </c>
      <c r="AA25" s="72">
        <v>0</v>
      </c>
      <c r="AB25" s="72">
        <v>0</v>
      </c>
      <c r="AC25" s="72">
        <v>0</v>
      </c>
      <c r="AD25" s="72">
        <v>0</v>
      </c>
      <c r="AE25" s="72">
        <v>0</v>
      </c>
      <c r="AF25" s="72">
        <v>0</v>
      </c>
      <c r="AG25" s="72">
        <v>0</v>
      </c>
      <c r="AH25" s="72">
        <v>0</v>
      </c>
      <c r="AI25" s="72">
        <v>0</v>
      </c>
      <c r="AJ25" s="72">
        <v>0</v>
      </c>
      <c r="AK25" s="72">
        <v>0</v>
      </c>
      <c r="AL25" s="72">
        <v>0</v>
      </c>
      <c r="AM25" s="72">
        <v>0</v>
      </c>
      <c r="AN25" s="72">
        <v>0</v>
      </c>
      <c r="AO25" s="72">
        <v>-2912</v>
      </c>
      <c r="AP25" s="72">
        <v>0</v>
      </c>
      <c r="AQ25" s="72">
        <v>0</v>
      </c>
      <c r="AR25" s="72">
        <v>0</v>
      </c>
      <c r="AS25" s="72">
        <v>0</v>
      </c>
      <c r="AT25" s="72">
        <v>0</v>
      </c>
      <c r="AU25" s="72">
        <v>0</v>
      </c>
      <c r="AV25" s="72">
        <v>0</v>
      </c>
      <c r="AW25" s="72">
        <v>0</v>
      </c>
      <c r="AX25" s="72">
        <v>0</v>
      </c>
      <c r="AY25" s="72">
        <v>0</v>
      </c>
      <c r="AZ25" s="72">
        <v>0</v>
      </c>
      <c r="BA25" s="72">
        <v>0</v>
      </c>
      <c r="BB25" s="72">
        <v>0</v>
      </c>
      <c r="BC25" s="72">
        <v>0</v>
      </c>
      <c r="BD25" s="72">
        <v>0</v>
      </c>
      <c r="BE25" s="72">
        <v>0</v>
      </c>
      <c r="BF25" s="72">
        <v>0</v>
      </c>
      <c r="BG25" s="72">
        <v>0</v>
      </c>
      <c r="BH25" s="72">
        <v>0</v>
      </c>
      <c r="BI25" s="72">
        <v>0</v>
      </c>
      <c r="BJ25" s="72">
        <v>0</v>
      </c>
      <c r="BK25" s="72">
        <v>0</v>
      </c>
      <c r="BL25" s="72">
        <v>0</v>
      </c>
      <c r="BM25" s="73">
        <v>-819</v>
      </c>
      <c r="BN25" s="73">
        <v>0</v>
      </c>
    </row>
    <row r="26" spans="1:66" x14ac:dyDescent="0.3">
      <c r="A26" s="11" t="s">
        <v>251</v>
      </c>
      <c r="B26" s="72">
        <v>0</v>
      </c>
      <c r="C26" s="72">
        <v>0</v>
      </c>
      <c r="D26" s="72">
        <v>0</v>
      </c>
      <c r="E26" s="72">
        <v>0</v>
      </c>
      <c r="F26" s="72">
        <v>-156974</v>
      </c>
      <c r="G26" s="72">
        <v>0</v>
      </c>
      <c r="H26" s="72">
        <v>0</v>
      </c>
      <c r="I26" s="72">
        <v>0</v>
      </c>
      <c r="J26" s="72">
        <v>0</v>
      </c>
      <c r="K26" s="72">
        <v>151486</v>
      </c>
      <c r="L26" s="72">
        <v>0</v>
      </c>
      <c r="M26" s="72">
        <v>0</v>
      </c>
      <c r="N26" s="72">
        <v>0</v>
      </c>
      <c r="O26" s="72">
        <v>0</v>
      </c>
      <c r="P26" s="72">
        <v>-5739</v>
      </c>
      <c r="Q26" s="72">
        <v>4934</v>
      </c>
      <c r="R26" s="72">
        <v>0</v>
      </c>
      <c r="S26" s="72">
        <v>0</v>
      </c>
      <c r="T26" s="73" t="s">
        <v>68</v>
      </c>
      <c r="U26" s="72">
        <v>0</v>
      </c>
      <c r="V26" s="72">
        <v>0</v>
      </c>
      <c r="W26" s="72">
        <v>0</v>
      </c>
      <c r="X26" s="72">
        <v>0</v>
      </c>
      <c r="Y26" s="72">
        <v>0</v>
      </c>
      <c r="Z26" s="72">
        <v>0</v>
      </c>
      <c r="AA26" s="72">
        <v>0</v>
      </c>
      <c r="AB26" s="72">
        <v>0</v>
      </c>
      <c r="AC26" s="72">
        <v>0</v>
      </c>
      <c r="AD26" s="72">
        <v>0</v>
      </c>
      <c r="AE26" s="72">
        <v>0</v>
      </c>
      <c r="AF26" s="72">
        <v>0</v>
      </c>
      <c r="AG26" s="72">
        <v>0</v>
      </c>
      <c r="AH26" s="72">
        <v>0</v>
      </c>
      <c r="AI26" s="72">
        <v>0</v>
      </c>
      <c r="AJ26" s="72">
        <v>0</v>
      </c>
      <c r="AK26" s="72">
        <v>0</v>
      </c>
      <c r="AL26" s="72">
        <v>0</v>
      </c>
      <c r="AM26" s="72">
        <v>0</v>
      </c>
      <c r="AN26" s="72">
        <v>0</v>
      </c>
      <c r="AO26" s="72">
        <v>0</v>
      </c>
      <c r="AP26" s="72">
        <v>0</v>
      </c>
      <c r="AQ26" s="72">
        <v>0</v>
      </c>
      <c r="AR26" s="72">
        <v>0</v>
      </c>
      <c r="AS26" s="72">
        <v>0</v>
      </c>
      <c r="AT26" s="72">
        <v>0</v>
      </c>
      <c r="AU26" s="72">
        <v>0</v>
      </c>
      <c r="AV26" s="72">
        <v>0</v>
      </c>
      <c r="AW26" s="72">
        <v>0</v>
      </c>
      <c r="AX26" s="72">
        <v>0</v>
      </c>
      <c r="AY26" s="72">
        <v>0</v>
      </c>
      <c r="AZ26" s="72">
        <v>0</v>
      </c>
      <c r="BA26" s="72">
        <v>0</v>
      </c>
      <c r="BB26" s="72">
        <v>0</v>
      </c>
      <c r="BC26" s="72">
        <v>0</v>
      </c>
      <c r="BD26" s="72">
        <v>0</v>
      </c>
      <c r="BE26" s="72">
        <v>0</v>
      </c>
      <c r="BF26" s="72">
        <v>0</v>
      </c>
      <c r="BG26" s="72">
        <v>0</v>
      </c>
      <c r="BH26" s="72">
        <v>0</v>
      </c>
      <c r="BI26" s="72">
        <v>0</v>
      </c>
      <c r="BJ26" s="72">
        <v>0</v>
      </c>
      <c r="BK26" s="72">
        <v>0</v>
      </c>
      <c r="BL26" s="72">
        <v>0</v>
      </c>
      <c r="BM26" s="73">
        <v>-6294</v>
      </c>
      <c r="BN26" s="73">
        <v>0</v>
      </c>
    </row>
    <row r="27" spans="1:66" x14ac:dyDescent="0.3">
      <c r="A27" s="11" t="s">
        <v>252</v>
      </c>
      <c r="B27" s="72">
        <v>0</v>
      </c>
      <c r="C27" s="72">
        <v>0</v>
      </c>
      <c r="D27" s="72">
        <v>0</v>
      </c>
      <c r="E27" s="72">
        <v>0</v>
      </c>
      <c r="F27" s="72">
        <v>0</v>
      </c>
      <c r="G27" s="72">
        <v>0</v>
      </c>
      <c r="H27" s="72">
        <v>0</v>
      </c>
      <c r="I27" s="72">
        <v>0</v>
      </c>
      <c r="J27" s="72">
        <v>0</v>
      </c>
      <c r="K27" s="72">
        <v>0</v>
      </c>
      <c r="L27" s="72">
        <v>0</v>
      </c>
      <c r="M27" s="72">
        <v>0</v>
      </c>
      <c r="N27" s="72">
        <v>0</v>
      </c>
      <c r="O27" s="72">
        <v>0</v>
      </c>
      <c r="P27" s="72">
        <v>0</v>
      </c>
      <c r="Q27" s="72">
        <v>0</v>
      </c>
      <c r="R27" s="72">
        <v>0</v>
      </c>
      <c r="S27" s="72">
        <v>0</v>
      </c>
      <c r="T27" s="73" t="s">
        <v>68</v>
      </c>
      <c r="U27" s="72">
        <v>-77423275</v>
      </c>
      <c r="V27" s="72">
        <v>-1507756</v>
      </c>
      <c r="W27" s="72">
        <v>-3847550</v>
      </c>
      <c r="X27" s="72">
        <v>-145865</v>
      </c>
      <c r="Y27" s="72">
        <v>-1184071</v>
      </c>
      <c r="Z27" s="72">
        <v>2673647</v>
      </c>
      <c r="AA27" s="72">
        <v>6870</v>
      </c>
      <c r="AB27" s="72">
        <v>1733308</v>
      </c>
      <c r="AC27" s="72">
        <v>25798447</v>
      </c>
      <c r="AD27" s="72">
        <v>32952</v>
      </c>
      <c r="AE27" s="72">
        <v>0</v>
      </c>
      <c r="AF27" s="72">
        <v>6556953</v>
      </c>
      <c r="AG27" s="72">
        <v>1266110</v>
      </c>
      <c r="AH27" s="72">
        <v>27770540</v>
      </c>
      <c r="AI27" s="72">
        <v>5920146</v>
      </c>
      <c r="AJ27" s="72">
        <v>4063913</v>
      </c>
      <c r="AK27" s="72">
        <v>154148</v>
      </c>
      <c r="AL27" s="72">
        <v>981304</v>
      </c>
      <c r="AM27" s="72">
        <v>2013260</v>
      </c>
      <c r="AN27" s="72">
        <v>57960</v>
      </c>
      <c r="AO27" s="72">
        <v>2430419</v>
      </c>
      <c r="AP27" s="72">
        <v>1720240</v>
      </c>
      <c r="AQ27" s="72">
        <v>0</v>
      </c>
      <c r="AR27" s="72">
        <v>0</v>
      </c>
      <c r="AS27" s="72">
        <v>0</v>
      </c>
      <c r="AT27" s="72">
        <v>0</v>
      </c>
      <c r="AU27" s="72">
        <v>0</v>
      </c>
      <c r="AV27" s="72">
        <v>0</v>
      </c>
      <c r="AW27" s="72">
        <v>0</v>
      </c>
      <c r="AX27" s="72">
        <v>0</v>
      </c>
      <c r="AY27" s="72">
        <v>0</v>
      </c>
      <c r="AZ27" s="72">
        <v>0</v>
      </c>
      <c r="BA27" s="72">
        <v>0</v>
      </c>
      <c r="BB27" s="72">
        <v>0</v>
      </c>
      <c r="BC27" s="72">
        <v>0</v>
      </c>
      <c r="BD27" s="72">
        <v>0</v>
      </c>
      <c r="BE27" s="72">
        <v>0</v>
      </c>
      <c r="BF27" s="72">
        <v>0</v>
      </c>
      <c r="BG27" s="72">
        <v>0</v>
      </c>
      <c r="BH27" s="72">
        <v>0</v>
      </c>
      <c r="BI27" s="72">
        <v>0</v>
      </c>
      <c r="BJ27" s="72">
        <v>0</v>
      </c>
      <c r="BK27" s="72">
        <v>0</v>
      </c>
      <c r="BL27" s="72">
        <v>0</v>
      </c>
      <c r="BM27" s="73">
        <v>-928300</v>
      </c>
      <c r="BN27" s="73">
        <v>0</v>
      </c>
    </row>
    <row r="28" spans="1:66" x14ac:dyDescent="0.3">
      <c r="A28" s="11" t="s">
        <v>253</v>
      </c>
      <c r="B28" s="72">
        <v>0</v>
      </c>
      <c r="C28" s="72">
        <v>0</v>
      </c>
      <c r="D28" s="72">
        <v>0</v>
      </c>
      <c r="E28" s="72">
        <v>0</v>
      </c>
      <c r="F28" s="72">
        <v>0</v>
      </c>
      <c r="G28" s="72">
        <v>0</v>
      </c>
      <c r="H28" s="72">
        <v>0</v>
      </c>
      <c r="I28" s="72">
        <v>0</v>
      </c>
      <c r="J28" s="72">
        <v>0</v>
      </c>
      <c r="K28" s="72">
        <v>0</v>
      </c>
      <c r="L28" s="72">
        <v>0</v>
      </c>
      <c r="M28" s="72">
        <v>0</v>
      </c>
      <c r="N28" s="72">
        <v>0</v>
      </c>
      <c r="O28" s="72">
        <v>0</v>
      </c>
      <c r="P28" s="72">
        <v>0</v>
      </c>
      <c r="Q28" s="72">
        <v>0</v>
      </c>
      <c r="R28" s="72">
        <v>0</v>
      </c>
      <c r="S28" s="72">
        <v>0</v>
      </c>
      <c r="T28" s="73" t="s">
        <v>68</v>
      </c>
      <c r="U28" s="72">
        <v>0</v>
      </c>
      <c r="V28" s="72">
        <v>-40964</v>
      </c>
      <c r="W28" s="72">
        <v>1241075</v>
      </c>
      <c r="X28" s="72">
        <v>0</v>
      </c>
      <c r="Y28" s="72">
        <v>0</v>
      </c>
      <c r="Z28" s="72">
        <v>-18216</v>
      </c>
      <c r="AA28" s="72">
        <v>-1188</v>
      </c>
      <c r="AB28" s="72">
        <v>-147509</v>
      </c>
      <c r="AC28" s="72">
        <v>-2244</v>
      </c>
      <c r="AD28" s="72">
        <v>0</v>
      </c>
      <c r="AE28" s="72">
        <v>0</v>
      </c>
      <c r="AF28" s="72">
        <v>0</v>
      </c>
      <c r="AG28" s="72">
        <v>-19264</v>
      </c>
      <c r="AH28" s="72">
        <v>-16912</v>
      </c>
      <c r="AI28" s="72">
        <v>-35720</v>
      </c>
      <c r="AJ28" s="72">
        <v>-947018</v>
      </c>
      <c r="AK28" s="72">
        <v>-131</v>
      </c>
      <c r="AL28" s="72">
        <v>0</v>
      </c>
      <c r="AM28" s="72">
        <v>0</v>
      </c>
      <c r="AN28" s="72">
        <v>-3640</v>
      </c>
      <c r="AO28" s="72">
        <v>0</v>
      </c>
      <c r="AP28" s="72">
        <v>-23000</v>
      </c>
      <c r="AQ28" s="72">
        <v>0</v>
      </c>
      <c r="AR28" s="72">
        <v>0</v>
      </c>
      <c r="AS28" s="72">
        <v>0</v>
      </c>
      <c r="AT28" s="72">
        <v>0</v>
      </c>
      <c r="AU28" s="72">
        <v>0</v>
      </c>
      <c r="AV28" s="72">
        <v>0</v>
      </c>
      <c r="AW28" s="72">
        <v>0</v>
      </c>
      <c r="AX28" s="72">
        <v>0</v>
      </c>
      <c r="AY28" s="72">
        <v>0</v>
      </c>
      <c r="AZ28" s="72">
        <v>0</v>
      </c>
      <c r="BA28" s="72">
        <v>0</v>
      </c>
      <c r="BB28" s="72">
        <v>0</v>
      </c>
      <c r="BC28" s="72">
        <v>0</v>
      </c>
      <c r="BD28" s="72">
        <v>0</v>
      </c>
      <c r="BE28" s="72">
        <v>0</v>
      </c>
      <c r="BF28" s="72">
        <v>0</v>
      </c>
      <c r="BG28" s="72">
        <v>0</v>
      </c>
      <c r="BH28" s="72">
        <v>0</v>
      </c>
      <c r="BI28" s="72">
        <v>0</v>
      </c>
      <c r="BJ28" s="72">
        <v>0</v>
      </c>
      <c r="BK28" s="72">
        <v>0</v>
      </c>
      <c r="BL28" s="72">
        <v>0</v>
      </c>
      <c r="BM28" s="73">
        <v>-14730</v>
      </c>
      <c r="BN28" s="73">
        <v>0</v>
      </c>
    </row>
    <row r="29" spans="1:66" x14ac:dyDescent="0.3">
      <c r="A29" s="11" t="s">
        <v>254</v>
      </c>
      <c r="B29" s="72">
        <v>0</v>
      </c>
      <c r="C29" s="72">
        <v>0</v>
      </c>
      <c r="D29" s="72">
        <v>0</v>
      </c>
      <c r="E29" s="72">
        <v>0</v>
      </c>
      <c r="F29" s="72">
        <v>0</v>
      </c>
      <c r="G29" s="72">
        <v>0</v>
      </c>
      <c r="H29" s="72">
        <v>0</v>
      </c>
      <c r="I29" s="72">
        <v>0</v>
      </c>
      <c r="J29" s="72">
        <v>0</v>
      </c>
      <c r="K29" s="72">
        <v>0</v>
      </c>
      <c r="L29" s="72">
        <v>0</v>
      </c>
      <c r="M29" s="72">
        <v>0</v>
      </c>
      <c r="N29" s="72">
        <v>0</v>
      </c>
      <c r="O29" s="72">
        <v>0</v>
      </c>
      <c r="P29" s="72">
        <v>0</v>
      </c>
      <c r="Q29" s="72">
        <v>0</v>
      </c>
      <c r="R29" s="72">
        <v>-43714</v>
      </c>
      <c r="S29" s="72">
        <v>0</v>
      </c>
      <c r="T29" s="73" t="s">
        <v>68</v>
      </c>
      <c r="U29" s="72">
        <v>0</v>
      </c>
      <c r="V29" s="72">
        <v>0</v>
      </c>
      <c r="W29" s="72">
        <v>0</v>
      </c>
      <c r="X29" s="72">
        <v>0</v>
      </c>
      <c r="Y29" s="72">
        <v>27438</v>
      </c>
      <c r="Z29" s="72">
        <v>0</v>
      </c>
      <c r="AA29" s="72">
        <v>0</v>
      </c>
      <c r="AB29" s="72">
        <v>0</v>
      </c>
      <c r="AC29" s="72">
        <v>0</v>
      </c>
      <c r="AD29" s="72">
        <v>0</v>
      </c>
      <c r="AE29" s="72">
        <v>0</v>
      </c>
      <c r="AF29" s="72">
        <v>0</v>
      </c>
      <c r="AG29" s="72">
        <v>0</v>
      </c>
      <c r="AH29" s="72">
        <v>0</v>
      </c>
      <c r="AI29" s="72">
        <v>0</v>
      </c>
      <c r="AJ29" s="72">
        <v>0</v>
      </c>
      <c r="AK29" s="72">
        <v>0</v>
      </c>
      <c r="AL29" s="72">
        <v>0</v>
      </c>
      <c r="AM29" s="72">
        <v>0</v>
      </c>
      <c r="AN29" s="72">
        <v>0</v>
      </c>
      <c r="AO29" s="72">
        <v>0</v>
      </c>
      <c r="AP29" s="72">
        <v>0</v>
      </c>
      <c r="AQ29" s="72">
        <v>0</v>
      </c>
      <c r="AR29" s="72">
        <v>0</v>
      </c>
      <c r="AS29" s="72">
        <v>0</v>
      </c>
      <c r="AT29" s="72">
        <v>0</v>
      </c>
      <c r="AU29" s="72">
        <v>0</v>
      </c>
      <c r="AV29" s="72">
        <v>0</v>
      </c>
      <c r="AW29" s="72">
        <v>0</v>
      </c>
      <c r="AX29" s="72">
        <v>0</v>
      </c>
      <c r="AY29" s="72">
        <v>0</v>
      </c>
      <c r="AZ29" s="72">
        <v>0</v>
      </c>
      <c r="BA29" s="72">
        <v>0</v>
      </c>
      <c r="BB29" s="72">
        <v>0</v>
      </c>
      <c r="BC29" s="72">
        <v>0</v>
      </c>
      <c r="BD29" s="72">
        <v>0</v>
      </c>
      <c r="BE29" s="72">
        <v>0</v>
      </c>
      <c r="BF29" s="72">
        <v>0</v>
      </c>
      <c r="BG29" s="72">
        <v>0</v>
      </c>
      <c r="BH29" s="72">
        <v>0</v>
      </c>
      <c r="BI29" s="72">
        <v>0</v>
      </c>
      <c r="BJ29" s="72">
        <v>0</v>
      </c>
      <c r="BK29" s="72">
        <v>0</v>
      </c>
      <c r="BL29" s="72">
        <v>0</v>
      </c>
      <c r="BM29" s="73">
        <v>-16276</v>
      </c>
      <c r="BN29" s="73">
        <v>0</v>
      </c>
    </row>
    <row r="30" spans="1:66" x14ac:dyDescent="0.3">
      <c r="A30" s="11" t="s">
        <v>255</v>
      </c>
      <c r="B30" s="72">
        <v>0</v>
      </c>
      <c r="C30" s="72">
        <v>0</v>
      </c>
      <c r="D30" s="72">
        <v>0</v>
      </c>
      <c r="E30" s="72">
        <v>0</v>
      </c>
      <c r="F30" s="72">
        <v>0</v>
      </c>
      <c r="G30" s="72">
        <v>0</v>
      </c>
      <c r="H30" s="72">
        <v>0</v>
      </c>
      <c r="I30" s="72">
        <v>0</v>
      </c>
      <c r="J30" s="72">
        <v>0</v>
      </c>
      <c r="K30" s="72">
        <v>0</v>
      </c>
      <c r="L30" s="72">
        <v>0</v>
      </c>
      <c r="M30" s="72">
        <v>0</v>
      </c>
      <c r="N30" s="72">
        <v>0</v>
      </c>
      <c r="O30" s="72">
        <v>0</v>
      </c>
      <c r="P30" s="72">
        <v>0</v>
      </c>
      <c r="Q30" s="72">
        <v>0</v>
      </c>
      <c r="R30" s="72">
        <v>0</v>
      </c>
      <c r="S30" s="72">
        <v>-4815</v>
      </c>
      <c r="T30" s="73" t="s">
        <v>68</v>
      </c>
      <c r="U30" s="72">
        <v>0</v>
      </c>
      <c r="V30" s="72">
        <v>0</v>
      </c>
      <c r="W30" s="72">
        <v>0</v>
      </c>
      <c r="X30" s="72">
        <v>0</v>
      </c>
      <c r="Y30" s="72">
        <v>0</v>
      </c>
      <c r="Z30" s="72">
        <v>0</v>
      </c>
      <c r="AA30" s="72">
        <v>0</v>
      </c>
      <c r="AB30" s="72">
        <v>0</v>
      </c>
      <c r="AC30" s="72">
        <v>0</v>
      </c>
      <c r="AD30" s="72">
        <v>0</v>
      </c>
      <c r="AE30" s="72">
        <v>0</v>
      </c>
      <c r="AF30" s="72">
        <v>0</v>
      </c>
      <c r="AG30" s="72">
        <v>0</v>
      </c>
      <c r="AH30" s="72">
        <v>0</v>
      </c>
      <c r="AI30" s="72">
        <v>0</v>
      </c>
      <c r="AJ30" s="72">
        <v>0</v>
      </c>
      <c r="AK30" s="72">
        <v>0</v>
      </c>
      <c r="AL30" s="72">
        <v>0</v>
      </c>
      <c r="AM30" s="72">
        <v>0</v>
      </c>
      <c r="AN30" s="72">
        <v>0</v>
      </c>
      <c r="AO30" s="72">
        <v>0</v>
      </c>
      <c r="AP30" s="72">
        <v>0</v>
      </c>
      <c r="AQ30" s="72">
        <v>0</v>
      </c>
      <c r="AR30" s="72">
        <v>0</v>
      </c>
      <c r="AS30" s="72">
        <v>0</v>
      </c>
      <c r="AT30" s="72">
        <v>0</v>
      </c>
      <c r="AU30" s="72">
        <v>0</v>
      </c>
      <c r="AV30" s="72">
        <v>0</v>
      </c>
      <c r="AW30" s="72">
        <v>0</v>
      </c>
      <c r="AX30" s="72">
        <v>0</v>
      </c>
      <c r="AY30" s="72">
        <v>0</v>
      </c>
      <c r="AZ30" s="72">
        <v>0</v>
      </c>
      <c r="BA30" s="72">
        <v>0</v>
      </c>
      <c r="BB30" s="72">
        <v>0</v>
      </c>
      <c r="BC30" s="72">
        <v>0</v>
      </c>
      <c r="BD30" s="72">
        <v>0</v>
      </c>
      <c r="BE30" s="72">
        <v>0</v>
      </c>
      <c r="BF30" s="72">
        <v>0</v>
      </c>
      <c r="BG30" s="72">
        <v>0</v>
      </c>
      <c r="BH30" s="72">
        <v>0</v>
      </c>
      <c r="BI30" s="72">
        <v>0</v>
      </c>
      <c r="BJ30" s="72">
        <v>0</v>
      </c>
      <c r="BK30" s="72">
        <v>0</v>
      </c>
      <c r="BL30" s="72">
        <v>0</v>
      </c>
      <c r="BM30" s="73">
        <v>-4815</v>
      </c>
      <c r="BN30" s="73">
        <v>0</v>
      </c>
    </row>
    <row r="31" spans="1:66" x14ac:dyDescent="0.3">
      <c r="A31" s="11" t="s">
        <v>256</v>
      </c>
      <c r="B31" s="72">
        <v>0</v>
      </c>
      <c r="C31" s="72">
        <v>0</v>
      </c>
      <c r="D31" s="72">
        <v>0</v>
      </c>
      <c r="E31" s="72">
        <v>0</v>
      </c>
      <c r="F31" s="72">
        <v>0</v>
      </c>
      <c r="G31" s="72">
        <v>0</v>
      </c>
      <c r="H31" s="72">
        <v>0</v>
      </c>
      <c r="I31" s="72">
        <v>0</v>
      </c>
      <c r="J31" s="72">
        <v>0</v>
      </c>
      <c r="K31" s="72">
        <v>0</v>
      </c>
      <c r="L31" s="72">
        <v>-44837</v>
      </c>
      <c r="M31" s="72">
        <v>0</v>
      </c>
      <c r="N31" s="72">
        <v>0</v>
      </c>
      <c r="O31" s="72">
        <v>0</v>
      </c>
      <c r="P31" s="72">
        <v>0</v>
      </c>
      <c r="Q31" s="72">
        <v>0</v>
      </c>
      <c r="R31" s="72">
        <v>0</v>
      </c>
      <c r="S31" s="72">
        <v>145809</v>
      </c>
      <c r="T31" s="73" t="s">
        <v>68</v>
      </c>
      <c r="U31" s="72">
        <v>0</v>
      </c>
      <c r="V31" s="72">
        <v>0</v>
      </c>
      <c r="W31" s="72">
        <v>0</v>
      </c>
      <c r="X31" s="72">
        <v>0</v>
      </c>
      <c r="Y31" s="72">
        <v>0</v>
      </c>
      <c r="Z31" s="72">
        <v>-8019</v>
      </c>
      <c r="AA31" s="72">
        <v>0</v>
      </c>
      <c r="AB31" s="72">
        <v>-92876</v>
      </c>
      <c r="AC31" s="72">
        <v>0</v>
      </c>
      <c r="AD31" s="72">
        <v>0</v>
      </c>
      <c r="AE31" s="72">
        <v>0</v>
      </c>
      <c r="AF31" s="72">
        <v>0</v>
      </c>
      <c r="AG31" s="72">
        <v>0</v>
      </c>
      <c r="AH31" s="72">
        <v>-43</v>
      </c>
      <c r="AI31" s="72">
        <v>0</v>
      </c>
      <c r="AJ31" s="72">
        <v>0</v>
      </c>
      <c r="AK31" s="72">
        <v>0</v>
      </c>
      <c r="AL31" s="72">
        <v>0</v>
      </c>
      <c r="AM31" s="72">
        <v>0</v>
      </c>
      <c r="AN31" s="72">
        <v>0</v>
      </c>
      <c r="AO31" s="72">
        <v>0</v>
      </c>
      <c r="AP31" s="72">
        <v>0</v>
      </c>
      <c r="AQ31" s="72">
        <v>0</v>
      </c>
      <c r="AR31" s="72">
        <v>0</v>
      </c>
      <c r="AS31" s="72">
        <v>0</v>
      </c>
      <c r="AT31" s="72">
        <v>0</v>
      </c>
      <c r="AU31" s="72">
        <v>-3117</v>
      </c>
      <c r="AV31" s="72">
        <v>0</v>
      </c>
      <c r="AW31" s="72">
        <v>0</v>
      </c>
      <c r="AX31" s="72">
        <v>0</v>
      </c>
      <c r="AY31" s="72">
        <v>0</v>
      </c>
      <c r="AZ31" s="72">
        <v>0</v>
      </c>
      <c r="BA31" s="72">
        <v>0</v>
      </c>
      <c r="BB31" s="72">
        <v>0</v>
      </c>
      <c r="BC31" s="72">
        <v>0</v>
      </c>
      <c r="BD31" s="72">
        <v>0</v>
      </c>
      <c r="BE31" s="72">
        <v>0</v>
      </c>
      <c r="BF31" s="72">
        <v>0</v>
      </c>
      <c r="BG31" s="72">
        <v>0</v>
      </c>
      <c r="BH31" s="72">
        <v>0</v>
      </c>
      <c r="BI31" s="72">
        <v>0</v>
      </c>
      <c r="BJ31" s="72">
        <v>0</v>
      </c>
      <c r="BK31" s="72">
        <v>0</v>
      </c>
      <c r="BL31" s="72">
        <v>0</v>
      </c>
      <c r="BM31" s="73">
        <v>-3083</v>
      </c>
      <c r="BN31" s="73">
        <v>-3117</v>
      </c>
    </row>
    <row r="32" spans="1:66" x14ac:dyDescent="0.3">
      <c r="A32" s="11" t="s">
        <v>257</v>
      </c>
      <c r="B32" s="72">
        <v>0</v>
      </c>
      <c r="C32" s="72">
        <v>0</v>
      </c>
      <c r="D32" s="72">
        <v>0</v>
      </c>
      <c r="E32" s="72">
        <v>0</v>
      </c>
      <c r="F32" s="72">
        <v>0</v>
      </c>
      <c r="G32" s="72">
        <v>0</v>
      </c>
      <c r="H32" s="72">
        <v>0</v>
      </c>
      <c r="I32" s="72">
        <v>0</v>
      </c>
      <c r="J32" s="72">
        <v>0</v>
      </c>
      <c r="K32" s="72">
        <v>0</v>
      </c>
      <c r="L32" s="72">
        <v>0</v>
      </c>
      <c r="M32" s="72">
        <v>0</v>
      </c>
      <c r="N32" s="72">
        <v>0</v>
      </c>
      <c r="O32" s="72">
        <v>0</v>
      </c>
      <c r="P32" s="72">
        <v>0</v>
      </c>
      <c r="Q32" s="72">
        <v>0</v>
      </c>
      <c r="R32" s="72">
        <v>0</v>
      </c>
      <c r="S32" s="72">
        <v>0</v>
      </c>
      <c r="T32" s="73" t="s">
        <v>68</v>
      </c>
      <c r="U32" s="72">
        <v>0</v>
      </c>
      <c r="V32" s="72">
        <v>0</v>
      </c>
      <c r="W32" s="72">
        <v>0</v>
      </c>
      <c r="X32" s="72">
        <v>0</v>
      </c>
      <c r="Y32" s="72">
        <v>0</v>
      </c>
      <c r="Z32" s="72">
        <v>0</v>
      </c>
      <c r="AA32" s="72">
        <v>0</v>
      </c>
      <c r="AB32" s="72">
        <v>0</v>
      </c>
      <c r="AC32" s="72">
        <v>0</v>
      </c>
      <c r="AD32" s="72">
        <v>0</v>
      </c>
      <c r="AE32" s="72">
        <v>0</v>
      </c>
      <c r="AF32" s="72">
        <v>0</v>
      </c>
      <c r="AG32" s="72">
        <v>0</v>
      </c>
      <c r="AH32" s="72">
        <v>0</v>
      </c>
      <c r="AI32" s="72">
        <v>0</v>
      </c>
      <c r="AJ32" s="72">
        <v>0</v>
      </c>
      <c r="AK32" s="72">
        <v>0</v>
      </c>
      <c r="AL32" s="72">
        <v>0</v>
      </c>
      <c r="AM32" s="72">
        <v>0</v>
      </c>
      <c r="AN32" s="72">
        <v>0</v>
      </c>
      <c r="AO32" s="72">
        <v>0</v>
      </c>
      <c r="AP32" s="72">
        <v>0</v>
      </c>
      <c r="AQ32" s="72">
        <v>0</v>
      </c>
      <c r="AR32" s="72">
        <v>0</v>
      </c>
      <c r="AS32" s="72">
        <v>0</v>
      </c>
      <c r="AT32" s="72">
        <v>-27707</v>
      </c>
      <c r="AU32" s="72">
        <v>0</v>
      </c>
      <c r="AV32" s="72">
        <v>0</v>
      </c>
      <c r="AW32" s="72">
        <v>0</v>
      </c>
      <c r="AX32" s="72">
        <v>0</v>
      </c>
      <c r="AY32" s="72">
        <v>0</v>
      </c>
      <c r="AZ32" s="72">
        <v>10025</v>
      </c>
      <c r="BA32" s="72">
        <v>0</v>
      </c>
      <c r="BB32" s="72">
        <v>0</v>
      </c>
      <c r="BC32" s="72">
        <v>0</v>
      </c>
      <c r="BD32" s="72">
        <v>0</v>
      </c>
      <c r="BE32" s="72">
        <v>0</v>
      </c>
      <c r="BF32" s="72">
        <v>0</v>
      </c>
      <c r="BG32" s="72">
        <v>0</v>
      </c>
      <c r="BH32" s="72">
        <v>0</v>
      </c>
      <c r="BI32" s="72">
        <v>0</v>
      </c>
      <c r="BJ32" s="72">
        <v>0</v>
      </c>
      <c r="BK32" s="72">
        <v>0</v>
      </c>
      <c r="BL32" s="72">
        <v>0</v>
      </c>
      <c r="BM32" s="73">
        <v>-17681</v>
      </c>
      <c r="BN32" s="73">
        <v>-17681</v>
      </c>
    </row>
    <row r="33" spans="1:111" x14ac:dyDescent="0.3">
      <c r="A33" s="11" t="s">
        <v>98</v>
      </c>
      <c r="B33" s="72">
        <v>-83</v>
      </c>
      <c r="C33" s="72">
        <v>0</v>
      </c>
      <c r="D33" s="72">
        <v>0</v>
      </c>
      <c r="E33" s="72">
        <v>0</v>
      </c>
      <c r="F33" s="72">
        <v>0</v>
      </c>
      <c r="G33" s="72">
        <v>0</v>
      </c>
      <c r="H33" s="72">
        <v>-12286</v>
      </c>
      <c r="I33" s="72">
        <v>0</v>
      </c>
      <c r="J33" s="72">
        <v>0</v>
      </c>
      <c r="K33" s="72">
        <v>0</v>
      </c>
      <c r="L33" s="72">
        <v>0</v>
      </c>
      <c r="M33" s="72">
        <v>474</v>
      </c>
      <c r="N33" s="72">
        <v>-23</v>
      </c>
      <c r="O33" s="72">
        <v>3483</v>
      </c>
      <c r="P33" s="72">
        <v>0</v>
      </c>
      <c r="Q33" s="72">
        <v>0</v>
      </c>
      <c r="R33" s="72">
        <v>0</v>
      </c>
      <c r="S33" s="72">
        <v>-360383</v>
      </c>
      <c r="T33" s="73" t="s">
        <v>68</v>
      </c>
      <c r="U33" s="72">
        <v>0</v>
      </c>
      <c r="V33" s="72">
        <v>0</v>
      </c>
      <c r="W33" s="72">
        <v>0</v>
      </c>
      <c r="X33" s="72">
        <v>0</v>
      </c>
      <c r="Y33" s="72">
        <v>362032</v>
      </c>
      <c r="Z33" s="72">
        <v>0</v>
      </c>
      <c r="AA33" s="72">
        <v>0</v>
      </c>
      <c r="AB33" s="72">
        <v>0</v>
      </c>
      <c r="AC33" s="72">
        <v>0</v>
      </c>
      <c r="AD33" s="72">
        <v>0</v>
      </c>
      <c r="AE33" s="72">
        <v>0</v>
      </c>
      <c r="AF33" s="72">
        <v>0</v>
      </c>
      <c r="AG33" s="72">
        <v>0</v>
      </c>
      <c r="AH33" s="72">
        <v>-85</v>
      </c>
      <c r="AI33" s="72">
        <v>0</v>
      </c>
      <c r="AJ33" s="72">
        <v>0</v>
      </c>
      <c r="AK33" s="72">
        <v>0</v>
      </c>
      <c r="AL33" s="72">
        <v>0</v>
      </c>
      <c r="AM33" s="72">
        <v>0</v>
      </c>
      <c r="AN33" s="72">
        <v>0</v>
      </c>
      <c r="AO33" s="72">
        <v>0</v>
      </c>
      <c r="AP33" s="72">
        <v>0</v>
      </c>
      <c r="AQ33" s="72">
        <v>0</v>
      </c>
      <c r="AR33" s="72">
        <v>0</v>
      </c>
      <c r="AS33" s="72">
        <v>0</v>
      </c>
      <c r="AT33" s="72">
        <v>0</v>
      </c>
      <c r="AU33" s="72">
        <v>0</v>
      </c>
      <c r="AV33" s="72">
        <v>0</v>
      </c>
      <c r="AW33" s="72">
        <v>-76</v>
      </c>
      <c r="AX33" s="72">
        <v>0</v>
      </c>
      <c r="AY33" s="72">
        <v>0</v>
      </c>
      <c r="AZ33" s="72">
        <v>0</v>
      </c>
      <c r="BA33" s="72">
        <v>0</v>
      </c>
      <c r="BB33" s="72">
        <v>0</v>
      </c>
      <c r="BC33" s="72">
        <v>0</v>
      </c>
      <c r="BD33" s="72">
        <v>0</v>
      </c>
      <c r="BE33" s="72">
        <v>0</v>
      </c>
      <c r="BF33" s="72">
        <v>0</v>
      </c>
      <c r="BG33" s="72">
        <v>0</v>
      </c>
      <c r="BH33" s="72">
        <v>0</v>
      </c>
      <c r="BI33" s="72">
        <v>0</v>
      </c>
      <c r="BJ33" s="72">
        <v>0</v>
      </c>
      <c r="BK33" s="72">
        <v>0</v>
      </c>
      <c r="BL33" s="72">
        <v>-30528</v>
      </c>
      <c r="BM33" s="73">
        <v>-37475</v>
      </c>
      <c r="BN33" s="73">
        <v>-76</v>
      </c>
    </row>
    <row r="34" spans="1:111" s="2" customFormat="1" x14ac:dyDescent="0.3">
      <c r="A34" s="10" t="s">
        <v>99</v>
      </c>
      <c r="B34" s="73">
        <v>0</v>
      </c>
      <c r="C34" s="73">
        <v>-2048</v>
      </c>
      <c r="D34" s="73">
        <v>-40830</v>
      </c>
      <c r="E34" s="73">
        <v>-1578</v>
      </c>
      <c r="F34" s="73">
        <v>-20836</v>
      </c>
      <c r="G34" s="73">
        <v>0</v>
      </c>
      <c r="H34" s="73">
        <v>-112251</v>
      </c>
      <c r="I34" s="73">
        <v>0</v>
      </c>
      <c r="J34" s="73">
        <v>-5562</v>
      </c>
      <c r="K34" s="73">
        <v>-1117</v>
      </c>
      <c r="L34" s="73">
        <v>-1032</v>
      </c>
      <c r="M34" s="73">
        <v>-262162</v>
      </c>
      <c r="N34" s="73">
        <v>-331910</v>
      </c>
      <c r="O34" s="73">
        <v>-6937</v>
      </c>
      <c r="P34" s="73">
        <v>-505</v>
      </c>
      <c r="Q34" s="73">
        <v>0</v>
      </c>
      <c r="R34" s="73">
        <v>-159</v>
      </c>
      <c r="S34" s="73">
        <v>-5599037</v>
      </c>
      <c r="T34" s="73" t="s">
        <v>68</v>
      </c>
      <c r="U34" s="73">
        <v>-2465</v>
      </c>
      <c r="V34" s="73">
        <v>0</v>
      </c>
      <c r="W34" s="73">
        <v>0</v>
      </c>
      <c r="X34" s="73">
        <v>0</v>
      </c>
      <c r="Y34" s="73">
        <v>0</v>
      </c>
      <c r="Z34" s="73">
        <v>-2630135</v>
      </c>
      <c r="AA34" s="73">
        <v>-3362</v>
      </c>
      <c r="AB34" s="73">
        <v>-75895</v>
      </c>
      <c r="AC34" s="73">
        <v>-63033</v>
      </c>
      <c r="AD34" s="73">
        <v>0</v>
      </c>
      <c r="AE34" s="73">
        <v>0</v>
      </c>
      <c r="AF34" s="73">
        <v>-1516</v>
      </c>
      <c r="AG34" s="73">
        <v>-1000</v>
      </c>
      <c r="AH34" s="73">
        <v>-564685</v>
      </c>
      <c r="AI34" s="73">
        <v>-295887</v>
      </c>
      <c r="AJ34" s="73">
        <v>-2525</v>
      </c>
      <c r="AK34" s="73">
        <v>0</v>
      </c>
      <c r="AL34" s="73">
        <v>-2912</v>
      </c>
      <c r="AM34" s="73">
        <v>-5240</v>
      </c>
      <c r="AN34" s="73">
        <v>0</v>
      </c>
      <c r="AO34" s="73">
        <v>-750674</v>
      </c>
      <c r="AP34" s="73">
        <v>-113840</v>
      </c>
      <c r="AQ34" s="73">
        <v>-2704</v>
      </c>
      <c r="AR34" s="73">
        <v>-1209</v>
      </c>
      <c r="AS34" s="73">
        <v>-1905</v>
      </c>
      <c r="AT34" s="73">
        <v>-11939</v>
      </c>
      <c r="AU34" s="73">
        <v>-22800</v>
      </c>
      <c r="AV34" s="73">
        <v>-4901</v>
      </c>
      <c r="AW34" s="73">
        <v>-5536</v>
      </c>
      <c r="AX34" s="73">
        <v>-1627</v>
      </c>
      <c r="AY34" s="73">
        <v>0</v>
      </c>
      <c r="AZ34" s="73">
        <v>0</v>
      </c>
      <c r="BA34" s="73">
        <v>0</v>
      </c>
      <c r="BB34" s="73">
        <v>0</v>
      </c>
      <c r="BC34" s="73">
        <v>0</v>
      </c>
      <c r="BD34" s="73">
        <v>0</v>
      </c>
      <c r="BE34" s="73">
        <v>0</v>
      </c>
      <c r="BF34" s="73">
        <v>0</v>
      </c>
      <c r="BG34" s="73">
        <v>-3</v>
      </c>
      <c r="BH34" s="73">
        <v>0</v>
      </c>
      <c r="BI34" s="73">
        <v>0</v>
      </c>
      <c r="BJ34" s="73">
        <v>0</v>
      </c>
      <c r="BK34" s="73">
        <v>-2829890</v>
      </c>
      <c r="BL34" s="73">
        <v>-299532</v>
      </c>
      <c r="BM34" s="73">
        <v>-14081175</v>
      </c>
      <c r="BN34" s="73">
        <v>-48013</v>
      </c>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row>
    <row r="35" spans="1:111" x14ac:dyDescent="0.3">
      <c r="A35" s="11" t="s">
        <v>258</v>
      </c>
      <c r="B35" s="72">
        <v>0</v>
      </c>
      <c r="C35" s="72">
        <v>0</v>
      </c>
      <c r="D35" s="72">
        <v>-2390</v>
      </c>
      <c r="E35" s="72">
        <v>-1578</v>
      </c>
      <c r="F35" s="72">
        <v>-11065</v>
      </c>
      <c r="G35" s="72">
        <v>0</v>
      </c>
      <c r="H35" s="72">
        <v>0</v>
      </c>
      <c r="I35" s="72">
        <v>0</v>
      </c>
      <c r="J35" s="72">
        <v>0</v>
      </c>
      <c r="K35" s="72">
        <v>-39</v>
      </c>
      <c r="L35" s="72">
        <v>-80</v>
      </c>
      <c r="M35" s="72">
        <v>-119</v>
      </c>
      <c r="N35" s="72">
        <v>0</v>
      </c>
      <c r="O35" s="72">
        <v>-1543</v>
      </c>
      <c r="P35" s="72">
        <v>0</v>
      </c>
      <c r="Q35" s="72">
        <v>0</v>
      </c>
      <c r="R35" s="72">
        <v>-159</v>
      </c>
      <c r="S35" s="72">
        <v>-7706</v>
      </c>
      <c r="T35" s="73" t="s">
        <v>68</v>
      </c>
      <c r="U35" s="72">
        <v>0</v>
      </c>
      <c r="V35" s="72">
        <v>0</v>
      </c>
      <c r="W35" s="72">
        <v>0</v>
      </c>
      <c r="X35" s="72">
        <v>0</v>
      </c>
      <c r="Y35" s="72">
        <v>0</v>
      </c>
      <c r="Z35" s="72">
        <v>0</v>
      </c>
      <c r="AA35" s="72">
        <v>0</v>
      </c>
      <c r="AB35" s="72">
        <v>0</v>
      </c>
      <c r="AC35" s="72">
        <v>-7347</v>
      </c>
      <c r="AD35" s="72">
        <v>0</v>
      </c>
      <c r="AE35" s="72">
        <v>0</v>
      </c>
      <c r="AF35" s="72">
        <v>0</v>
      </c>
      <c r="AG35" s="72">
        <v>0</v>
      </c>
      <c r="AH35" s="72">
        <v>-184501</v>
      </c>
      <c r="AI35" s="72">
        <v>-6916</v>
      </c>
      <c r="AJ35" s="72">
        <v>0</v>
      </c>
      <c r="AK35" s="72">
        <v>0</v>
      </c>
      <c r="AL35" s="72">
        <v>0</v>
      </c>
      <c r="AM35" s="72">
        <v>0</v>
      </c>
      <c r="AN35" s="72">
        <v>0</v>
      </c>
      <c r="AO35" s="72">
        <v>0</v>
      </c>
      <c r="AP35" s="72">
        <v>-80</v>
      </c>
      <c r="AQ35" s="72">
        <v>-1</v>
      </c>
      <c r="AR35" s="72">
        <v>0</v>
      </c>
      <c r="AS35" s="72">
        <v>0</v>
      </c>
      <c r="AT35" s="72">
        <v>-428</v>
      </c>
      <c r="AU35" s="72">
        <v>0</v>
      </c>
      <c r="AV35" s="72">
        <v>-577</v>
      </c>
      <c r="AW35" s="72">
        <v>-1530</v>
      </c>
      <c r="AX35" s="72">
        <v>0</v>
      </c>
      <c r="AY35" s="72">
        <v>0</v>
      </c>
      <c r="AZ35" s="72">
        <v>0</v>
      </c>
      <c r="BA35" s="72">
        <v>0</v>
      </c>
      <c r="BB35" s="72">
        <v>0</v>
      </c>
      <c r="BC35" s="72">
        <v>0</v>
      </c>
      <c r="BD35" s="72">
        <v>0</v>
      </c>
      <c r="BE35" s="72">
        <v>0</v>
      </c>
      <c r="BF35" s="72">
        <v>0</v>
      </c>
      <c r="BG35" s="72">
        <v>0</v>
      </c>
      <c r="BH35" s="72">
        <v>0</v>
      </c>
      <c r="BI35" s="72">
        <v>0</v>
      </c>
      <c r="BJ35" s="72">
        <v>0</v>
      </c>
      <c r="BK35" s="72">
        <v>-107094</v>
      </c>
      <c r="BL35" s="72">
        <v>-7783</v>
      </c>
      <c r="BM35" s="73">
        <v>-340936</v>
      </c>
      <c r="BN35" s="73">
        <v>-2535</v>
      </c>
    </row>
    <row r="36" spans="1:111" x14ac:dyDescent="0.3">
      <c r="A36" s="11" t="s">
        <v>259</v>
      </c>
      <c r="B36" s="72">
        <v>0</v>
      </c>
      <c r="C36" s="72">
        <v>0</v>
      </c>
      <c r="D36" s="72">
        <v>0</v>
      </c>
      <c r="E36" s="72">
        <v>0</v>
      </c>
      <c r="F36" s="72">
        <v>0</v>
      </c>
      <c r="G36" s="72">
        <v>0</v>
      </c>
      <c r="H36" s="72">
        <v>0</v>
      </c>
      <c r="I36" s="72">
        <v>0</v>
      </c>
      <c r="J36" s="72">
        <v>0</v>
      </c>
      <c r="K36" s="72">
        <v>0</v>
      </c>
      <c r="L36" s="72">
        <v>0</v>
      </c>
      <c r="M36" s="72">
        <v>0</v>
      </c>
      <c r="N36" s="72">
        <v>0</v>
      </c>
      <c r="O36" s="72">
        <v>0</v>
      </c>
      <c r="P36" s="72">
        <v>0</v>
      </c>
      <c r="Q36" s="72">
        <v>0</v>
      </c>
      <c r="R36" s="72">
        <v>0</v>
      </c>
      <c r="S36" s="72">
        <v>-3710611</v>
      </c>
      <c r="T36" s="73" t="s">
        <v>68</v>
      </c>
      <c r="U36" s="72">
        <v>-1775</v>
      </c>
      <c r="V36" s="72">
        <v>0</v>
      </c>
      <c r="W36" s="72">
        <v>0</v>
      </c>
      <c r="X36" s="72">
        <v>0</v>
      </c>
      <c r="Y36" s="72">
        <v>0</v>
      </c>
      <c r="Z36" s="72">
        <v>-232948</v>
      </c>
      <c r="AA36" s="72">
        <v>-1877</v>
      </c>
      <c r="AB36" s="72">
        <v>-53785</v>
      </c>
      <c r="AC36" s="72">
        <v>-55372</v>
      </c>
      <c r="AD36" s="72">
        <v>0</v>
      </c>
      <c r="AE36" s="72">
        <v>0</v>
      </c>
      <c r="AF36" s="72">
        <v>0</v>
      </c>
      <c r="AG36" s="72">
        <v>-612</v>
      </c>
      <c r="AH36" s="72">
        <v>-339565</v>
      </c>
      <c r="AI36" s="72">
        <v>-2791</v>
      </c>
      <c r="AJ36" s="72">
        <v>0</v>
      </c>
      <c r="AK36" s="72">
        <v>0</v>
      </c>
      <c r="AL36" s="72">
        <v>0</v>
      </c>
      <c r="AM36" s="72">
        <v>0</v>
      </c>
      <c r="AN36" s="72">
        <v>0</v>
      </c>
      <c r="AO36" s="72">
        <v>-43712</v>
      </c>
      <c r="AP36" s="72">
        <v>0</v>
      </c>
      <c r="AQ36" s="72">
        <v>0</v>
      </c>
      <c r="AR36" s="72">
        <v>0</v>
      </c>
      <c r="AS36" s="72">
        <v>0</v>
      </c>
      <c r="AT36" s="72">
        <v>0</v>
      </c>
      <c r="AU36" s="72">
        <v>0</v>
      </c>
      <c r="AV36" s="72">
        <v>-4324</v>
      </c>
      <c r="AW36" s="72">
        <v>-4006</v>
      </c>
      <c r="AX36" s="72">
        <v>0</v>
      </c>
      <c r="AY36" s="72">
        <v>0</v>
      </c>
      <c r="AZ36" s="72">
        <v>0</v>
      </c>
      <c r="BA36" s="72">
        <v>0</v>
      </c>
      <c r="BB36" s="72">
        <v>0</v>
      </c>
      <c r="BC36" s="72">
        <v>0</v>
      </c>
      <c r="BD36" s="72">
        <v>0</v>
      </c>
      <c r="BE36" s="72">
        <v>0</v>
      </c>
      <c r="BF36" s="72">
        <v>0</v>
      </c>
      <c r="BG36" s="72">
        <v>0</v>
      </c>
      <c r="BH36" s="72">
        <v>0</v>
      </c>
      <c r="BI36" s="72">
        <v>0</v>
      </c>
      <c r="BJ36" s="72">
        <v>0</v>
      </c>
      <c r="BK36" s="72">
        <v>-270243</v>
      </c>
      <c r="BL36" s="72">
        <v>-1051</v>
      </c>
      <c r="BM36" s="73">
        <v>-4722672</v>
      </c>
      <c r="BN36" s="73">
        <v>-8330</v>
      </c>
    </row>
    <row r="37" spans="1:111" x14ac:dyDescent="0.3">
      <c r="A37" s="11" t="s">
        <v>247</v>
      </c>
      <c r="B37" s="72">
        <v>0</v>
      </c>
      <c r="C37" s="72">
        <v>0</v>
      </c>
      <c r="D37" s="72">
        <v>0</v>
      </c>
      <c r="E37" s="72">
        <v>0</v>
      </c>
      <c r="F37" s="72">
        <v>0</v>
      </c>
      <c r="G37" s="72">
        <v>0</v>
      </c>
      <c r="H37" s="72">
        <v>0</v>
      </c>
      <c r="I37" s="72">
        <v>0</v>
      </c>
      <c r="J37" s="72">
        <v>-2442</v>
      </c>
      <c r="K37" s="72">
        <v>0</v>
      </c>
      <c r="L37" s="72">
        <v>0</v>
      </c>
      <c r="M37" s="72">
        <v>-39648</v>
      </c>
      <c r="N37" s="72">
        <v>-174748</v>
      </c>
      <c r="O37" s="72">
        <v>-1645</v>
      </c>
      <c r="P37" s="72">
        <v>0</v>
      </c>
      <c r="Q37" s="72">
        <v>0</v>
      </c>
      <c r="R37" s="72">
        <v>0</v>
      </c>
      <c r="S37" s="72">
        <v>-71497</v>
      </c>
      <c r="T37" s="73" t="s">
        <v>68</v>
      </c>
      <c r="U37" s="72">
        <v>0</v>
      </c>
      <c r="V37" s="72">
        <v>0</v>
      </c>
      <c r="W37" s="72">
        <v>0</v>
      </c>
      <c r="X37" s="72">
        <v>0</v>
      </c>
      <c r="Y37" s="72">
        <v>0</v>
      </c>
      <c r="Z37" s="72">
        <v>0</v>
      </c>
      <c r="AA37" s="72">
        <v>0</v>
      </c>
      <c r="AB37" s="72">
        <v>0</v>
      </c>
      <c r="AC37" s="72">
        <v>0</v>
      </c>
      <c r="AD37" s="72">
        <v>0</v>
      </c>
      <c r="AE37" s="72">
        <v>0</v>
      </c>
      <c r="AF37" s="72">
        <v>0</v>
      </c>
      <c r="AG37" s="72">
        <v>0</v>
      </c>
      <c r="AH37" s="72">
        <v>-1342</v>
      </c>
      <c r="AI37" s="72">
        <v>-362</v>
      </c>
      <c r="AJ37" s="72">
        <v>0</v>
      </c>
      <c r="AK37" s="72">
        <v>0</v>
      </c>
      <c r="AL37" s="72">
        <v>0</v>
      </c>
      <c r="AM37" s="72">
        <v>0</v>
      </c>
      <c r="AN37" s="72">
        <v>0</v>
      </c>
      <c r="AO37" s="72">
        <v>-480</v>
      </c>
      <c r="AP37" s="72">
        <v>0</v>
      </c>
      <c r="AQ37" s="72">
        <v>-2007</v>
      </c>
      <c r="AR37" s="72">
        <v>0</v>
      </c>
      <c r="AS37" s="72">
        <v>0</v>
      </c>
      <c r="AT37" s="72">
        <v>0</v>
      </c>
      <c r="AU37" s="72">
        <v>0</v>
      </c>
      <c r="AV37" s="72">
        <v>0</v>
      </c>
      <c r="AW37" s="72">
        <v>0</v>
      </c>
      <c r="AX37" s="72">
        <v>0</v>
      </c>
      <c r="AY37" s="72">
        <v>0</v>
      </c>
      <c r="AZ37" s="72">
        <v>0</v>
      </c>
      <c r="BA37" s="72">
        <v>0</v>
      </c>
      <c r="BB37" s="72">
        <v>0</v>
      </c>
      <c r="BC37" s="72">
        <v>0</v>
      </c>
      <c r="BD37" s="72">
        <v>0</v>
      </c>
      <c r="BE37" s="72">
        <v>0</v>
      </c>
      <c r="BF37" s="72">
        <v>0</v>
      </c>
      <c r="BG37" s="72">
        <v>0</v>
      </c>
      <c r="BH37" s="72">
        <v>0</v>
      </c>
      <c r="BI37" s="72">
        <v>0</v>
      </c>
      <c r="BJ37" s="72">
        <v>0</v>
      </c>
      <c r="BK37" s="72">
        <v>-19296</v>
      </c>
      <c r="BL37" s="72">
        <v>-346</v>
      </c>
      <c r="BM37" s="73">
        <v>-313813</v>
      </c>
      <c r="BN37" s="73">
        <v>0</v>
      </c>
    </row>
    <row r="38" spans="1:111" x14ac:dyDescent="0.3">
      <c r="A38" s="11" t="s">
        <v>248</v>
      </c>
      <c r="B38" s="72">
        <v>0</v>
      </c>
      <c r="C38" s="72">
        <v>0</v>
      </c>
      <c r="D38" s="72">
        <v>0</v>
      </c>
      <c r="E38" s="72">
        <v>0</v>
      </c>
      <c r="F38" s="72">
        <v>0</v>
      </c>
      <c r="G38" s="72">
        <v>0</v>
      </c>
      <c r="H38" s="72">
        <v>0</v>
      </c>
      <c r="I38" s="72">
        <v>0</v>
      </c>
      <c r="J38" s="72">
        <v>0</v>
      </c>
      <c r="K38" s="72">
        <v>0</v>
      </c>
      <c r="L38" s="72">
        <v>-4</v>
      </c>
      <c r="M38" s="72">
        <v>0</v>
      </c>
      <c r="N38" s="72">
        <v>0</v>
      </c>
      <c r="O38" s="72">
        <v>0</v>
      </c>
      <c r="P38" s="72">
        <v>0</v>
      </c>
      <c r="Q38" s="72">
        <v>0</v>
      </c>
      <c r="R38" s="72">
        <v>0</v>
      </c>
      <c r="S38" s="72">
        <v>0</v>
      </c>
      <c r="T38" s="73" t="s">
        <v>68</v>
      </c>
      <c r="U38" s="72">
        <v>0</v>
      </c>
      <c r="V38" s="72">
        <v>0</v>
      </c>
      <c r="W38" s="72">
        <v>0</v>
      </c>
      <c r="X38" s="72">
        <v>0</v>
      </c>
      <c r="Y38" s="72">
        <v>0</v>
      </c>
      <c r="Z38" s="72">
        <v>0</v>
      </c>
      <c r="AA38" s="72">
        <v>0</v>
      </c>
      <c r="AB38" s="72">
        <v>0</v>
      </c>
      <c r="AC38" s="72">
        <v>0</v>
      </c>
      <c r="AD38" s="72">
        <v>0</v>
      </c>
      <c r="AE38" s="72">
        <v>0</v>
      </c>
      <c r="AF38" s="72">
        <v>0</v>
      </c>
      <c r="AG38" s="72">
        <v>0</v>
      </c>
      <c r="AH38" s="72">
        <v>0</v>
      </c>
      <c r="AI38" s="72">
        <v>0</v>
      </c>
      <c r="AJ38" s="72">
        <v>0</v>
      </c>
      <c r="AK38" s="72">
        <v>0</v>
      </c>
      <c r="AL38" s="72">
        <v>0</v>
      </c>
      <c r="AM38" s="72">
        <v>0</v>
      </c>
      <c r="AN38" s="72">
        <v>0</v>
      </c>
      <c r="AO38" s="72">
        <v>0</v>
      </c>
      <c r="AP38" s="72">
        <v>0</v>
      </c>
      <c r="AQ38" s="72">
        <v>0</v>
      </c>
      <c r="AR38" s="72">
        <v>0</v>
      </c>
      <c r="AS38" s="72">
        <v>0</v>
      </c>
      <c r="AT38" s="72">
        <v>0</v>
      </c>
      <c r="AU38" s="72">
        <v>0</v>
      </c>
      <c r="AV38" s="72">
        <v>0</v>
      </c>
      <c r="AW38" s="72">
        <v>0</v>
      </c>
      <c r="AX38" s="72">
        <v>0</v>
      </c>
      <c r="AY38" s="72">
        <v>0</v>
      </c>
      <c r="AZ38" s="72">
        <v>0</v>
      </c>
      <c r="BA38" s="72">
        <v>0</v>
      </c>
      <c r="BB38" s="72">
        <v>0</v>
      </c>
      <c r="BC38" s="72">
        <v>0</v>
      </c>
      <c r="BD38" s="72">
        <v>0</v>
      </c>
      <c r="BE38" s="72">
        <v>0</v>
      </c>
      <c r="BF38" s="72">
        <v>0</v>
      </c>
      <c r="BG38" s="72">
        <v>0</v>
      </c>
      <c r="BH38" s="72">
        <v>0</v>
      </c>
      <c r="BI38" s="72">
        <v>0</v>
      </c>
      <c r="BJ38" s="72">
        <v>0</v>
      </c>
      <c r="BK38" s="72">
        <v>-983</v>
      </c>
      <c r="BL38" s="72">
        <v>-3449</v>
      </c>
      <c r="BM38" s="73">
        <v>-4437</v>
      </c>
      <c r="BN38" s="73">
        <v>0</v>
      </c>
    </row>
    <row r="39" spans="1:111" x14ac:dyDescent="0.3">
      <c r="A39" s="11" t="s">
        <v>260</v>
      </c>
      <c r="B39" s="72">
        <v>0</v>
      </c>
      <c r="C39" s="72">
        <v>0</v>
      </c>
      <c r="D39" s="72">
        <v>0</v>
      </c>
      <c r="E39" s="72">
        <v>0</v>
      </c>
      <c r="F39" s="72">
        <v>0</v>
      </c>
      <c r="G39" s="72">
        <v>0</v>
      </c>
      <c r="H39" s="72">
        <v>0</v>
      </c>
      <c r="I39" s="72">
        <v>0</v>
      </c>
      <c r="J39" s="72">
        <v>0</v>
      </c>
      <c r="K39" s="72">
        <v>0</v>
      </c>
      <c r="L39" s="72">
        <v>0</v>
      </c>
      <c r="M39" s="72">
        <v>0</v>
      </c>
      <c r="N39" s="72">
        <v>0</v>
      </c>
      <c r="O39" s="72">
        <v>0</v>
      </c>
      <c r="P39" s="72">
        <v>0</v>
      </c>
      <c r="Q39" s="72">
        <v>0</v>
      </c>
      <c r="R39" s="72">
        <v>0</v>
      </c>
      <c r="S39" s="72">
        <v>0</v>
      </c>
      <c r="T39" s="73" t="s">
        <v>68</v>
      </c>
      <c r="U39" s="72">
        <v>0</v>
      </c>
      <c r="V39" s="72">
        <v>0</v>
      </c>
      <c r="W39" s="72">
        <v>0</v>
      </c>
      <c r="X39" s="72">
        <v>0</v>
      </c>
      <c r="Y39" s="72">
        <v>0</v>
      </c>
      <c r="Z39" s="72">
        <v>0</v>
      </c>
      <c r="AA39" s="72">
        <v>0</v>
      </c>
      <c r="AB39" s="72">
        <v>0</v>
      </c>
      <c r="AC39" s="72">
        <v>0</v>
      </c>
      <c r="AD39" s="72">
        <v>0</v>
      </c>
      <c r="AE39" s="72">
        <v>0</v>
      </c>
      <c r="AF39" s="72">
        <v>0</v>
      </c>
      <c r="AG39" s="72">
        <v>0</v>
      </c>
      <c r="AH39" s="72">
        <v>0</v>
      </c>
      <c r="AI39" s="72">
        <v>0</v>
      </c>
      <c r="AJ39" s="72">
        <v>0</v>
      </c>
      <c r="AK39" s="72">
        <v>0</v>
      </c>
      <c r="AL39" s="72">
        <v>0</v>
      </c>
      <c r="AM39" s="72">
        <v>0</v>
      </c>
      <c r="AN39" s="72">
        <v>0</v>
      </c>
      <c r="AO39" s="72">
        <v>0</v>
      </c>
      <c r="AP39" s="72">
        <v>0</v>
      </c>
      <c r="AQ39" s="72">
        <v>0</v>
      </c>
      <c r="AR39" s="72">
        <v>0</v>
      </c>
      <c r="AS39" s="72">
        <v>0</v>
      </c>
      <c r="AT39" s="72">
        <v>0</v>
      </c>
      <c r="AU39" s="72">
        <v>-20100</v>
      </c>
      <c r="AV39" s="72">
        <v>0</v>
      </c>
      <c r="AW39" s="72">
        <v>0</v>
      </c>
      <c r="AX39" s="72">
        <v>0</v>
      </c>
      <c r="AY39" s="72">
        <v>0</v>
      </c>
      <c r="AZ39" s="72">
        <v>0</v>
      </c>
      <c r="BA39" s="72">
        <v>0</v>
      </c>
      <c r="BB39" s="72">
        <v>0</v>
      </c>
      <c r="BC39" s="72">
        <v>0</v>
      </c>
      <c r="BD39" s="72">
        <v>0</v>
      </c>
      <c r="BE39" s="72">
        <v>0</v>
      </c>
      <c r="BF39" s="72">
        <v>0</v>
      </c>
      <c r="BG39" s="72">
        <v>0</v>
      </c>
      <c r="BH39" s="72">
        <v>0</v>
      </c>
      <c r="BI39" s="72">
        <v>0</v>
      </c>
      <c r="BJ39" s="72">
        <v>0</v>
      </c>
      <c r="BK39" s="72">
        <v>0</v>
      </c>
      <c r="BL39" s="72">
        <v>0</v>
      </c>
      <c r="BM39" s="73">
        <v>-20100</v>
      </c>
      <c r="BN39" s="73">
        <v>-20100</v>
      </c>
    </row>
    <row r="40" spans="1:111" x14ac:dyDescent="0.3">
      <c r="A40" s="11" t="s">
        <v>249</v>
      </c>
      <c r="B40" s="72">
        <v>0</v>
      </c>
      <c r="C40" s="72">
        <v>-2048</v>
      </c>
      <c r="D40" s="72">
        <v>-48</v>
      </c>
      <c r="E40" s="72">
        <v>0</v>
      </c>
      <c r="F40" s="72">
        <v>0</v>
      </c>
      <c r="G40" s="72">
        <v>0</v>
      </c>
      <c r="H40" s="72">
        <v>-112251</v>
      </c>
      <c r="I40" s="72">
        <v>0</v>
      </c>
      <c r="J40" s="72">
        <v>-3120</v>
      </c>
      <c r="K40" s="72">
        <v>0</v>
      </c>
      <c r="L40" s="72">
        <v>0</v>
      </c>
      <c r="M40" s="72">
        <v>-221156</v>
      </c>
      <c r="N40" s="72">
        <v>-157153</v>
      </c>
      <c r="O40" s="72">
        <v>-3218</v>
      </c>
      <c r="P40" s="72">
        <v>0</v>
      </c>
      <c r="Q40" s="72">
        <v>0</v>
      </c>
      <c r="R40" s="72">
        <v>0</v>
      </c>
      <c r="S40" s="72">
        <v>-2553</v>
      </c>
      <c r="T40" s="73" t="s">
        <v>68</v>
      </c>
      <c r="U40" s="72">
        <v>0</v>
      </c>
      <c r="V40" s="72">
        <v>0</v>
      </c>
      <c r="W40" s="72">
        <v>0</v>
      </c>
      <c r="X40" s="72">
        <v>0</v>
      </c>
      <c r="Y40" s="72">
        <v>0</v>
      </c>
      <c r="Z40" s="72">
        <v>0</v>
      </c>
      <c r="AA40" s="72">
        <v>0</v>
      </c>
      <c r="AB40" s="72">
        <v>0</v>
      </c>
      <c r="AC40" s="72">
        <v>0</v>
      </c>
      <c r="AD40" s="72">
        <v>0</v>
      </c>
      <c r="AE40" s="72">
        <v>0</v>
      </c>
      <c r="AF40" s="72">
        <v>0</v>
      </c>
      <c r="AG40" s="72">
        <v>0</v>
      </c>
      <c r="AH40" s="72">
        <v>-43</v>
      </c>
      <c r="AI40" s="72">
        <v>0</v>
      </c>
      <c r="AJ40" s="72">
        <v>0</v>
      </c>
      <c r="AK40" s="72">
        <v>0</v>
      </c>
      <c r="AL40" s="72">
        <v>0</v>
      </c>
      <c r="AM40" s="72">
        <v>0</v>
      </c>
      <c r="AN40" s="72">
        <v>0</v>
      </c>
      <c r="AO40" s="72">
        <v>0</v>
      </c>
      <c r="AP40" s="72">
        <v>0</v>
      </c>
      <c r="AQ40" s="72">
        <v>0</v>
      </c>
      <c r="AR40" s="72">
        <v>0</v>
      </c>
      <c r="AS40" s="72">
        <v>0</v>
      </c>
      <c r="AT40" s="72">
        <v>0</v>
      </c>
      <c r="AU40" s="72">
        <v>0</v>
      </c>
      <c r="AV40" s="72">
        <v>0</v>
      </c>
      <c r="AW40" s="72">
        <v>0</v>
      </c>
      <c r="AX40" s="72">
        <v>0</v>
      </c>
      <c r="AY40" s="72">
        <v>0</v>
      </c>
      <c r="AZ40" s="72">
        <v>0</v>
      </c>
      <c r="BA40" s="72">
        <v>0</v>
      </c>
      <c r="BB40" s="72">
        <v>0</v>
      </c>
      <c r="BC40" s="72">
        <v>0</v>
      </c>
      <c r="BD40" s="72">
        <v>0</v>
      </c>
      <c r="BE40" s="72">
        <v>0</v>
      </c>
      <c r="BF40" s="72">
        <v>0</v>
      </c>
      <c r="BG40" s="72">
        <v>0</v>
      </c>
      <c r="BH40" s="72">
        <v>0</v>
      </c>
      <c r="BI40" s="72">
        <v>0</v>
      </c>
      <c r="BJ40" s="72">
        <v>0</v>
      </c>
      <c r="BK40" s="72">
        <v>-14327</v>
      </c>
      <c r="BL40" s="72">
        <v>-3924</v>
      </c>
      <c r="BM40" s="73">
        <v>-519841</v>
      </c>
      <c r="BN40" s="73">
        <v>0</v>
      </c>
    </row>
    <row r="41" spans="1:111" x14ac:dyDescent="0.3">
      <c r="A41" s="11" t="s">
        <v>250</v>
      </c>
      <c r="B41" s="72">
        <v>0</v>
      </c>
      <c r="C41" s="72">
        <v>0</v>
      </c>
      <c r="D41" s="72">
        <v>0</v>
      </c>
      <c r="E41" s="72">
        <v>0</v>
      </c>
      <c r="F41" s="72">
        <v>0</v>
      </c>
      <c r="G41" s="72">
        <v>0</v>
      </c>
      <c r="H41" s="72">
        <v>0</v>
      </c>
      <c r="I41" s="72">
        <v>0</v>
      </c>
      <c r="J41" s="72">
        <v>0</v>
      </c>
      <c r="K41" s="72">
        <v>0</v>
      </c>
      <c r="L41" s="72">
        <v>0</v>
      </c>
      <c r="M41" s="72">
        <v>0</v>
      </c>
      <c r="N41" s="72">
        <v>0</v>
      </c>
      <c r="O41" s="72">
        <v>0</v>
      </c>
      <c r="P41" s="72">
        <v>0</v>
      </c>
      <c r="Q41" s="72">
        <v>0</v>
      </c>
      <c r="R41" s="72">
        <v>0</v>
      </c>
      <c r="S41" s="72">
        <v>0</v>
      </c>
      <c r="T41" s="73" t="s">
        <v>68</v>
      </c>
      <c r="U41" s="72">
        <v>0</v>
      </c>
      <c r="V41" s="72">
        <v>0</v>
      </c>
      <c r="W41" s="72">
        <v>0</v>
      </c>
      <c r="X41" s="72">
        <v>0</v>
      </c>
      <c r="Y41" s="72">
        <v>0</v>
      </c>
      <c r="Z41" s="72">
        <v>0</v>
      </c>
      <c r="AA41" s="72">
        <v>0</v>
      </c>
      <c r="AB41" s="72">
        <v>0</v>
      </c>
      <c r="AC41" s="72">
        <v>0</v>
      </c>
      <c r="AD41" s="72">
        <v>0</v>
      </c>
      <c r="AE41" s="72">
        <v>0</v>
      </c>
      <c r="AF41" s="72">
        <v>0</v>
      </c>
      <c r="AG41" s="72">
        <v>0</v>
      </c>
      <c r="AH41" s="72">
        <v>0</v>
      </c>
      <c r="AI41" s="72">
        <v>0</v>
      </c>
      <c r="AJ41" s="72">
        <v>0</v>
      </c>
      <c r="AK41" s="72">
        <v>0</v>
      </c>
      <c r="AL41" s="72">
        <v>0</v>
      </c>
      <c r="AM41" s="72">
        <v>0</v>
      </c>
      <c r="AN41" s="72">
        <v>0</v>
      </c>
      <c r="AO41" s="72">
        <v>0</v>
      </c>
      <c r="AP41" s="72">
        <v>0</v>
      </c>
      <c r="AQ41" s="72">
        <v>0</v>
      </c>
      <c r="AR41" s="72">
        <v>0</v>
      </c>
      <c r="AS41" s="72">
        <v>0</v>
      </c>
      <c r="AT41" s="72">
        <v>0</v>
      </c>
      <c r="AU41" s="72">
        <v>0</v>
      </c>
      <c r="AV41" s="72">
        <v>0</v>
      </c>
      <c r="AW41" s="72">
        <v>0</v>
      </c>
      <c r="AX41" s="72">
        <v>0</v>
      </c>
      <c r="AY41" s="72">
        <v>0</v>
      </c>
      <c r="AZ41" s="72">
        <v>0</v>
      </c>
      <c r="BA41" s="72">
        <v>0</v>
      </c>
      <c r="BB41" s="72">
        <v>0</v>
      </c>
      <c r="BC41" s="72">
        <v>0</v>
      </c>
      <c r="BD41" s="72">
        <v>0</v>
      </c>
      <c r="BE41" s="72">
        <v>0</v>
      </c>
      <c r="BF41" s="72">
        <v>0</v>
      </c>
      <c r="BG41" s="72">
        <v>0</v>
      </c>
      <c r="BH41" s="72">
        <v>0</v>
      </c>
      <c r="BI41" s="72">
        <v>0</v>
      </c>
      <c r="BJ41" s="72">
        <v>0</v>
      </c>
      <c r="BK41" s="72">
        <v>0</v>
      </c>
      <c r="BL41" s="72">
        <v>-19</v>
      </c>
      <c r="BM41" s="73">
        <v>-19</v>
      </c>
      <c r="BN41" s="73">
        <v>0</v>
      </c>
    </row>
    <row r="42" spans="1:111" x14ac:dyDescent="0.3">
      <c r="A42" s="11" t="s">
        <v>251</v>
      </c>
      <c r="B42" s="72">
        <v>0</v>
      </c>
      <c r="C42" s="72">
        <v>0</v>
      </c>
      <c r="D42" s="72">
        <v>0</v>
      </c>
      <c r="E42" s="72">
        <v>0</v>
      </c>
      <c r="F42" s="72">
        <v>-9389</v>
      </c>
      <c r="G42" s="72">
        <v>0</v>
      </c>
      <c r="H42" s="72">
        <v>0</v>
      </c>
      <c r="I42" s="72">
        <v>0</v>
      </c>
      <c r="J42" s="72">
        <v>0</v>
      </c>
      <c r="K42" s="72">
        <v>-196</v>
      </c>
      <c r="L42" s="72">
        <v>0</v>
      </c>
      <c r="M42" s="72">
        <v>0</v>
      </c>
      <c r="N42" s="72">
        <v>0</v>
      </c>
      <c r="O42" s="72">
        <v>0</v>
      </c>
      <c r="P42" s="72">
        <v>-505</v>
      </c>
      <c r="Q42" s="72">
        <v>0</v>
      </c>
      <c r="R42" s="72">
        <v>0</v>
      </c>
      <c r="S42" s="72">
        <v>0</v>
      </c>
      <c r="T42" s="73" t="s">
        <v>68</v>
      </c>
      <c r="U42" s="72">
        <v>0</v>
      </c>
      <c r="V42" s="72">
        <v>0</v>
      </c>
      <c r="W42" s="72">
        <v>0</v>
      </c>
      <c r="X42" s="72">
        <v>0</v>
      </c>
      <c r="Y42" s="72">
        <v>0</v>
      </c>
      <c r="Z42" s="72">
        <v>0</v>
      </c>
      <c r="AA42" s="72">
        <v>0</v>
      </c>
      <c r="AB42" s="72">
        <v>0</v>
      </c>
      <c r="AC42" s="72">
        <v>0</v>
      </c>
      <c r="AD42" s="72">
        <v>0</v>
      </c>
      <c r="AE42" s="72">
        <v>0</v>
      </c>
      <c r="AF42" s="72">
        <v>0</v>
      </c>
      <c r="AG42" s="72">
        <v>0</v>
      </c>
      <c r="AH42" s="72">
        <v>0</v>
      </c>
      <c r="AI42" s="72">
        <v>0</v>
      </c>
      <c r="AJ42" s="72">
        <v>0</v>
      </c>
      <c r="AK42" s="72">
        <v>0</v>
      </c>
      <c r="AL42" s="72">
        <v>0</v>
      </c>
      <c r="AM42" s="72">
        <v>0</v>
      </c>
      <c r="AN42" s="72">
        <v>0</v>
      </c>
      <c r="AO42" s="72">
        <v>0</v>
      </c>
      <c r="AP42" s="72">
        <v>0</v>
      </c>
      <c r="AQ42" s="72">
        <v>0</v>
      </c>
      <c r="AR42" s="72">
        <v>0</v>
      </c>
      <c r="AS42" s="72">
        <v>0</v>
      </c>
      <c r="AT42" s="72">
        <v>-13</v>
      </c>
      <c r="AU42" s="72">
        <v>0</v>
      </c>
      <c r="AV42" s="72">
        <v>0</v>
      </c>
      <c r="AW42" s="72">
        <v>0</v>
      </c>
      <c r="AX42" s="72">
        <v>0</v>
      </c>
      <c r="AY42" s="72">
        <v>0</v>
      </c>
      <c r="AZ42" s="72">
        <v>0</v>
      </c>
      <c r="BA42" s="72">
        <v>0</v>
      </c>
      <c r="BB42" s="72">
        <v>0</v>
      </c>
      <c r="BC42" s="72">
        <v>0</v>
      </c>
      <c r="BD42" s="72">
        <v>0</v>
      </c>
      <c r="BE42" s="72">
        <v>0</v>
      </c>
      <c r="BF42" s="72">
        <v>0</v>
      </c>
      <c r="BG42" s="72">
        <v>0</v>
      </c>
      <c r="BH42" s="72">
        <v>0</v>
      </c>
      <c r="BI42" s="72">
        <v>0</v>
      </c>
      <c r="BJ42" s="72">
        <v>0</v>
      </c>
      <c r="BK42" s="72">
        <v>-18014</v>
      </c>
      <c r="BL42" s="72">
        <v>-5643</v>
      </c>
      <c r="BM42" s="73">
        <v>-33760</v>
      </c>
      <c r="BN42" s="73">
        <v>-13</v>
      </c>
    </row>
    <row r="43" spans="1:111" x14ac:dyDescent="0.3">
      <c r="A43" s="11" t="s">
        <v>252</v>
      </c>
      <c r="B43" s="72">
        <v>0</v>
      </c>
      <c r="C43" s="72">
        <v>0</v>
      </c>
      <c r="D43" s="72">
        <v>-182</v>
      </c>
      <c r="E43" s="72">
        <v>0</v>
      </c>
      <c r="F43" s="72">
        <v>-16</v>
      </c>
      <c r="G43" s="72">
        <v>0</v>
      </c>
      <c r="H43" s="72">
        <v>0</v>
      </c>
      <c r="I43" s="72">
        <v>0</v>
      </c>
      <c r="J43" s="72">
        <v>0</v>
      </c>
      <c r="K43" s="72">
        <v>0</v>
      </c>
      <c r="L43" s="72">
        <v>0</v>
      </c>
      <c r="M43" s="72">
        <v>-1228</v>
      </c>
      <c r="N43" s="72">
        <v>0</v>
      </c>
      <c r="O43" s="72">
        <v>0</v>
      </c>
      <c r="P43" s="72">
        <v>0</v>
      </c>
      <c r="Q43" s="72">
        <v>0</v>
      </c>
      <c r="R43" s="72">
        <v>0</v>
      </c>
      <c r="S43" s="72">
        <v>-1435316</v>
      </c>
      <c r="T43" s="73" t="s">
        <v>68</v>
      </c>
      <c r="U43" s="72">
        <v>0</v>
      </c>
      <c r="V43" s="72">
        <v>0</v>
      </c>
      <c r="W43" s="72">
        <v>0</v>
      </c>
      <c r="X43" s="72">
        <v>0</v>
      </c>
      <c r="Y43" s="72">
        <v>0</v>
      </c>
      <c r="Z43" s="72">
        <v>-2397187</v>
      </c>
      <c r="AA43" s="72">
        <v>-1484</v>
      </c>
      <c r="AB43" s="72">
        <v>-21633</v>
      </c>
      <c r="AC43" s="72">
        <v>-224</v>
      </c>
      <c r="AD43" s="72">
        <v>0</v>
      </c>
      <c r="AE43" s="72">
        <v>0</v>
      </c>
      <c r="AF43" s="72">
        <v>-1516</v>
      </c>
      <c r="AG43" s="72">
        <v>-88</v>
      </c>
      <c r="AH43" s="72">
        <v>-36380</v>
      </c>
      <c r="AI43" s="72">
        <v>-280506</v>
      </c>
      <c r="AJ43" s="72">
        <v>-2525</v>
      </c>
      <c r="AK43" s="72">
        <v>0</v>
      </c>
      <c r="AL43" s="72">
        <v>-2912</v>
      </c>
      <c r="AM43" s="72">
        <v>-5240</v>
      </c>
      <c r="AN43" s="72">
        <v>0</v>
      </c>
      <c r="AO43" s="72">
        <v>-706482</v>
      </c>
      <c r="AP43" s="72">
        <v>-102280</v>
      </c>
      <c r="AQ43" s="72">
        <v>0</v>
      </c>
      <c r="AR43" s="72">
        <v>-178</v>
      </c>
      <c r="AS43" s="72">
        <v>-178</v>
      </c>
      <c r="AT43" s="72">
        <v>-253</v>
      </c>
      <c r="AU43" s="72">
        <v>-19</v>
      </c>
      <c r="AV43" s="72">
        <v>0</v>
      </c>
      <c r="AW43" s="72">
        <v>0</v>
      </c>
      <c r="AX43" s="72">
        <v>-1627</v>
      </c>
      <c r="AY43" s="72">
        <v>0</v>
      </c>
      <c r="AZ43" s="72">
        <v>0</v>
      </c>
      <c r="BA43" s="72">
        <v>0</v>
      </c>
      <c r="BB43" s="72">
        <v>0</v>
      </c>
      <c r="BC43" s="72">
        <v>0</v>
      </c>
      <c r="BD43" s="72">
        <v>0</v>
      </c>
      <c r="BE43" s="72">
        <v>0</v>
      </c>
      <c r="BF43" s="72">
        <v>0</v>
      </c>
      <c r="BG43" s="72">
        <v>0</v>
      </c>
      <c r="BH43" s="72">
        <v>0</v>
      </c>
      <c r="BI43" s="72">
        <v>0</v>
      </c>
      <c r="BJ43" s="72">
        <v>0</v>
      </c>
      <c r="BK43" s="72">
        <v>-416527</v>
      </c>
      <c r="BL43" s="72">
        <v>-146677</v>
      </c>
      <c r="BM43" s="73">
        <v>-5560657</v>
      </c>
      <c r="BN43" s="73">
        <v>-2077</v>
      </c>
    </row>
    <row r="44" spans="1:111" x14ac:dyDescent="0.3">
      <c r="A44" s="11" t="s">
        <v>254</v>
      </c>
      <c r="B44" s="72">
        <v>0</v>
      </c>
      <c r="C44" s="72">
        <v>0</v>
      </c>
      <c r="D44" s="72">
        <v>0</v>
      </c>
      <c r="E44" s="72">
        <v>0</v>
      </c>
      <c r="F44" s="72">
        <v>0</v>
      </c>
      <c r="G44" s="72">
        <v>0</v>
      </c>
      <c r="H44" s="72">
        <v>0</v>
      </c>
      <c r="I44" s="72">
        <v>0</v>
      </c>
      <c r="J44" s="72">
        <v>0</v>
      </c>
      <c r="K44" s="72">
        <v>0</v>
      </c>
      <c r="L44" s="72">
        <v>-947</v>
      </c>
      <c r="M44" s="72">
        <v>0</v>
      </c>
      <c r="N44" s="72">
        <v>0</v>
      </c>
      <c r="O44" s="72">
        <v>0</v>
      </c>
      <c r="P44" s="72">
        <v>0</v>
      </c>
      <c r="Q44" s="72">
        <v>0</v>
      </c>
      <c r="R44" s="72">
        <v>0</v>
      </c>
      <c r="S44" s="72">
        <v>0</v>
      </c>
      <c r="T44" s="73" t="s">
        <v>68</v>
      </c>
      <c r="U44" s="72">
        <v>0</v>
      </c>
      <c r="V44" s="72">
        <v>0</v>
      </c>
      <c r="W44" s="72">
        <v>0</v>
      </c>
      <c r="X44" s="72">
        <v>0</v>
      </c>
      <c r="Y44" s="72">
        <v>0</v>
      </c>
      <c r="Z44" s="72">
        <v>0</v>
      </c>
      <c r="AA44" s="72">
        <v>0</v>
      </c>
      <c r="AB44" s="72">
        <v>0</v>
      </c>
      <c r="AC44" s="72">
        <v>0</v>
      </c>
      <c r="AD44" s="72">
        <v>0</v>
      </c>
      <c r="AE44" s="72">
        <v>0</v>
      </c>
      <c r="AF44" s="72">
        <v>0</v>
      </c>
      <c r="AG44" s="72">
        <v>0</v>
      </c>
      <c r="AH44" s="72">
        <v>0</v>
      </c>
      <c r="AI44" s="72">
        <v>0</v>
      </c>
      <c r="AJ44" s="72">
        <v>0</v>
      </c>
      <c r="AK44" s="72">
        <v>0</v>
      </c>
      <c r="AL44" s="72">
        <v>0</v>
      </c>
      <c r="AM44" s="72">
        <v>0</v>
      </c>
      <c r="AN44" s="72">
        <v>0</v>
      </c>
      <c r="AO44" s="72">
        <v>0</v>
      </c>
      <c r="AP44" s="72">
        <v>0</v>
      </c>
      <c r="AQ44" s="72">
        <v>0</v>
      </c>
      <c r="AR44" s="72">
        <v>0</v>
      </c>
      <c r="AS44" s="72">
        <v>0</v>
      </c>
      <c r="AT44" s="72">
        <v>0</v>
      </c>
      <c r="AU44" s="72">
        <v>0</v>
      </c>
      <c r="AV44" s="72">
        <v>0</v>
      </c>
      <c r="AW44" s="72">
        <v>0</v>
      </c>
      <c r="AX44" s="72">
        <v>0</v>
      </c>
      <c r="AY44" s="72">
        <v>0</v>
      </c>
      <c r="AZ44" s="72">
        <v>0</v>
      </c>
      <c r="BA44" s="72">
        <v>0</v>
      </c>
      <c r="BB44" s="72">
        <v>0</v>
      </c>
      <c r="BC44" s="72">
        <v>0</v>
      </c>
      <c r="BD44" s="72">
        <v>0</v>
      </c>
      <c r="BE44" s="72">
        <v>0</v>
      </c>
      <c r="BF44" s="72">
        <v>0</v>
      </c>
      <c r="BG44" s="72">
        <v>0</v>
      </c>
      <c r="BH44" s="72">
        <v>0</v>
      </c>
      <c r="BI44" s="72">
        <v>0</v>
      </c>
      <c r="BJ44" s="72">
        <v>0</v>
      </c>
      <c r="BK44" s="72">
        <v>-727</v>
      </c>
      <c r="BL44" s="72">
        <v>-200</v>
      </c>
      <c r="BM44" s="73">
        <v>-1875</v>
      </c>
      <c r="BN44" s="73">
        <v>0</v>
      </c>
    </row>
    <row r="45" spans="1:111" x14ac:dyDescent="0.3">
      <c r="A45" s="11" t="s">
        <v>261</v>
      </c>
      <c r="B45" s="72">
        <v>0</v>
      </c>
      <c r="C45" s="72">
        <v>0</v>
      </c>
      <c r="D45" s="72">
        <v>0</v>
      </c>
      <c r="E45" s="72">
        <v>0</v>
      </c>
      <c r="F45" s="72">
        <v>0</v>
      </c>
      <c r="G45" s="72">
        <v>0</v>
      </c>
      <c r="H45" s="72">
        <v>0</v>
      </c>
      <c r="I45" s="72">
        <v>0</v>
      </c>
      <c r="J45" s="72">
        <v>0</v>
      </c>
      <c r="K45" s="72">
        <v>0</v>
      </c>
      <c r="L45" s="72">
        <v>0</v>
      </c>
      <c r="M45" s="72">
        <v>0</v>
      </c>
      <c r="N45" s="72">
        <v>0</v>
      </c>
      <c r="O45" s="72">
        <v>0</v>
      </c>
      <c r="P45" s="72">
        <v>0</v>
      </c>
      <c r="Q45" s="72">
        <v>0</v>
      </c>
      <c r="R45" s="72">
        <v>0</v>
      </c>
      <c r="S45" s="72">
        <v>-157031</v>
      </c>
      <c r="T45" s="73" t="s">
        <v>68</v>
      </c>
      <c r="U45" s="72">
        <v>0</v>
      </c>
      <c r="V45" s="72">
        <v>0</v>
      </c>
      <c r="W45" s="72">
        <v>0</v>
      </c>
      <c r="X45" s="72">
        <v>0</v>
      </c>
      <c r="Y45" s="72">
        <v>0</v>
      </c>
      <c r="Z45" s="72">
        <v>0</v>
      </c>
      <c r="AA45" s="72">
        <v>0</v>
      </c>
      <c r="AB45" s="72">
        <v>0</v>
      </c>
      <c r="AC45" s="72">
        <v>0</v>
      </c>
      <c r="AD45" s="72">
        <v>0</v>
      </c>
      <c r="AE45" s="72">
        <v>0</v>
      </c>
      <c r="AF45" s="72">
        <v>0</v>
      </c>
      <c r="AG45" s="72">
        <v>0</v>
      </c>
      <c r="AH45" s="72">
        <v>0</v>
      </c>
      <c r="AI45" s="72">
        <v>0</v>
      </c>
      <c r="AJ45" s="72">
        <v>0</v>
      </c>
      <c r="AK45" s="72">
        <v>0</v>
      </c>
      <c r="AL45" s="72">
        <v>0</v>
      </c>
      <c r="AM45" s="72">
        <v>0</v>
      </c>
      <c r="AN45" s="72">
        <v>0</v>
      </c>
      <c r="AO45" s="72">
        <v>0</v>
      </c>
      <c r="AP45" s="72">
        <v>0</v>
      </c>
      <c r="AQ45" s="72">
        <v>0</v>
      </c>
      <c r="AR45" s="72">
        <v>0</v>
      </c>
      <c r="AS45" s="72">
        <v>0</v>
      </c>
      <c r="AT45" s="72">
        <v>0</v>
      </c>
      <c r="AU45" s="72">
        <v>0</v>
      </c>
      <c r="AV45" s="72">
        <v>0</v>
      </c>
      <c r="AW45" s="72">
        <v>0</v>
      </c>
      <c r="AX45" s="72">
        <v>0</v>
      </c>
      <c r="AY45" s="72">
        <v>0</v>
      </c>
      <c r="AZ45" s="72">
        <v>0</v>
      </c>
      <c r="BA45" s="72">
        <v>0</v>
      </c>
      <c r="BB45" s="72">
        <v>0</v>
      </c>
      <c r="BC45" s="72">
        <v>0</v>
      </c>
      <c r="BD45" s="72">
        <v>0</v>
      </c>
      <c r="BE45" s="72">
        <v>0</v>
      </c>
      <c r="BF45" s="72">
        <v>0</v>
      </c>
      <c r="BG45" s="72">
        <v>0</v>
      </c>
      <c r="BH45" s="72">
        <v>0</v>
      </c>
      <c r="BI45" s="72">
        <v>0</v>
      </c>
      <c r="BJ45" s="72">
        <v>0</v>
      </c>
      <c r="BK45" s="72">
        <v>-3640</v>
      </c>
      <c r="BL45" s="72">
        <v>-9</v>
      </c>
      <c r="BM45" s="73">
        <v>-160681</v>
      </c>
      <c r="BN45" s="73">
        <v>0</v>
      </c>
    </row>
    <row r="46" spans="1:111" x14ac:dyDescent="0.3">
      <c r="A46" s="11" t="s">
        <v>255</v>
      </c>
      <c r="B46" s="72">
        <v>0</v>
      </c>
      <c r="C46" s="72">
        <v>0</v>
      </c>
      <c r="D46" s="72">
        <v>0</v>
      </c>
      <c r="E46" s="72">
        <v>0</v>
      </c>
      <c r="F46" s="72">
        <v>0</v>
      </c>
      <c r="G46" s="72">
        <v>0</v>
      </c>
      <c r="H46" s="72">
        <v>0</v>
      </c>
      <c r="I46" s="72">
        <v>0</v>
      </c>
      <c r="J46" s="72">
        <v>0</v>
      </c>
      <c r="K46" s="72">
        <v>0</v>
      </c>
      <c r="L46" s="72">
        <v>0</v>
      </c>
      <c r="M46" s="72">
        <v>0</v>
      </c>
      <c r="N46" s="72">
        <v>0</v>
      </c>
      <c r="O46" s="72">
        <v>0</v>
      </c>
      <c r="P46" s="72">
        <v>0</v>
      </c>
      <c r="Q46" s="72">
        <v>0</v>
      </c>
      <c r="R46" s="72">
        <v>0</v>
      </c>
      <c r="S46" s="72">
        <v>0</v>
      </c>
      <c r="T46" s="73" t="s">
        <v>68</v>
      </c>
      <c r="U46" s="72">
        <v>0</v>
      </c>
      <c r="V46" s="72">
        <v>0</v>
      </c>
      <c r="W46" s="72">
        <v>0</v>
      </c>
      <c r="X46" s="72">
        <v>0</v>
      </c>
      <c r="Y46" s="72">
        <v>0</v>
      </c>
      <c r="Z46" s="72">
        <v>0</v>
      </c>
      <c r="AA46" s="72">
        <v>0</v>
      </c>
      <c r="AB46" s="72">
        <v>0</v>
      </c>
      <c r="AC46" s="72">
        <v>0</v>
      </c>
      <c r="AD46" s="72">
        <v>0</v>
      </c>
      <c r="AE46" s="72">
        <v>0</v>
      </c>
      <c r="AF46" s="72">
        <v>0</v>
      </c>
      <c r="AG46" s="72">
        <v>0</v>
      </c>
      <c r="AH46" s="72">
        <v>0</v>
      </c>
      <c r="AI46" s="72">
        <v>0</v>
      </c>
      <c r="AJ46" s="72">
        <v>0</v>
      </c>
      <c r="AK46" s="72">
        <v>0</v>
      </c>
      <c r="AL46" s="72">
        <v>0</v>
      </c>
      <c r="AM46" s="72">
        <v>0</v>
      </c>
      <c r="AN46" s="72">
        <v>0</v>
      </c>
      <c r="AO46" s="72">
        <v>0</v>
      </c>
      <c r="AP46" s="72">
        <v>0</v>
      </c>
      <c r="AQ46" s="72">
        <v>0</v>
      </c>
      <c r="AR46" s="72">
        <v>0</v>
      </c>
      <c r="AS46" s="72">
        <v>0</v>
      </c>
      <c r="AT46" s="72">
        <v>0</v>
      </c>
      <c r="AU46" s="72">
        <v>0</v>
      </c>
      <c r="AV46" s="72">
        <v>0</v>
      </c>
      <c r="AW46" s="72">
        <v>0</v>
      </c>
      <c r="AX46" s="72">
        <v>0</v>
      </c>
      <c r="AY46" s="72">
        <v>0</v>
      </c>
      <c r="AZ46" s="72">
        <v>0</v>
      </c>
      <c r="BA46" s="72">
        <v>0</v>
      </c>
      <c r="BB46" s="72">
        <v>0</v>
      </c>
      <c r="BC46" s="72">
        <v>0</v>
      </c>
      <c r="BD46" s="72">
        <v>0</v>
      </c>
      <c r="BE46" s="72">
        <v>0</v>
      </c>
      <c r="BF46" s="72">
        <v>0</v>
      </c>
      <c r="BG46" s="72">
        <v>0</v>
      </c>
      <c r="BH46" s="72">
        <v>0</v>
      </c>
      <c r="BI46" s="72">
        <v>0</v>
      </c>
      <c r="BJ46" s="72">
        <v>0</v>
      </c>
      <c r="BK46" s="72">
        <v>0</v>
      </c>
      <c r="BL46" s="72">
        <v>0</v>
      </c>
      <c r="BM46" s="73">
        <v>0</v>
      </c>
      <c r="BN46" s="73">
        <v>0</v>
      </c>
    </row>
    <row r="47" spans="1:111" x14ac:dyDescent="0.3">
      <c r="A47" s="11" t="s">
        <v>262</v>
      </c>
      <c r="B47" s="72">
        <v>0</v>
      </c>
      <c r="C47" s="72">
        <v>0</v>
      </c>
      <c r="D47" s="72">
        <v>-38210</v>
      </c>
      <c r="E47" s="72">
        <v>0</v>
      </c>
      <c r="F47" s="72">
        <v>-366</v>
      </c>
      <c r="G47" s="72">
        <v>0</v>
      </c>
      <c r="H47" s="72">
        <v>0</v>
      </c>
      <c r="I47" s="72">
        <v>0</v>
      </c>
      <c r="J47" s="72">
        <v>0</v>
      </c>
      <c r="K47" s="72">
        <v>0</v>
      </c>
      <c r="L47" s="72">
        <v>0</v>
      </c>
      <c r="M47" s="72">
        <v>-11</v>
      </c>
      <c r="N47" s="72">
        <v>-9</v>
      </c>
      <c r="O47" s="72">
        <v>-10</v>
      </c>
      <c r="P47" s="72">
        <v>0</v>
      </c>
      <c r="Q47" s="72">
        <v>0</v>
      </c>
      <c r="R47" s="72">
        <v>0</v>
      </c>
      <c r="S47" s="72">
        <v>-126396</v>
      </c>
      <c r="T47" s="73" t="s">
        <v>68</v>
      </c>
      <c r="U47" s="72">
        <v>-691</v>
      </c>
      <c r="V47" s="72">
        <v>0</v>
      </c>
      <c r="W47" s="72">
        <v>0</v>
      </c>
      <c r="X47" s="72">
        <v>0</v>
      </c>
      <c r="Y47" s="72">
        <v>0</v>
      </c>
      <c r="Z47" s="72">
        <v>0</v>
      </c>
      <c r="AA47" s="72">
        <v>0</v>
      </c>
      <c r="AB47" s="72">
        <v>-239</v>
      </c>
      <c r="AC47" s="72">
        <v>0</v>
      </c>
      <c r="AD47" s="72">
        <v>0</v>
      </c>
      <c r="AE47" s="72">
        <v>0</v>
      </c>
      <c r="AF47" s="72">
        <v>0</v>
      </c>
      <c r="AG47" s="72">
        <v>-172</v>
      </c>
      <c r="AH47" s="72">
        <v>-1747</v>
      </c>
      <c r="AI47" s="72">
        <v>-2641</v>
      </c>
      <c r="AJ47" s="72">
        <v>0</v>
      </c>
      <c r="AK47" s="72">
        <v>0</v>
      </c>
      <c r="AL47" s="72">
        <v>0</v>
      </c>
      <c r="AM47" s="72">
        <v>0</v>
      </c>
      <c r="AN47" s="72">
        <v>0</v>
      </c>
      <c r="AO47" s="72">
        <v>0</v>
      </c>
      <c r="AP47" s="72">
        <v>-80</v>
      </c>
      <c r="AQ47" s="72">
        <v>-697</v>
      </c>
      <c r="AR47" s="72">
        <v>0</v>
      </c>
      <c r="AS47" s="72">
        <v>-696</v>
      </c>
      <c r="AT47" s="72">
        <v>-3368</v>
      </c>
      <c r="AU47" s="72">
        <v>-150</v>
      </c>
      <c r="AV47" s="72">
        <v>0</v>
      </c>
      <c r="AW47" s="72">
        <v>0</v>
      </c>
      <c r="AX47" s="72">
        <v>0</v>
      </c>
      <c r="AY47" s="72">
        <v>0</v>
      </c>
      <c r="AZ47" s="72">
        <v>0</v>
      </c>
      <c r="BA47" s="72">
        <v>0</v>
      </c>
      <c r="BB47" s="72">
        <v>0</v>
      </c>
      <c r="BC47" s="72">
        <v>0</v>
      </c>
      <c r="BD47" s="72">
        <v>0</v>
      </c>
      <c r="BE47" s="72">
        <v>0</v>
      </c>
      <c r="BF47" s="72">
        <v>0</v>
      </c>
      <c r="BG47" s="72">
        <v>-2</v>
      </c>
      <c r="BH47" s="72">
        <v>0</v>
      </c>
      <c r="BI47" s="72">
        <v>0</v>
      </c>
      <c r="BJ47" s="72">
        <v>0</v>
      </c>
      <c r="BK47" s="72">
        <v>-1755262</v>
      </c>
      <c r="BL47" s="72">
        <v>-102097</v>
      </c>
      <c r="BM47" s="73">
        <v>-2032842</v>
      </c>
      <c r="BN47" s="73">
        <v>-3520</v>
      </c>
    </row>
    <row r="48" spans="1:111" x14ac:dyDescent="0.3">
      <c r="A48" s="11" t="s">
        <v>263</v>
      </c>
      <c r="B48" s="72">
        <v>0</v>
      </c>
      <c r="C48" s="72">
        <v>0</v>
      </c>
      <c r="D48" s="72">
        <v>0</v>
      </c>
      <c r="E48" s="72">
        <v>0</v>
      </c>
      <c r="F48" s="72">
        <v>0</v>
      </c>
      <c r="G48" s="72">
        <v>0</v>
      </c>
      <c r="H48" s="72">
        <v>0</v>
      </c>
      <c r="I48" s="72">
        <v>0</v>
      </c>
      <c r="J48" s="72">
        <v>0</v>
      </c>
      <c r="K48" s="72">
        <v>0</v>
      </c>
      <c r="L48" s="72">
        <v>0</v>
      </c>
      <c r="M48" s="72">
        <v>0</v>
      </c>
      <c r="N48" s="72">
        <v>0</v>
      </c>
      <c r="O48" s="72">
        <v>0</v>
      </c>
      <c r="P48" s="72">
        <v>0</v>
      </c>
      <c r="Q48" s="72">
        <v>0</v>
      </c>
      <c r="R48" s="72">
        <v>0</v>
      </c>
      <c r="S48" s="72">
        <v>0</v>
      </c>
      <c r="T48" s="73" t="s">
        <v>68</v>
      </c>
      <c r="U48" s="72">
        <v>0</v>
      </c>
      <c r="V48" s="72">
        <v>0</v>
      </c>
      <c r="W48" s="72">
        <v>0</v>
      </c>
      <c r="X48" s="72">
        <v>0</v>
      </c>
      <c r="Y48" s="72">
        <v>0</v>
      </c>
      <c r="Z48" s="72">
        <v>0</v>
      </c>
      <c r="AA48" s="72">
        <v>0</v>
      </c>
      <c r="AB48" s="72">
        <v>0</v>
      </c>
      <c r="AC48" s="72">
        <v>0</v>
      </c>
      <c r="AD48" s="72">
        <v>0</v>
      </c>
      <c r="AE48" s="72">
        <v>0</v>
      </c>
      <c r="AF48" s="72">
        <v>0</v>
      </c>
      <c r="AG48" s="72">
        <v>0</v>
      </c>
      <c r="AH48" s="72">
        <v>0</v>
      </c>
      <c r="AI48" s="72">
        <v>0</v>
      </c>
      <c r="AJ48" s="72">
        <v>0</v>
      </c>
      <c r="AK48" s="72">
        <v>0</v>
      </c>
      <c r="AL48" s="72">
        <v>0</v>
      </c>
      <c r="AM48" s="72">
        <v>0</v>
      </c>
      <c r="AN48" s="72">
        <v>0</v>
      </c>
      <c r="AO48" s="72">
        <v>0</v>
      </c>
      <c r="AP48" s="72">
        <v>0</v>
      </c>
      <c r="AQ48" s="72">
        <v>0</v>
      </c>
      <c r="AR48" s="72">
        <v>0</v>
      </c>
      <c r="AS48" s="72">
        <v>0</v>
      </c>
      <c r="AT48" s="72">
        <v>0</v>
      </c>
      <c r="AU48" s="72">
        <v>0</v>
      </c>
      <c r="AV48" s="72">
        <v>0</v>
      </c>
      <c r="AW48" s="72">
        <v>0</v>
      </c>
      <c r="AX48" s="72">
        <v>0</v>
      </c>
      <c r="AY48" s="72">
        <v>0</v>
      </c>
      <c r="AZ48" s="72">
        <v>0</v>
      </c>
      <c r="BA48" s="72">
        <v>0</v>
      </c>
      <c r="BB48" s="72">
        <v>0</v>
      </c>
      <c r="BC48" s="72">
        <v>0</v>
      </c>
      <c r="BD48" s="72">
        <v>0</v>
      </c>
      <c r="BE48" s="72">
        <v>0</v>
      </c>
      <c r="BF48" s="72">
        <v>0</v>
      </c>
      <c r="BG48" s="72">
        <v>0</v>
      </c>
      <c r="BH48" s="72">
        <v>0</v>
      </c>
      <c r="BI48" s="72">
        <v>0</v>
      </c>
      <c r="BJ48" s="72">
        <v>0</v>
      </c>
      <c r="BK48" s="72">
        <v>-78080</v>
      </c>
      <c r="BL48" s="72">
        <v>0</v>
      </c>
      <c r="BM48" s="73">
        <v>-78080</v>
      </c>
      <c r="BN48" s="73">
        <v>0</v>
      </c>
    </row>
    <row r="49" spans="1:111" x14ac:dyDescent="0.3">
      <c r="A49" s="11" t="s">
        <v>264</v>
      </c>
      <c r="B49" s="72">
        <v>0</v>
      </c>
      <c r="C49" s="72">
        <v>0</v>
      </c>
      <c r="D49" s="72">
        <v>0</v>
      </c>
      <c r="E49" s="72">
        <v>0</v>
      </c>
      <c r="F49" s="72">
        <v>0</v>
      </c>
      <c r="G49" s="72">
        <v>0</v>
      </c>
      <c r="H49" s="72">
        <v>0</v>
      </c>
      <c r="I49" s="72">
        <v>0</v>
      </c>
      <c r="J49" s="72">
        <v>0</v>
      </c>
      <c r="K49" s="72">
        <v>0</v>
      </c>
      <c r="L49" s="72">
        <v>0</v>
      </c>
      <c r="M49" s="72">
        <v>0</v>
      </c>
      <c r="N49" s="72">
        <v>0</v>
      </c>
      <c r="O49" s="72">
        <v>0</v>
      </c>
      <c r="P49" s="72">
        <v>0</v>
      </c>
      <c r="Q49" s="72">
        <v>0</v>
      </c>
      <c r="R49" s="72">
        <v>0</v>
      </c>
      <c r="S49" s="72">
        <v>0</v>
      </c>
      <c r="T49" s="73" t="s">
        <v>68</v>
      </c>
      <c r="U49" s="72">
        <v>0</v>
      </c>
      <c r="V49" s="72">
        <v>0</v>
      </c>
      <c r="W49" s="72">
        <v>0</v>
      </c>
      <c r="X49" s="72">
        <v>0</v>
      </c>
      <c r="Y49" s="72">
        <v>0</v>
      </c>
      <c r="Z49" s="72">
        <v>0</v>
      </c>
      <c r="AA49" s="72">
        <v>0</v>
      </c>
      <c r="AB49" s="72">
        <v>0</v>
      </c>
      <c r="AC49" s="72">
        <v>0</v>
      </c>
      <c r="AD49" s="72">
        <v>0</v>
      </c>
      <c r="AE49" s="72">
        <v>0</v>
      </c>
      <c r="AF49" s="72">
        <v>0</v>
      </c>
      <c r="AG49" s="72">
        <v>0</v>
      </c>
      <c r="AH49" s="72">
        <v>0</v>
      </c>
      <c r="AI49" s="72">
        <v>0</v>
      </c>
      <c r="AJ49" s="72">
        <v>0</v>
      </c>
      <c r="AK49" s="72">
        <v>0</v>
      </c>
      <c r="AL49" s="72">
        <v>0</v>
      </c>
      <c r="AM49" s="72">
        <v>0</v>
      </c>
      <c r="AN49" s="72">
        <v>0</v>
      </c>
      <c r="AO49" s="72">
        <v>0</v>
      </c>
      <c r="AP49" s="72">
        <v>0</v>
      </c>
      <c r="AQ49" s="72">
        <v>0</v>
      </c>
      <c r="AR49" s="72">
        <v>0</v>
      </c>
      <c r="AS49" s="72">
        <v>0</v>
      </c>
      <c r="AT49" s="72">
        <v>0</v>
      </c>
      <c r="AU49" s="72">
        <v>0</v>
      </c>
      <c r="AV49" s="72">
        <v>0</v>
      </c>
      <c r="AW49" s="72">
        <v>0</v>
      </c>
      <c r="AX49" s="72">
        <v>0</v>
      </c>
      <c r="AY49" s="72">
        <v>0</v>
      </c>
      <c r="AZ49" s="72">
        <v>0</v>
      </c>
      <c r="BA49" s="72">
        <v>0</v>
      </c>
      <c r="BB49" s="72">
        <v>0</v>
      </c>
      <c r="BC49" s="72">
        <v>0</v>
      </c>
      <c r="BD49" s="72">
        <v>0</v>
      </c>
      <c r="BE49" s="72">
        <v>0</v>
      </c>
      <c r="BF49" s="72">
        <v>0</v>
      </c>
      <c r="BG49" s="72">
        <v>0</v>
      </c>
      <c r="BH49" s="72">
        <v>0</v>
      </c>
      <c r="BI49" s="72">
        <v>0</v>
      </c>
      <c r="BJ49" s="72">
        <v>0</v>
      </c>
      <c r="BK49" s="72">
        <v>-1177</v>
      </c>
      <c r="BL49" s="72">
        <v>-4</v>
      </c>
      <c r="BM49" s="73">
        <v>-1181</v>
      </c>
      <c r="BN49" s="73">
        <v>0</v>
      </c>
    </row>
    <row r="50" spans="1:111" x14ac:dyDescent="0.3">
      <c r="A50" s="11" t="s">
        <v>257</v>
      </c>
      <c r="B50" s="72">
        <v>0</v>
      </c>
      <c r="C50" s="72">
        <v>0</v>
      </c>
      <c r="D50" s="72">
        <v>0</v>
      </c>
      <c r="E50" s="72">
        <v>0</v>
      </c>
      <c r="F50" s="72">
        <v>0</v>
      </c>
      <c r="G50" s="72">
        <v>0</v>
      </c>
      <c r="H50" s="72">
        <v>0</v>
      </c>
      <c r="I50" s="72">
        <v>0</v>
      </c>
      <c r="J50" s="72">
        <v>0</v>
      </c>
      <c r="K50" s="72">
        <v>0</v>
      </c>
      <c r="L50" s="72">
        <v>0</v>
      </c>
      <c r="M50" s="72">
        <v>0</v>
      </c>
      <c r="N50" s="72">
        <v>0</v>
      </c>
      <c r="O50" s="72">
        <v>0</v>
      </c>
      <c r="P50" s="72">
        <v>0</v>
      </c>
      <c r="Q50" s="72">
        <v>0</v>
      </c>
      <c r="R50" s="72">
        <v>0</v>
      </c>
      <c r="S50" s="72">
        <v>0</v>
      </c>
      <c r="T50" s="73" t="s">
        <v>68</v>
      </c>
      <c r="U50" s="72">
        <v>0</v>
      </c>
      <c r="V50" s="72">
        <v>0</v>
      </c>
      <c r="W50" s="72">
        <v>0</v>
      </c>
      <c r="X50" s="72">
        <v>0</v>
      </c>
      <c r="Y50" s="72">
        <v>0</v>
      </c>
      <c r="Z50" s="72">
        <v>0</v>
      </c>
      <c r="AA50" s="72">
        <v>0</v>
      </c>
      <c r="AB50" s="72">
        <v>0</v>
      </c>
      <c r="AC50" s="72">
        <v>0</v>
      </c>
      <c r="AD50" s="72">
        <v>0</v>
      </c>
      <c r="AE50" s="72">
        <v>0</v>
      </c>
      <c r="AF50" s="72">
        <v>0</v>
      </c>
      <c r="AG50" s="72">
        <v>0</v>
      </c>
      <c r="AH50" s="72">
        <v>0</v>
      </c>
      <c r="AI50" s="72">
        <v>0</v>
      </c>
      <c r="AJ50" s="72">
        <v>0</v>
      </c>
      <c r="AK50" s="72">
        <v>0</v>
      </c>
      <c r="AL50" s="72">
        <v>0</v>
      </c>
      <c r="AM50" s="72">
        <v>0</v>
      </c>
      <c r="AN50" s="72">
        <v>0</v>
      </c>
      <c r="AO50" s="72">
        <v>0</v>
      </c>
      <c r="AP50" s="72">
        <v>0</v>
      </c>
      <c r="AQ50" s="72">
        <v>0</v>
      </c>
      <c r="AR50" s="72">
        <v>0</v>
      </c>
      <c r="AS50" s="72">
        <v>0</v>
      </c>
      <c r="AT50" s="72">
        <v>0</v>
      </c>
      <c r="AU50" s="72">
        <v>0</v>
      </c>
      <c r="AV50" s="72">
        <v>0</v>
      </c>
      <c r="AW50" s="72">
        <v>0</v>
      </c>
      <c r="AX50" s="72">
        <v>0</v>
      </c>
      <c r="AY50" s="72">
        <v>0</v>
      </c>
      <c r="AZ50" s="72">
        <v>0</v>
      </c>
      <c r="BA50" s="72">
        <v>0</v>
      </c>
      <c r="BB50" s="72">
        <v>0</v>
      </c>
      <c r="BC50" s="72">
        <v>0</v>
      </c>
      <c r="BD50" s="72">
        <v>0</v>
      </c>
      <c r="BE50" s="72">
        <v>0</v>
      </c>
      <c r="BF50" s="72">
        <v>0</v>
      </c>
      <c r="BG50" s="72">
        <v>0</v>
      </c>
      <c r="BH50" s="72">
        <v>0</v>
      </c>
      <c r="BI50" s="72">
        <v>0</v>
      </c>
      <c r="BJ50" s="72">
        <v>0</v>
      </c>
      <c r="BK50" s="72">
        <v>0</v>
      </c>
      <c r="BL50" s="72">
        <v>0</v>
      </c>
      <c r="BM50" s="73">
        <v>0</v>
      </c>
      <c r="BN50" s="73">
        <v>0</v>
      </c>
    </row>
    <row r="51" spans="1:111" x14ac:dyDescent="0.3">
      <c r="A51" s="11" t="s">
        <v>116</v>
      </c>
      <c r="B51" s="72">
        <v>0</v>
      </c>
      <c r="C51" s="72">
        <v>0</v>
      </c>
      <c r="D51" s="72">
        <v>0</v>
      </c>
      <c r="E51" s="72">
        <v>0</v>
      </c>
      <c r="F51" s="72">
        <v>0</v>
      </c>
      <c r="G51" s="72">
        <v>0</v>
      </c>
      <c r="H51" s="72">
        <v>0</v>
      </c>
      <c r="I51" s="72">
        <v>0</v>
      </c>
      <c r="J51" s="72">
        <v>0</v>
      </c>
      <c r="K51" s="72">
        <v>-882</v>
      </c>
      <c r="L51" s="72">
        <v>0</v>
      </c>
      <c r="M51" s="72">
        <v>0</v>
      </c>
      <c r="N51" s="72">
        <v>0</v>
      </c>
      <c r="O51" s="72">
        <v>-521</v>
      </c>
      <c r="P51" s="72">
        <v>0</v>
      </c>
      <c r="Q51" s="72">
        <v>0</v>
      </c>
      <c r="R51" s="72">
        <v>0</v>
      </c>
      <c r="S51" s="72">
        <v>-87926</v>
      </c>
      <c r="T51" s="73" t="s">
        <v>68</v>
      </c>
      <c r="U51" s="72">
        <v>0</v>
      </c>
      <c r="V51" s="72">
        <v>0</v>
      </c>
      <c r="W51" s="72">
        <v>0</v>
      </c>
      <c r="X51" s="72">
        <v>0</v>
      </c>
      <c r="Y51" s="72">
        <v>0</v>
      </c>
      <c r="Z51" s="72">
        <v>0</v>
      </c>
      <c r="AA51" s="72">
        <v>0</v>
      </c>
      <c r="AB51" s="72">
        <v>-238</v>
      </c>
      <c r="AC51" s="72">
        <v>-89</v>
      </c>
      <c r="AD51" s="72">
        <v>0</v>
      </c>
      <c r="AE51" s="72">
        <v>0</v>
      </c>
      <c r="AF51" s="72">
        <v>0</v>
      </c>
      <c r="AG51" s="72">
        <v>-129</v>
      </c>
      <c r="AH51" s="72">
        <v>-1108</v>
      </c>
      <c r="AI51" s="72">
        <v>-2671</v>
      </c>
      <c r="AJ51" s="72">
        <v>0</v>
      </c>
      <c r="AK51" s="72">
        <v>0</v>
      </c>
      <c r="AL51" s="72">
        <v>0</v>
      </c>
      <c r="AM51" s="72">
        <v>0</v>
      </c>
      <c r="AN51" s="72">
        <v>0</v>
      </c>
      <c r="AO51" s="72">
        <v>0</v>
      </c>
      <c r="AP51" s="72">
        <v>-11400</v>
      </c>
      <c r="AQ51" s="72">
        <v>0</v>
      </c>
      <c r="AR51" s="72">
        <v>-1031</v>
      </c>
      <c r="AS51" s="72">
        <v>-1031</v>
      </c>
      <c r="AT51" s="72">
        <v>-7876</v>
      </c>
      <c r="AU51" s="72">
        <v>-2531</v>
      </c>
      <c r="AV51" s="72">
        <v>0</v>
      </c>
      <c r="AW51" s="72">
        <v>0</v>
      </c>
      <c r="AX51" s="72">
        <v>0</v>
      </c>
      <c r="AY51" s="72">
        <v>0</v>
      </c>
      <c r="AZ51" s="72">
        <v>0</v>
      </c>
      <c r="BA51" s="72">
        <v>0</v>
      </c>
      <c r="BB51" s="72">
        <v>0</v>
      </c>
      <c r="BC51" s="72">
        <v>0</v>
      </c>
      <c r="BD51" s="72">
        <v>0</v>
      </c>
      <c r="BE51" s="72">
        <v>0</v>
      </c>
      <c r="BF51" s="72">
        <v>0</v>
      </c>
      <c r="BG51" s="72">
        <v>-1</v>
      </c>
      <c r="BH51" s="72">
        <v>0</v>
      </c>
      <c r="BI51" s="72">
        <v>0</v>
      </c>
      <c r="BJ51" s="72">
        <v>0</v>
      </c>
      <c r="BK51" s="72">
        <v>-144519</v>
      </c>
      <c r="BL51" s="72">
        <v>-28330</v>
      </c>
      <c r="BM51" s="73">
        <v>-290282</v>
      </c>
      <c r="BN51" s="73">
        <v>-11439</v>
      </c>
    </row>
    <row r="52" spans="1:111" x14ac:dyDescent="0.3">
      <c r="A52" s="11" t="s">
        <v>117</v>
      </c>
      <c r="B52" s="72">
        <v>0</v>
      </c>
      <c r="C52" s="72">
        <v>0</v>
      </c>
      <c r="D52" s="72">
        <v>-1570</v>
      </c>
      <c r="E52" s="72">
        <v>0</v>
      </c>
      <c r="F52" s="72">
        <v>-61</v>
      </c>
      <c r="G52" s="72">
        <v>0</v>
      </c>
      <c r="H52" s="72">
        <v>0</v>
      </c>
      <c r="I52" s="72">
        <v>0</v>
      </c>
      <c r="J52" s="72">
        <v>0</v>
      </c>
      <c r="K52" s="72">
        <v>0</v>
      </c>
      <c r="L52" s="72">
        <v>-104</v>
      </c>
      <c r="M52" s="72">
        <v>-5475</v>
      </c>
      <c r="N52" s="72">
        <v>-29443</v>
      </c>
      <c r="O52" s="72">
        <v>-6372</v>
      </c>
      <c r="P52" s="72">
        <v>0</v>
      </c>
      <c r="Q52" s="72">
        <v>0</v>
      </c>
      <c r="R52" s="72">
        <v>0</v>
      </c>
      <c r="S52" s="72">
        <v>-91637</v>
      </c>
      <c r="T52" s="73" t="s">
        <v>68</v>
      </c>
      <c r="U52" s="72">
        <v>0</v>
      </c>
      <c r="V52" s="72">
        <v>0</v>
      </c>
      <c r="W52" s="72">
        <v>0</v>
      </c>
      <c r="X52" s="72">
        <v>0</v>
      </c>
      <c r="Y52" s="72">
        <v>0</v>
      </c>
      <c r="Z52" s="72">
        <v>-1633</v>
      </c>
      <c r="AA52" s="72">
        <v>0</v>
      </c>
      <c r="AB52" s="72">
        <v>0</v>
      </c>
      <c r="AC52" s="72">
        <v>0</v>
      </c>
      <c r="AD52" s="72">
        <v>0</v>
      </c>
      <c r="AE52" s="72">
        <v>0</v>
      </c>
      <c r="AF52" s="72">
        <v>0</v>
      </c>
      <c r="AG52" s="72">
        <v>0</v>
      </c>
      <c r="AH52" s="72">
        <v>0</v>
      </c>
      <c r="AI52" s="72">
        <v>0</v>
      </c>
      <c r="AJ52" s="72">
        <v>0</v>
      </c>
      <c r="AK52" s="72">
        <v>0</v>
      </c>
      <c r="AL52" s="72">
        <v>0</v>
      </c>
      <c r="AM52" s="72">
        <v>0</v>
      </c>
      <c r="AN52" s="72">
        <v>0</v>
      </c>
      <c r="AO52" s="72">
        <v>0</v>
      </c>
      <c r="AP52" s="72">
        <v>0</v>
      </c>
      <c r="AQ52" s="72">
        <v>-7</v>
      </c>
      <c r="AR52" s="72">
        <v>0</v>
      </c>
      <c r="AS52" s="72">
        <v>0</v>
      </c>
      <c r="AT52" s="72">
        <v>-11</v>
      </c>
      <c r="AU52" s="72">
        <v>-907</v>
      </c>
      <c r="AV52" s="72">
        <v>0</v>
      </c>
      <c r="AW52" s="72">
        <v>0</v>
      </c>
      <c r="AX52" s="72">
        <v>0</v>
      </c>
      <c r="AY52" s="72">
        <v>0</v>
      </c>
      <c r="AZ52" s="72">
        <v>0</v>
      </c>
      <c r="BA52" s="72">
        <v>0</v>
      </c>
      <c r="BB52" s="72">
        <v>0</v>
      </c>
      <c r="BC52" s="72">
        <v>0</v>
      </c>
      <c r="BD52" s="72">
        <v>0</v>
      </c>
      <c r="BE52" s="72">
        <v>-361</v>
      </c>
      <c r="BF52" s="72">
        <v>0</v>
      </c>
      <c r="BG52" s="72">
        <v>0</v>
      </c>
      <c r="BH52" s="72">
        <v>0</v>
      </c>
      <c r="BI52" s="72">
        <v>0</v>
      </c>
      <c r="BJ52" s="72">
        <v>0</v>
      </c>
      <c r="BK52" s="72">
        <v>-2449060</v>
      </c>
      <c r="BL52" s="72">
        <v>-217683</v>
      </c>
      <c r="BM52" s="73">
        <v>-2804325</v>
      </c>
      <c r="BN52" s="73">
        <v>-1279</v>
      </c>
    </row>
    <row r="53" spans="1:111" s="2" customFormat="1" x14ac:dyDescent="0.3">
      <c r="A53" s="10" t="s">
        <v>118</v>
      </c>
      <c r="B53" s="73">
        <v>113194</v>
      </c>
      <c r="C53" s="73">
        <v>80462</v>
      </c>
      <c r="D53" s="73">
        <v>2266165</v>
      </c>
      <c r="E53" s="73">
        <v>249686</v>
      </c>
      <c r="F53" s="73">
        <v>213285</v>
      </c>
      <c r="G53" s="73">
        <v>43233</v>
      </c>
      <c r="H53" s="73">
        <v>583998</v>
      </c>
      <c r="I53" s="73">
        <v>0</v>
      </c>
      <c r="J53" s="73">
        <v>123805</v>
      </c>
      <c r="K53" s="73">
        <v>107276</v>
      </c>
      <c r="L53" s="73">
        <v>1429</v>
      </c>
      <c r="M53" s="73">
        <v>427011</v>
      </c>
      <c r="N53" s="73">
        <v>417815</v>
      </c>
      <c r="O53" s="73">
        <v>74511</v>
      </c>
      <c r="P53" s="73">
        <v>15277</v>
      </c>
      <c r="Q53" s="73">
        <v>3206</v>
      </c>
      <c r="R53" s="73">
        <v>2871</v>
      </c>
      <c r="S53" s="73">
        <v>30832237</v>
      </c>
      <c r="T53" s="73" t="s">
        <v>68</v>
      </c>
      <c r="U53" s="73">
        <v>1967</v>
      </c>
      <c r="V53" s="73">
        <v>238934</v>
      </c>
      <c r="W53" s="73">
        <v>0</v>
      </c>
      <c r="X53" s="73">
        <v>0</v>
      </c>
      <c r="Y53" s="73">
        <v>0</v>
      </c>
      <c r="Z53" s="73">
        <v>226724</v>
      </c>
      <c r="AA53" s="73">
        <v>1610228</v>
      </c>
      <c r="AB53" s="73">
        <v>4967426</v>
      </c>
      <c r="AC53" s="73">
        <v>25019719</v>
      </c>
      <c r="AD53" s="73">
        <v>30610</v>
      </c>
      <c r="AE53" s="73">
        <v>45</v>
      </c>
      <c r="AF53" s="73">
        <v>3351997</v>
      </c>
      <c r="AG53" s="73">
        <v>918152</v>
      </c>
      <c r="AH53" s="73">
        <v>25059009</v>
      </c>
      <c r="AI53" s="73">
        <v>885403</v>
      </c>
      <c r="AJ53" s="73">
        <v>5202260</v>
      </c>
      <c r="AK53" s="73">
        <v>154136</v>
      </c>
      <c r="AL53" s="73">
        <v>608503</v>
      </c>
      <c r="AM53" s="73">
        <v>1820223</v>
      </c>
      <c r="AN53" s="73">
        <v>58520</v>
      </c>
      <c r="AO53" s="73">
        <v>758393</v>
      </c>
      <c r="AP53" s="73">
        <v>1102400</v>
      </c>
      <c r="AQ53" s="73">
        <v>240698</v>
      </c>
      <c r="AR53" s="73">
        <v>47257</v>
      </c>
      <c r="AS53" s="73">
        <v>52110</v>
      </c>
      <c r="AT53" s="73">
        <v>5522074</v>
      </c>
      <c r="AU53" s="73">
        <v>133786</v>
      </c>
      <c r="AV53" s="73">
        <v>1438625</v>
      </c>
      <c r="AW53" s="73">
        <v>735391</v>
      </c>
      <c r="AX53" s="73">
        <v>243684</v>
      </c>
      <c r="AY53" s="73">
        <v>0</v>
      </c>
      <c r="AZ53" s="73">
        <v>16906</v>
      </c>
      <c r="BA53" s="73">
        <v>0</v>
      </c>
      <c r="BB53" s="73">
        <v>0</v>
      </c>
      <c r="BC53" s="73">
        <v>0</v>
      </c>
      <c r="BD53" s="73">
        <v>0</v>
      </c>
      <c r="BE53" s="73">
        <v>134466</v>
      </c>
      <c r="BF53" s="73">
        <v>0</v>
      </c>
      <c r="BG53" s="73">
        <v>290714</v>
      </c>
      <c r="BH53" s="73">
        <v>0</v>
      </c>
      <c r="BI53" s="73">
        <v>0</v>
      </c>
      <c r="BJ53" s="73">
        <v>0</v>
      </c>
      <c r="BK53" s="73">
        <v>33552988</v>
      </c>
      <c r="BL53" s="73">
        <v>2377802</v>
      </c>
      <c r="BM53" s="73">
        <v>152356608</v>
      </c>
      <c r="BN53" s="73">
        <v>8562903</v>
      </c>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row>
    <row r="54" spans="1:111" s="2" customFormat="1" x14ac:dyDescent="0.3">
      <c r="A54" s="10" t="s">
        <v>119</v>
      </c>
      <c r="B54" s="73">
        <v>98935</v>
      </c>
      <c r="C54" s="73">
        <v>74817</v>
      </c>
      <c r="D54" s="73">
        <v>1715183</v>
      </c>
      <c r="E54" s="73">
        <v>232975</v>
      </c>
      <c r="F54" s="73">
        <v>116445</v>
      </c>
      <c r="G54" s="73">
        <v>0</v>
      </c>
      <c r="H54" s="73">
        <v>529741</v>
      </c>
      <c r="I54" s="73">
        <v>0</v>
      </c>
      <c r="J54" s="73">
        <v>46911</v>
      </c>
      <c r="K54" s="73">
        <v>75260</v>
      </c>
      <c r="L54" s="73">
        <v>281</v>
      </c>
      <c r="M54" s="73">
        <v>426859</v>
      </c>
      <c r="N54" s="73">
        <v>417815</v>
      </c>
      <c r="O54" s="73">
        <v>73719</v>
      </c>
      <c r="P54" s="73">
        <v>8203</v>
      </c>
      <c r="Q54" s="73">
        <v>0</v>
      </c>
      <c r="R54" s="73">
        <v>1804</v>
      </c>
      <c r="S54" s="73">
        <v>11159112</v>
      </c>
      <c r="T54" s="73" t="s">
        <v>68</v>
      </c>
      <c r="U54" s="73">
        <v>1967</v>
      </c>
      <c r="V54" s="73">
        <v>46</v>
      </c>
      <c r="W54" s="73">
        <v>0</v>
      </c>
      <c r="X54" s="73">
        <v>0</v>
      </c>
      <c r="Y54" s="73">
        <v>0</v>
      </c>
      <c r="Z54" s="73">
        <v>138385</v>
      </c>
      <c r="AA54" s="73">
        <v>11682</v>
      </c>
      <c r="AB54" s="73">
        <v>431742</v>
      </c>
      <c r="AC54" s="73">
        <v>63604</v>
      </c>
      <c r="AD54" s="73">
        <v>0</v>
      </c>
      <c r="AE54" s="73">
        <v>0</v>
      </c>
      <c r="AF54" s="73">
        <v>7920</v>
      </c>
      <c r="AG54" s="73">
        <v>122488</v>
      </c>
      <c r="AH54" s="73">
        <v>1833807</v>
      </c>
      <c r="AI54" s="73">
        <v>493931</v>
      </c>
      <c r="AJ54" s="73">
        <v>284672</v>
      </c>
      <c r="AK54" s="73">
        <v>1808</v>
      </c>
      <c r="AL54" s="73">
        <v>0</v>
      </c>
      <c r="AM54" s="73">
        <v>50983</v>
      </c>
      <c r="AN54" s="73">
        <v>0</v>
      </c>
      <c r="AO54" s="73">
        <v>507983</v>
      </c>
      <c r="AP54" s="73">
        <v>43720</v>
      </c>
      <c r="AQ54" s="73">
        <v>237664</v>
      </c>
      <c r="AR54" s="73">
        <v>24014</v>
      </c>
      <c r="AS54" s="73">
        <v>26691</v>
      </c>
      <c r="AT54" s="73">
        <v>2746510</v>
      </c>
      <c r="AU54" s="73">
        <v>37248</v>
      </c>
      <c r="AV54" s="73">
        <v>1185</v>
      </c>
      <c r="AW54" s="73">
        <v>13920</v>
      </c>
      <c r="AX54" s="73">
        <v>242266</v>
      </c>
      <c r="AY54" s="73">
        <v>0</v>
      </c>
      <c r="AZ54" s="73">
        <v>338</v>
      </c>
      <c r="BA54" s="73">
        <v>0</v>
      </c>
      <c r="BB54" s="73">
        <v>0</v>
      </c>
      <c r="BC54" s="73">
        <v>0</v>
      </c>
      <c r="BD54" s="73">
        <v>0</v>
      </c>
      <c r="BE54" s="73">
        <v>10043</v>
      </c>
      <c r="BF54" s="73">
        <v>0</v>
      </c>
      <c r="BG54" s="73">
        <v>12807</v>
      </c>
      <c r="BH54" s="73">
        <v>0</v>
      </c>
      <c r="BI54" s="73">
        <v>0</v>
      </c>
      <c r="BJ54" s="73">
        <v>0</v>
      </c>
      <c r="BK54" s="73">
        <v>10739437</v>
      </c>
      <c r="BL54" s="73">
        <v>1015547</v>
      </c>
      <c r="BM54" s="73">
        <v>34080468</v>
      </c>
      <c r="BN54" s="73">
        <v>3088331</v>
      </c>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row>
    <row r="55" spans="1:111" x14ac:dyDescent="0.3">
      <c r="A55" s="11" t="s">
        <v>120</v>
      </c>
      <c r="B55" s="72">
        <v>70652</v>
      </c>
      <c r="C55" s="72">
        <v>63387</v>
      </c>
      <c r="D55" s="72">
        <v>149572</v>
      </c>
      <c r="E55" s="72">
        <v>0</v>
      </c>
      <c r="F55" s="72">
        <v>185</v>
      </c>
      <c r="G55" s="72">
        <v>0</v>
      </c>
      <c r="H55" s="72">
        <v>442586</v>
      </c>
      <c r="I55" s="72">
        <v>0</v>
      </c>
      <c r="J55" s="72">
        <v>4416</v>
      </c>
      <c r="K55" s="72">
        <v>5488</v>
      </c>
      <c r="L55" s="72">
        <v>0</v>
      </c>
      <c r="M55" s="72">
        <v>358594</v>
      </c>
      <c r="N55" s="72">
        <v>412442</v>
      </c>
      <c r="O55" s="72">
        <v>69074</v>
      </c>
      <c r="P55" s="72">
        <v>0</v>
      </c>
      <c r="Q55" s="72">
        <v>0</v>
      </c>
      <c r="R55" s="72">
        <v>0</v>
      </c>
      <c r="S55" s="72">
        <v>1104186</v>
      </c>
      <c r="T55" s="73" t="s">
        <v>68</v>
      </c>
      <c r="U55" s="72">
        <v>0</v>
      </c>
      <c r="V55" s="72">
        <v>0</v>
      </c>
      <c r="W55" s="72">
        <v>0</v>
      </c>
      <c r="X55" s="72">
        <v>0</v>
      </c>
      <c r="Y55" s="72">
        <v>0</v>
      </c>
      <c r="Z55" s="72">
        <v>0</v>
      </c>
      <c r="AA55" s="72">
        <v>0</v>
      </c>
      <c r="AB55" s="72">
        <v>32854</v>
      </c>
      <c r="AC55" s="72">
        <v>0</v>
      </c>
      <c r="AD55" s="72">
        <v>0</v>
      </c>
      <c r="AE55" s="72">
        <v>0</v>
      </c>
      <c r="AF55" s="72">
        <v>0</v>
      </c>
      <c r="AG55" s="72">
        <v>3947</v>
      </c>
      <c r="AH55" s="72">
        <v>23936</v>
      </c>
      <c r="AI55" s="72">
        <v>22576</v>
      </c>
      <c r="AJ55" s="72">
        <v>0</v>
      </c>
      <c r="AK55" s="72">
        <v>0</v>
      </c>
      <c r="AL55" s="72">
        <v>0</v>
      </c>
      <c r="AM55" s="72">
        <v>0</v>
      </c>
      <c r="AN55" s="72">
        <v>0</v>
      </c>
      <c r="AO55" s="72">
        <v>39626</v>
      </c>
      <c r="AP55" s="72">
        <v>480</v>
      </c>
      <c r="AQ55" s="72">
        <v>2718</v>
      </c>
      <c r="AR55" s="72">
        <v>0</v>
      </c>
      <c r="AS55" s="72">
        <v>0</v>
      </c>
      <c r="AT55" s="72">
        <v>1776</v>
      </c>
      <c r="AU55" s="72">
        <v>93</v>
      </c>
      <c r="AV55" s="72">
        <v>0</v>
      </c>
      <c r="AW55" s="72">
        <v>90</v>
      </c>
      <c r="AX55" s="72">
        <v>0</v>
      </c>
      <c r="AY55" s="72">
        <v>0</v>
      </c>
      <c r="AZ55" s="72">
        <v>0</v>
      </c>
      <c r="BA55" s="72">
        <v>0</v>
      </c>
      <c r="BB55" s="72">
        <v>0</v>
      </c>
      <c r="BC55" s="72">
        <v>0</v>
      </c>
      <c r="BD55" s="72">
        <v>0</v>
      </c>
      <c r="BE55" s="72">
        <v>0</v>
      </c>
      <c r="BF55" s="72">
        <v>0</v>
      </c>
      <c r="BG55" s="72">
        <v>0</v>
      </c>
      <c r="BH55" s="72">
        <v>0</v>
      </c>
      <c r="BI55" s="72">
        <v>0</v>
      </c>
      <c r="BJ55" s="72">
        <v>0</v>
      </c>
      <c r="BK55" s="72">
        <v>1181254</v>
      </c>
      <c r="BL55" s="72">
        <v>24187</v>
      </c>
      <c r="BM55" s="73">
        <v>4014117</v>
      </c>
      <c r="BN55" s="73">
        <v>1959</v>
      </c>
    </row>
    <row r="56" spans="1:111" x14ac:dyDescent="0.3">
      <c r="A56" s="11" t="s">
        <v>121</v>
      </c>
      <c r="B56" s="72">
        <v>1997</v>
      </c>
      <c r="C56" s="72">
        <v>0</v>
      </c>
      <c r="D56" s="72">
        <v>334558</v>
      </c>
      <c r="E56" s="72">
        <v>25022</v>
      </c>
      <c r="F56" s="72">
        <v>23454</v>
      </c>
      <c r="G56" s="72">
        <v>0</v>
      </c>
      <c r="H56" s="72">
        <v>10566</v>
      </c>
      <c r="I56" s="72">
        <v>0</v>
      </c>
      <c r="J56" s="72">
        <v>36328</v>
      </c>
      <c r="K56" s="72">
        <v>3543</v>
      </c>
      <c r="L56" s="72">
        <v>207</v>
      </c>
      <c r="M56" s="72">
        <v>21445</v>
      </c>
      <c r="N56" s="72">
        <v>4126</v>
      </c>
      <c r="O56" s="72">
        <v>1238</v>
      </c>
      <c r="P56" s="72">
        <v>173</v>
      </c>
      <c r="Q56" s="72">
        <v>0</v>
      </c>
      <c r="R56" s="72">
        <v>0</v>
      </c>
      <c r="S56" s="72">
        <v>3072559</v>
      </c>
      <c r="T56" s="73" t="s">
        <v>68</v>
      </c>
      <c r="U56" s="72">
        <v>1019</v>
      </c>
      <c r="V56" s="72">
        <v>46</v>
      </c>
      <c r="W56" s="72">
        <v>0</v>
      </c>
      <c r="X56" s="72">
        <v>0</v>
      </c>
      <c r="Y56" s="72">
        <v>0</v>
      </c>
      <c r="Z56" s="72">
        <v>135168</v>
      </c>
      <c r="AA56" s="72">
        <v>11682</v>
      </c>
      <c r="AB56" s="72">
        <v>76414</v>
      </c>
      <c r="AC56" s="72">
        <v>12672</v>
      </c>
      <c r="AD56" s="72">
        <v>0</v>
      </c>
      <c r="AE56" s="72">
        <v>0</v>
      </c>
      <c r="AF56" s="72">
        <v>0</v>
      </c>
      <c r="AG56" s="72">
        <v>6050</v>
      </c>
      <c r="AH56" s="72">
        <v>123114</v>
      </c>
      <c r="AI56" s="72">
        <v>141570</v>
      </c>
      <c r="AJ56" s="72">
        <v>281834</v>
      </c>
      <c r="AK56" s="72">
        <v>0</v>
      </c>
      <c r="AL56" s="72">
        <v>0</v>
      </c>
      <c r="AM56" s="72">
        <v>43728</v>
      </c>
      <c r="AN56" s="72">
        <v>0</v>
      </c>
      <c r="AO56" s="72">
        <v>30697</v>
      </c>
      <c r="AP56" s="72">
        <v>8600</v>
      </c>
      <c r="AQ56" s="72">
        <v>36796</v>
      </c>
      <c r="AR56" s="72">
        <v>924</v>
      </c>
      <c r="AS56" s="72">
        <v>924</v>
      </c>
      <c r="AT56" s="72">
        <v>17239</v>
      </c>
      <c r="AU56" s="72">
        <v>2530</v>
      </c>
      <c r="AV56" s="72">
        <v>0</v>
      </c>
      <c r="AW56" s="72">
        <v>1170</v>
      </c>
      <c r="AX56" s="72">
        <v>367</v>
      </c>
      <c r="AY56" s="72">
        <v>0</v>
      </c>
      <c r="AZ56" s="72">
        <v>0</v>
      </c>
      <c r="BA56" s="72">
        <v>0</v>
      </c>
      <c r="BB56" s="72">
        <v>0</v>
      </c>
      <c r="BC56" s="72">
        <v>0</v>
      </c>
      <c r="BD56" s="72">
        <v>0</v>
      </c>
      <c r="BE56" s="72">
        <v>0</v>
      </c>
      <c r="BF56" s="72">
        <v>0</v>
      </c>
      <c r="BG56" s="72">
        <v>7</v>
      </c>
      <c r="BH56" s="72">
        <v>0</v>
      </c>
      <c r="BI56" s="72">
        <v>0</v>
      </c>
      <c r="BJ56" s="72">
        <v>0</v>
      </c>
      <c r="BK56" s="72">
        <v>1546658</v>
      </c>
      <c r="BL56" s="72">
        <v>483397</v>
      </c>
      <c r="BM56" s="73">
        <v>6497818</v>
      </c>
      <c r="BN56" s="73">
        <v>22236</v>
      </c>
    </row>
    <row r="57" spans="1:111" x14ac:dyDescent="0.3">
      <c r="A57" s="11" t="s">
        <v>122</v>
      </c>
      <c r="B57" s="72">
        <v>7360</v>
      </c>
      <c r="C57" s="72">
        <v>0</v>
      </c>
      <c r="D57" s="72">
        <v>22591</v>
      </c>
      <c r="E57" s="72">
        <v>31422</v>
      </c>
      <c r="F57" s="72">
        <v>1730</v>
      </c>
      <c r="G57" s="72">
        <v>0</v>
      </c>
      <c r="H57" s="72">
        <v>16774</v>
      </c>
      <c r="I57" s="72">
        <v>0</v>
      </c>
      <c r="J57" s="72">
        <v>0</v>
      </c>
      <c r="K57" s="72">
        <v>65</v>
      </c>
      <c r="L57" s="72">
        <v>0</v>
      </c>
      <c r="M57" s="72">
        <v>51</v>
      </c>
      <c r="N57" s="72">
        <v>908</v>
      </c>
      <c r="O57" s="72">
        <v>1275</v>
      </c>
      <c r="P57" s="72">
        <v>0</v>
      </c>
      <c r="Q57" s="72">
        <v>0</v>
      </c>
      <c r="R57" s="72">
        <v>0</v>
      </c>
      <c r="S57" s="72">
        <v>486411</v>
      </c>
      <c r="T57" s="73" t="s">
        <v>68</v>
      </c>
      <c r="U57" s="72">
        <v>0</v>
      </c>
      <c r="V57" s="72">
        <v>0</v>
      </c>
      <c r="W57" s="72">
        <v>0</v>
      </c>
      <c r="X57" s="72">
        <v>0</v>
      </c>
      <c r="Y57" s="72">
        <v>0</v>
      </c>
      <c r="Z57" s="72">
        <v>0</v>
      </c>
      <c r="AA57" s="72">
        <v>0</v>
      </c>
      <c r="AB57" s="72">
        <v>5869</v>
      </c>
      <c r="AC57" s="72">
        <v>0</v>
      </c>
      <c r="AD57" s="72">
        <v>0</v>
      </c>
      <c r="AE57" s="72">
        <v>0</v>
      </c>
      <c r="AF57" s="72">
        <v>0</v>
      </c>
      <c r="AG57" s="72">
        <v>1501</v>
      </c>
      <c r="AH57" s="72">
        <v>17934</v>
      </c>
      <c r="AI57" s="72">
        <v>30424</v>
      </c>
      <c r="AJ57" s="72">
        <v>0</v>
      </c>
      <c r="AK57" s="72">
        <v>0</v>
      </c>
      <c r="AL57" s="72">
        <v>0</v>
      </c>
      <c r="AM57" s="72">
        <v>1474</v>
      </c>
      <c r="AN57" s="72">
        <v>0</v>
      </c>
      <c r="AO57" s="72">
        <v>420</v>
      </c>
      <c r="AP57" s="72">
        <v>9600</v>
      </c>
      <c r="AQ57" s="72">
        <v>1304</v>
      </c>
      <c r="AR57" s="72">
        <v>0</v>
      </c>
      <c r="AS57" s="72">
        <v>0</v>
      </c>
      <c r="AT57" s="72">
        <v>654</v>
      </c>
      <c r="AU57" s="72">
        <v>85</v>
      </c>
      <c r="AV57" s="72">
        <v>0</v>
      </c>
      <c r="AW57" s="72">
        <v>0</v>
      </c>
      <c r="AX57" s="72">
        <v>0</v>
      </c>
      <c r="AY57" s="72">
        <v>0</v>
      </c>
      <c r="AZ57" s="72">
        <v>0</v>
      </c>
      <c r="BA57" s="72">
        <v>0</v>
      </c>
      <c r="BB57" s="72">
        <v>0</v>
      </c>
      <c r="BC57" s="72">
        <v>0</v>
      </c>
      <c r="BD57" s="72">
        <v>0</v>
      </c>
      <c r="BE57" s="72">
        <v>0</v>
      </c>
      <c r="BF57" s="72">
        <v>0</v>
      </c>
      <c r="BG57" s="72">
        <v>10</v>
      </c>
      <c r="BH57" s="72">
        <v>0</v>
      </c>
      <c r="BI57" s="72">
        <v>0</v>
      </c>
      <c r="BJ57" s="72">
        <v>0</v>
      </c>
      <c r="BK57" s="72">
        <v>1001286</v>
      </c>
      <c r="BL57" s="72">
        <v>8636</v>
      </c>
      <c r="BM57" s="73">
        <v>1647786</v>
      </c>
      <c r="BN57" s="73">
        <v>749</v>
      </c>
    </row>
    <row r="58" spans="1:111" x14ac:dyDescent="0.3">
      <c r="A58" s="11" t="s">
        <v>123</v>
      </c>
      <c r="B58" s="72">
        <v>3666</v>
      </c>
      <c r="C58" s="72">
        <v>0</v>
      </c>
      <c r="D58" s="72">
        <v>759746</v>
      </c>
      <c r="E58" s="72">
        <v>34228</v>
      </c>
      <c r="F58" s="72">
        <v>37335</v>
      </c>
      <c r="G58" s="72">
        <v>0</v>
      </c>
      <c r="H58" s="72">
        <v>24091</v>
      </c>
      <c r="I58" s="72">
        <v>0</v>
      </c>
      <c r="J58" s="72">
        <v>772</v>
      </c>
      <c r="K58" s="72">
        <v>49291</v>
      </c>
      <c r="L58" s="72">
        <v>0</v>
      </c>
      <c r="M58" s="72">
        <v>7654</v>
      </c>
      <c r="N58" s="72">
        <v>337</v>
      </c>
      <c r="O58" s="72">
        <v>2133</v>
      </c>
      <c r="P58" s="72">
        <v>0</v>
      </c>
      <c r="Q58" s="72">
        <v>0</v>
      </c>
      <c r="R58" s="72">
        <v>1804</v>
      </c>
      <c r="S58" s="72">
        <v>1117609</v>
      </c>
      <c r="T58" s="73" t="s">
        <v>68</v>
      </c>
      <c r="U58" s="72">
        <v>299</v>
      </c>
      <c r="V58" s="72">
        <v>0</v>
      </c>
      <c r="W58" s="72">
        <v>0</v>
      </c>
      <c r="X58" s="72">
        <v>0</v>
      </c>
      <c r="Y58" s="72">
        <v>0</v>
      </c>
      <c r="Z58" s="72">
        <v>0</v>
      </c>
      <c r="AA58" s="72">
        <v>0</v>
      </c>
      <c r="AB58" s="72">
        <v>38197</v>
      </c>
      <c r="AC58" s="72">
        <v>396</v>
      </c>
      <c r="AD58" s="72">
        <v>0</v>
      </c>
      <c r="AE58" s="72">
        <v>0</v>
      </c>
      <c r="AF58" s="72">
        <v>0</v>
      </c>
      <c r="AG58" s="72">
        <v>3775</v>
      </c>
      <c r="AH58" s="72">
        <v>100456</v>
      </c>
      <c r="AI58" s="72">
        <v>76211</v>
      </c>
      <c r="AJ58" s="72">
        <v>0</v>
      </c>
      <c r="AK58" s="72">
        <v>0</v>
      </c>
      <c r="AL58" s="72">
        <v>0</v>
      </c>
      <c r="AM58" s="72">
        <v>5781</v>
      </c>
      <c r="AN58" s="72">
        <v>0</v>
      </c>
      <c r="AO58" s="72">
        <v>360603</v>
      </c>
      <c r="AP58" s="72">
        <v>8160</v>
      </c>
      <c r="AQ58" s="72">
        <v>139906</v>
      </c>
      <c r="AR58" s="72">
        <v>16314</v>
      </c>
      <c r="AS58" s="72">
        <v>19905</v>
      </c>
      <c r="AT58" s="72">
        <v>43081</v>
      </c>
      <c r="AU58" s="72">
        <v>319</v>
      </c>
      <c r="AV58" s="72">
        <v>0</v>
      </c>
      <c r="AW58" s="72">
        <v>435</v>
      </c>
      <c r="AX58" s="72">
        <v>259</v>
      </c>
      <c r="AY58" s="72">
        <v>0</v>
      </c>
      <c r="AZ58" s="72">
        <v>0</v>
      </c>
      <c r="BA58" s="72">
        <v>0</v>
      </c>
      <c r="BB58" s="72">
        <v>0</v>
      </c>
      <c r="BC58" s="72">
        <v>0</v>
      </c>
      <c r="BD58" s="72">
        <v>0</v>
      </c>
      <c r="BE58" s="72">
        <v>0</v>
      </c>
      <c r="BF58" s="72">
        <v>0</v>
      </c>
      <c r="BG58" s="72">
        <v>2</v>
      </c>
      <c r="BH58" s="72">
        <v>0</v>
      </c>
      <c r="BI58" s="72">
        <v>0</v>
      </c>
      <c r="BJ58" s="72">
        <v>0</v>
      </c>
      <c r="BK58" s="72">
        <v>595464</v>
      </c>
      <c r="BL58" s="72">
        <v>9958</v>
      </c>
      <c r="BM58" s="73">
        <v>3458186</v>
      </c>
      <c r="BN58" s="73">
        <v>60410</v>
      </c>
    </row>
    <row r="59" spans="1:111" x14ac:dyDescent="0.3">
      <c r="A59" s="11" t="s">
        <v>124</v>
      </c>
      <c r="B59" s="72">
        <v>0</v>
      </c>
      <c r="C59" s="72">
        <v>0</v>
      </c>
      <c r="D59" s="72">
        <v>2924</v>
      </c>
      <c r="E59" s="72">
        <v>0</v>
      </c>
      <c r="F59" s="72">
        <v>462</v>
      </c>
      <c r="G59" s="72">
        <v>0</v>
      </c>
      <c r="H59" s="72">
        <v>4328</v>
      </c>
      <c r="I59" s="72">
        <v>0</v>
      </c>
      <c r="J59" s="72">
        <v>0</v>
      </c>
      <c r="K59" s="72">
        <v>0</v>
      </c>
      <c r="L59" s="72">
        <v>0</v>
      </c>
      <c r="M59" s="72">
        <v>1502</v>
      </c>
      <c r="N59" s="72">
        <v>0</v>
      </c>
      <c r="O59" s="72">
        <v>0</v>
      </c>
      <c r="P59" s="72">
        <v>0</v>
      </c>
      <c r="Q59" s="72">
        <v>0</v>
      </c>
      <c r="R59" s="72">
        <v>0</v>
      </c>
      <c r="S59" s="72">
        <v>328837</v>
      </c>
      <c r="T59" s="73" t="s">
        <v>68</v>
      </c>
      <c r="U59" s="72">
        <v>0</v>
      </c>
      <c r="V59" s="72">
        <v>0</v>
      </c>
      <c r="W59" s="72">
        <v>0</v>
      </c>
      <c r="X59" s="72">
        <v>0</v>
      </c>
      <c r="Y59" s="72">
        <v>0</v>
      </c>
      <c r="Z59" s="72">
        <v>0</v>
      </c>
      <c r="AA59" s="72">
        <v>0</v>
      </c>
      <c r="AB59" s="72">
        <v>6414</v>
      </c>
      <c r="AC59" s="72">
        <v>176</v>
      </c>
      <c r="AD59" s="72">
        <v>0</v>
      </c>
      <c r="AE59" s="72">
        <v>0</v>
      </c>
      <c r="AF59" s="72">
        <v>43</v>
      </c>
      <c r="AG59" s="72">
        <v>2619</v>
      </c>
      <c r="AH59" s="72">
        <v>25901</v>
      </c>
      <c r="AI59" s="72">
        <v>5013</v>
      </c>
      <c r="AJ59" s="72">
        <v>0</v>
      </c>
      <c r="AK59" s="72">
        <v>0</v>
      </c>
      <c r="AL59" s="72">
        <v>0</v>
      </c>
      <c r="AM59" s="72">
        <v>0</v>
      </c>
      <c r="AN59" s="72">
        <v>0</v>
      </c>
      <c r="AO59" s="72">
        <v>0</v>
      </c>
      <c r="AP59" s="72">
        <v>40</v>
      </c>
      <c r="AQ59" s="72">
        <v>794</v>
      </c>
      <c r="AR59" s="72">
        <v>1</v>
      </c>
      <c r="AS59" s="72">
        <v>1</v>
      </c>
      <c r="AT59" s="72">
        <v>920</v>
      </c>
      <c r="AU59" s="72">
        <v>25</v>
      </c>
      <c r="AV59" s="72">
        <v>0</v>
      </c>
      <c r="AW59" s="72">
        <v>83</v>
      </c>
      <c r="AX59" s="72">
        <v>74</v>
      </c>
      <c r="AY59" s="72">
        <v>0</v>
      </c>
      <c r="AZ59" s="72">
        <v>0</v>
      </c>
      <c r="BA59" s="72">
        <v>0</v>
      </c>
      <c r="BB59" s="72">
        <v>0</v>
      </c>
      <c r="BC59" s="72">
        <v>0</v>
      </c>
      <c r="BD59" s="72">
        <v>0</v>
      </c>
      <c r="BE59" s="72">
        <v>0</v>
      </c>
      <c r="BF59" s="72">
        <v>0</v>
      </c>
      <c r="BG59" s="72">
        <v>9</v>
      </c>
      <c r="BH59" s="72">
        <v>0</v>
      </c>
      <c r="BI59" s="72">
        <v>0</v>
      </c>
      <c r="BJ59" s="72">
        <v>0</v>
      </c>
      <c r="BK59" s="72">
        <v>551259</v>
      </c>
      <c r="BL59" s="72">
        <v>30013</v>
      </c>
      <c r="BM59" s="73">
        <v>961439</v>
      </c>
      <c r="BN59" s="73">
        <v>1112</v>
      </c>
    </row>
    <row r="60" spans="1:111" x14ac:dyDescent="0.3">
      <c r="A60" s="11" t="s">
        <v>125</v>
      </c>
      <c r="B60" s="72">
        <v>0</v>
      </c>
      <c r="C60" s="72">
        <v>0</v>
      </c>
      <c r="D60" s="72">
        <v>9989</v>
      </c>
      <c r="E60" s="72">
        <v>17</v>
      </c>
      <c r="F60" s="72">
        <v>197</v>
      </c>
      <c r="G60" s="72">
        <v>0</v>
      </c>
      <c r="H60" s="72">
        <v>4647</v>
      </c>
      <c r="I60" s="72">
        <v>0</v>
      </c>
      <c r="J60" s="72">
        <v>0</v>
      </c>
      <c r="K60" s="72">
        <v>65</v>
      </c>
      <c r="L60" s="72">
        <v>0</v>
      </c>
      <c r="M60" s="72">
        <v>595</v>
      </c>
      <c r="N60" s="72">
        <v>2</v>
      </c>
      <c r="O60" s="72">
        <v>0</v>
      </c>
      <c r="P60" s="72">
        <v>0</v>
      </c>
      <c r="Q60" s="72">
        <v>0</v>
      </c>
      <c r="R60" s="72">
        <v>0</v>
      </c>
      <c r="S60" s="72">
        <v>828629</v>
      </c>
      <c r="T60" s="73" t="s">
        <v>68</v>
      </c>
      <c r="U60" s="72">
        <v>0</v>
      </c>
      <c r="V60" s="72">
        <v>0</v>
      </c>
      <c r="W60" s="72">
        <v>0</v>
      </c>
      <c r="X60" s="72">
        <v>0</v>
      </c>
      <c r="Y60" s="72">
        <v>0</v>
      </c>
      <c r="Z60" s="72">
        <v>0</v>
      </c>
      <c r="AA60" s="72">
        <v>0</v>
      </c>
      <c r="AB60" s="72">
        <v>41405</v>
      </c>
      <c r="AC60" s="72">
        <v>705</v>
      </c>
      <c r="AD60" s="72">
        <v>0</v>
      </c>
      <c r="AE60" s="72">
        <v>0</v>
      </c>
      <c r="AF60" s="72">
        <v>473</v>
      </c>
      <c r="AG60" s="72">
        <v>10468</v>
      </c>
      <c r="AH60" s="72">
        <v>78086</v>
      </c>
      <c r="AI60" s="72">
        <v>11409</v>
      </c>
      <c r="AJ60" s="72">
        <v>0</v>
      </c>
      <c r="AK60" s="72">
        <v>1634</v>
      </c>
      <c r="AL60" s="72">
        <v>0</v>
      </c>
      <c r="AM60" s="72">
        <v>0</v>
      </c>
      <c r="AN60" s="72">
        <v>0</v>
      </c>
      <c r="AO60" s="72">
        <v>3872</v>
      </c>
      <c r="AP60" s="72">
        <v>120</v>
      </c>
      <c r="AQ60" s="72">
        <v>48</v>
      </c>
      <c r="AR60" s="72">
        <v>5</v>
      </c>
      <c r="AS60" s="72">
        <v>4</v>
      </c>
      <c r="AT60" s="72">
        <v>4291</v>
      </c>
      <c r="AU60" s="72">
        <v>356</v>
      </c>
      <c r="AV60" s="72">
        <v>0</v>
      </c>
      <c r="AW60" s="72">
        <v>623</v>
      </c>
      <c r="AX60" s="72">
        <v>112</v>
      </c>
      <c r="AY60" s="72">
        <v>0</v>
      </c>
      <c r="AZ60" s="72">
        <v>0</v>
      </c>
      <c r="BA60" s="72">
        <v>0</v>
      </c>
      <c r="BB60" s="72">
        <v>0</v>
      </c>
      <c r="BC60" s="72">
        <v>0</v>
      </c>
      <c r="BD60" s="72">
        <v>0</v>
      </c>
      <c r="BE60" s="72">
        <v>20</v>
      </c>
      <c r="BF60" s="72">
        <v>0</v>
      </c>
      <c r="BG60" s="72">
        <v>16</v>
      </c>
      <c r="BH60" s="72">
        <v>0</v>
      </c>
      <c r="BI60" s="72">
        <v>0</v>
      </c>
      <c r="BJ60" s="72">
        <v>0</v>
      </c>
      <c r="BK60" s="72">
        <v>1402406</v>
      </c>
      <c r="BL60" s="72">
        <v>30560</v>
      </c>
      <c r="BM60" s="73">
        <v>2430751</v>
      </c>
      <c r="BN60" s="73">
        <v>5423</v>
      </c>
    </row>
    <row r="61" spans="1:111" x14ac:dyDescent="0.3">
      <c r="A61" s="11" t="s">
        <v>126</v>
      </c>
      <c r="B61" s="72">
        <v>0</v>
      </c>
      <c r="C61" s="72">
        <v>0</v>
      </c>
      <c r="D61" s="72">
        <v>4693</v>
      </c>
      <c r="E61" s="72">
        <v>2227</v>
      </c>
      <c r="F61" s="72">
        <v>172</v>
      </c>
      <c r="G61" s="72">
        <v>0</v>
      </c>
      <c r="H61" s="72">
        <v>2171</v>
      </c>
      <c r="I61" s="72">
        <v>0</v>
      </c>
      <c r="J61" s="72">
        <v>0</v>
      </c>
      <c r="K61" s="72">
        <v>2549</v>
      </c>
      <c r="L61" s="72">
        <v>0</v>
      </c>
      <c r="M61" s="72">
        <v>332</v>
      </c>
      <c r="N61" s="72">
        <v>0</v>
      </c>
      <c r="O61" s="72">
        <v>0</v>
      </c>
      <c r="P61" s="72">
        <v>0</v>
      </c>
      <c r="Q61" s="72">
        <v>0</v>
      </c>
      <c r="R61" s="72">
        <v>0</v>
      </c>
      <c r="S61" s="72">
        <v>162887</v>
      </c>
      <c r="T61" s="73" t="s">
        <v>68</v>
      </c>
      <c r="U61" s="72">
        <v>0</v>
      </c>
      <c r="V61" s="72">
        <v>0</v>
      </c>
      <c r="W61" s="72">
        <v>0</v>
      </c>
      <c r="X61" s="72">
        <v>0</v>
      </c>
      <c r="Y61" s="72">
        <v>0</v>
      </c>
      <c r="Z61" s="72">
        <v>0</v>
      </c>
      <c r="AA61" s="72">
        <v>0</v>
      </c>
      <c r="AB61" s="72">
        <v>20221</v>
      </c>
      <c r="AC61" s="72">
        <v>15277</v>
      </c>
      <c r="AD61" s="72">
        <v>0</v>
      </c>
      <c r="AE61" s="72">
        <v>0</v>
      </c>
      <c r="AF61" s="72">
        <v>4638</v>
      </c>
      <c r="AG61" s="72">
        <v>1038</v>
      </c>
      <c r="AH61" s="72">
        <v>372966</v>
      </c>
      <c r="AI61" s="72">
        <v>32444</v>
      </c>
      <c r="AJ61" s="72">
        <v>0</v>
      </c>
      <c r="AK61" s="72">
        <v>0</v>
      </c>
      <c r="AL61" s="72">
        <v>0</v>
      </c>
      <c r="AM61" s="72">
        <v>0</v>
      </c>
      <c r="AN61" s="72">
        <v>0</v>
      </c>
      <c r="AO61" s="72">
        <v>224</v>
      </c>
      <c r="AP61" s="72">
        <v>4240</v>
      </c>
      <c r="AQ61" s="72">
        <v>0</v>
      </c>
      <c r="AR61" s="72">
        <v>0</v>
      </c>
      <c r="AS61" s="72">
        <v>0</v>
      </c>
      <c r="AT61" s="72">
        <v>1255</v>
      </c>
      <c r="AU61" s="72">
        <v>83</v>
      </c>
      <c r="AV61" s="72">
        <v>1185</v>
      </c>
      <c r="AW61" s="72">
        <v>2422</v>
      </c>
      <c r="AX61" s="72">
        <v>0</v>
      </c>
      <c r="AY61" s="72">
        <v>0</v>
      </c>
      <c r="AZ61" s="72">
        <v>0</v>
      </c>
      <c r="BA61" s="72">
        <v>0</v>
      </c>
      <c r="BB61" s="72">
        <v>0</v>
      </c>
      <c r="BC61" s="72">
        <v>0</v>
      </c>
      <c r="BD61" s="72">
        <v>0</v>
      </c>
      <c r="BE61" s="72">
        <v>0</v>
      </c>
      <c r="BF61" s="72">
        <v>0</v>
      </c>
      <c r="BG61" s="72">
        <v>41</v>
      </c>
      <c r="BH61" s="72">
        <v>0</v>
      </c>
      <c r="BI61" s="72">
        <v>0</v>
      </c>
      <c r="BJ61" s="72">
        <v>0</v>
      </c>
      <c r="BK61" s="72">
        <v>426032</v>
      </c>
      <c r="BL61" s="72">
        <v>3588</v>
      </c>
      <c r="BM61" s="73">
        <v>1060685</v>
      </c>
      <c r="BN61" s="73">
        <v>4986</v>
      </c>
    </row>
    <row r="62" spans="1:111" x14ac:dyDescent="0.3">
      <c r="A62" s="11" t="s">
        <v>127</v>
      </c>
      <c r="B62" s="72">
        <v>2600</v>
      </c>
      <c r="C62" s="72">
        <v>239</v>
      </c>
      <c r="D62" s="72">
        <v>138000</v>
      </c>
      <c r="E62" s="72">
        <v>73477</v>
      </c>
      <c r="F62" s="72">
        <v>14262</v>
      </c>
      <c r="G62" s="72">
        <v>0</v>
      </c>
      <c r="H62" s="72">
        <v>4645</v>
      </c>
      <c r="I62" s="72">
        <v>0</v>
      </c>
      <c r="J62" s="72">
        <v>0</v>
      </c>
      <c r="K62" s="72">
        <v>5593</v>
      </c>
      <c r="L62" s="72">
        <v>2</v>
      </c>
      <c r="M62" s="72">
        <v>0</v>
      </c>
      <c r="N62" s="72">
        <v>0</v>
      </c>
      <c r="O62" s="72">
        <v>0</v>
      </c>
      <c r="P62" s="72">
        <v>416</v>
      </c>
      <c r="Q62" s="72">
        <v>0</v>
      </c>
      <c r="R62" s="72">
        <v>0</v>
      </c>
      <c r="S62" s="72">
        <v>1548524</v>
      </c>
      <c r="T62" s="73" t="s">
        <v>68</v>
      </c>
      <c r="U62" s="72">
        <v>173</v>
      </c>
      <c r="V62" s="72">
        <v>0</v>
      </c>
      <c r="W62" s="72">
        <v>0</v>
      </c>
      <c r="X62" s="72">
        <v>0</v>
      </c>
      <c r="Y62" s="72">
        <v>0</v>
      </c>
      <c r="Z62" s="72">
        <v>0</v>
      </c>
      <c r="AA62" s="72">
        <v>0</v>
      </c>
      <c r="AB62" s="72">
        <v>31081</v>
      </c>
      <c r="AC62" s="72">
        <v>535</v>
      </c>
      <c r="AD62" s="72">
        <v>0</v>
      </c>
      <c r="AE62" s="72">
        <v>0</v>
      </c>
      <c r="AF62" s="72">
        <v>0</v>
      </c>
      <c r="AG62" s="72">
        <v>9613</v>
      </c>
      <c r="AH62" s="72">
        <v>116980</v>
      </c>
      <c r="AI62" s="72">
        <v>38107</v>
      </c>
      <c r="AJ62" s="72">
        <v>0</v>
      </c>
      <c r="AK62" s="72">
        <v>0</v>
      </c>
      <c r="AL62" s="72">
        <v>0</v>
      </c>
      <c r="AM62" s="72">
        <v>0</v>
      </c>
      <c r="AN62" s="72">
        <v>0</v>
      </c>
      <c r="AO62" s="72">
        <v>0</v>
      </c>
      <c r="AP62" s="72">
        <v>2280</v>
      </c>
      <c r="AQ62" s="72">
        <v>1703</v>
      </c>
      <c r="AR62" s="72">
        <v>19</v>
      </c>
      <c r="AS62" s="72">
        <v>15</v>
      </c>
      <c r="AT62" s="72">
        <v>175063</v>
      </c>
      <c r="AU62" s="72">
        <v>7488</v>
      </c>
      <c r="AV62" s="72">
        <v>0</v>
      </c>
      <c r="AW62" s="72">
        <v>501</v>
      </c>
      <c r="AX62" s="72">
        <v>99</v>
      </c>
      <c r="AY62" s="72">
        <v>0</v>
      </c>
      <c r="AZ62" s="72">
        <v>308</v>
      </c>
      <c r="BA62" s="72">
        <v>0</v>
      </c>
      <c r="BB62" s="72">
        <v>0</v>
      </c>
      <c r="BC62" s="72">
        <v>0</v>
      </c>
      <c r="BD62" s="72">
        <v>0</v>
      </c>
      <c r="BE62" s="72">
        <v>44</v>
      </c>
      <c r="BF62" s="72">
        <v>0</v>
      </c>
      <c r="BG62" s="72">
        <v>37</v>
      </c>
      <c r="BH62" s="72">
        <v>0</v>
      </c>
      <c r="BI62" s="72">
        <v>0</v>
      </c>
      <c r="BJ62" s="72">
        <v>0</v>
      </c>
      <c r="BK62" s="72">
        <v>891193</v>
      </c>
      <c r="BL62" s="72">
        <v>77066</v>
      </c>
      <c r="BM62" s="73">
        <v>3140060</v>
      </c>
      <c r="BN62" s="73">
        <v>183559</v>
      </c>
    </row>
    <row r="63" spans="1:111" x14ac:dyDescent="0.3">
      <c r="A63" s="11" t="s">
        <v>128</v>
      </c>
      <c r="B63" s="72">
        <v>302</v>
      </c>
      <c r="C63" s="72">
        <v>0</v>
      </c>
      <c r="D63" s="72">
        <v>194482</v>
      </c>
      <c r="E63" s="72">
        <v>14800</v>
      </c>
      <c r="F63" s="72">
        <v>4488</v>
      </c>
      <c r="G63" s="72">
        <v>0</v>
      </c>
      <c r="H63" s="72">
        <v>29</v>
      </c>
      <c r="I63" s="72">
        <v>0</v>
      </c>
      <c r="J63" s="72">
        <v>0</v>
      </c>
      <c r="K63" s="72">
        <v>6870</v>
      </c>
      <c r="L63" s="72">
        <v>0</v>
      </c>
      <c r="M63" s="72">
        <v>0</v>
      </c>
      <c r="N63" s="72">
        <v>0</v>
      </c>
      <c r="O63" s="72">
        <v>0</v>
      </c>
      <c r="P63" s="72">
        <v>7345</v>
      </c>
      <c r="Q63" s="72">
        <v>0</v>
      </c>
      <c r="R63" s="72">
        <v>0</v>
      </c>
      <c r="S63" s="72">
        <v>845192</v>
      </c>
      <c r="T63" s="73" t="s">
        <v>68</v>
      </c>
      <c r="U63" s="72">
        <v>0</v>
      </c>
      <c r="V63" s="72">
        <v>0</v>
      </c>
      <c r="W63" s="72">
        <v>0</v>
      </c>
      <c r="X63" s="72">
        <v>0</v>
      </c>
      <c r="Y63" s="72">
        <v>0</v>
      </c>
      <c r="Z63" s="72">
        <v>0</v>
      </c>
      <c r="AA63" s="72">
        <v>0</v>
      </c>
      <c r="AB63" s="72">
        <v>11662</v>
      </c>
      <c r="AC63" s="72">
        <v>0</v>
      </c>
      <c r="AD63" s="72">
        <v>0</v>
      </c>
      <c r="AE63" s="72">
        <v>0</v>
      </c>
      <c r="AF63" s="72">
        <v>0</v>
      </c>
      <c r="AG63" s="72">
        <v>945</v>
      </c>
      <c r="AH63" s="72">
        <v>31143</v>
      </c>
      <c r="AI63" s="72">
        <v>64427</v>
      </c>
      <c r="AJ63" s="72">
        <v>0</v>
      </c>
      <c r="AK63" s="72">
        <v>0</v>
      </c>
      <c r="AL63" s="72">
        <v>0</v>
      </c>
      <c r="AM63" s="72">
        <v>0</v>
      </c>
      <c r="AN63" s="72">
        <v>0</v>
      </c>
      <c r="AO63" s="72">
        <v>8222</v>
      </c>
      <c r="AP63" s="72">
        <v>1840</v>
      </c>
      <c r="AQ63" s="72">
        <v>38297</v>
      </c>
      <c r="AR63" s="72">
        <v>3660</v>
      </c>
      <c r="AS63" s="72">
        <v>2847</v>
      </c>
      <c r="AT63" s="72">
        <v>1972509</v>
      </c>
      <c r="AU63" s="72">
        <v>24698</v>
      </c>
      <c r="AV63" s="72">
        <v>0</v>
      </c>
      <c r="AW63" s="72">
        <v>90</v>
      </c>
      <c r="AX63" s="72">
        <v>241356</v>
      </c>
      <c r="AY63" s="72">
        <v>0</v>
      </c>
      <c r="AZ63" s="72">
        <v>0</v>
      </c>
      <c r="BA63" s="72">
        <v>0</v>
      </c>
      <c r="BB63" s="72">
        <v>0</v>
      </c>
      <c r="BC63" s="72">
        <v>0</v>
      </c>
      <c r="BD63" s="72">
        <v>0</v>
      </c>
      <c r="BE63" s="72">
        <v>8379</v>
      </c>
      <c r="BF63" s="72">
        <v>0</v>
      </c>
      <c r="BG63" s="72">
        <v>1</v>
      </c>
      <c r="BH63" s="72">
        <v>0</v>
      </c>
      <c r="BI63" s="72">
        <v>0</v>
      </c>
      <c r="BJ63" s="72">
        <v>0</v>
      </c>
      <c r="BK63" s="72">
        <v>907122</v>
      </c>
      <c r="BL63" s="72">
        <v>130447</v>
      </c>
      <c r="BM63" s="73">
        <v>4521153</v>
      </c>
      <c r="BN63" s="73">
        <v>2250694</v>
      </c>
    </row>
    <row r="64" spans="1:111" x14ac:dyDescent="0.3">
      <c r="A64" s="11" t="s">
        <v>129</v>
      </c>
      <c r="B64" s="72">
        <v>0</v>
      </c>
      <c r="C64" s="72">
        <v>0</v>
      </c>
      <c r="D64" s="72">
        <v>2317</v>
      </c>
      <c r="E64" s="72">
        <v>574</v>
      </c>
      <c r="F64" s="72">
        <v>64</v>
      </c>
      <c r="G64" s="72">
        <v>0</v>
      </c>
      <c r="H64" s="72">
        <v>0</v>
      </c>
      <c r="I64" s="72">
        <v>0</v>
      </c>
      <c r="J64" s="72">
        <v>0</v>
      </c>
      <c r="K64" s="72">
        <v>106</v>
      </c>
      <c r="L64" s="72">
        <v>0</v>
      </c>
      <c r="M64" s="72">
        <v>0</v>
      </c>
      <c r="N64" s="72">
        <v>0</v>
      </c>
      <c r="O64" s="72">
        <v>0</v>
      </c>
      <c r="P64" s="72">
        <v>260</v>
      </c>
      <c r="Q64" s="72">
        <v>0</v>
      </c>
      <c r="R64" s="72">
        <v>0</v>
      </c>
      <c r="S64" s="72">
        <v>104141</v>
      </c>
      <c r="T64" s="73" t="s">
        <v>68</v>
      </c>
      <c r="U64" s="72">
        <v>0</v>
      </c>
      <c r="V64" s="72">
        <v>0</v>
      </c>
      <c r="W64" s="72">
        <v>0</v>
      </c>
      <c r="X64" s="72">
        <v>0</v>
      </c>
      <c r="Y64" s="72">
        <v>0</v>
      </c>
      <c r="Z64" s="72">
        <v>0</v>
      </c>
      <c r="AA64" s="72">
        <v>0</v>
      </c>
      <c r="AB64" s="72">
        <v>2486</v>
      </c>
      <c r="AC64" s="72">
        <v>0</v>
      </c>
      <c r="AD64" s="72">
        <v>0</v>
      </c>
      <c r="AE64" s="72">
        <v>0</v>
      </c>
      <c r="AF64" s="72">
        <v>0</v>
      </c>
      <c r="AG64" s="72">
        <v>1330</v>
      </c>
      <c r="AH64" s="72">
        <v>45241</v>
      </c>
      <c r="AI64" s="72">
        <v>3948</v>
      </c>
      <c r="AJ64" s="72">
        <v>0</v>
      </c>
      <c r="AK64" s="72">
        <v>0</v>
      </c>
      <c r="AL64" s="72">
        <v>0</v>
      </c>
      <c r="AM64" s="72">
        <v>0</v>
      </c>
      <c r="AN64" s="72">
        <v>0</v>
      </c>
      <c r="AO64" s="72">
        <v>0</v>
      </c>
      <c r="AP64" s="72">
        <v>0</v>
      </c>
      <c r="AQ64" s="72">
        <v>1800</v>
      </c>
      <c r="AR64" s="72">
        <v>5</v>
      </c>
      <c r="AS64" s="72">
        <v>4</v>
      </c>
      <c r="AT64" s="72">
        <v>423738</v>
      </c>
      <c r="AU64" s="72">
        <v>13</v>
      </c>
      <c r="AV64" s="72">
        <v>0</v>
      </c>
      <c r="AW64" s="72">
        <v>360</v>
      </c>
      <c r="AX64" s="72">
        <v>0</v>
      </c>
      <c r="AY64" s="72">
        <v>0</v>
      </c>
      <c r="AZ64" s="72">
        <v>0</v>
      </c>
      <c r="BA64" s="72">
        <v>0</v>
      </c>
      <c r="BB64" s="72">
        <v>0</v>
      </c>
      <c r="BC64" s="72">
        <v>0</v>
      </c>
      <c r="BD64" s="72">
        <v>0</v>
      </c>
      <c r="BE64" s="72">
        <v>0</v>
      </c>
      <c r="BF64" s="72">
        <v>0</v>
      </c>
      <c r="BG64" s="72">
        <v>0</v>
      </c>
      <c r="BH64" s="72">
        <v>0</v>
      </c>
      <c r="BI64" s="72">
        <v>0</v>
      </c>
      <c r="BJ64" s="72">
        <v>0</v>
      </c>
      <c r="BK64" s="72">
        <v>254051</v>
      </c>
      <c r="BL64" s="72">
        <v>28066</v>
      </c>
      <c r="BM64" s="73">
        <v>868502</v>
      </c>
      <c r="BN64" s="73">
        <v>424116</v>
      </c>
    </row>
    <row r="65" spans="1:111" x14ac:dyDescent="0.3">
      <c r="A65" s="11" t="s">
        <v>130</v>
      </c>
      <c r="B65" s="72">
        <v>0</v>
      </c>
      <c r="C65" s="72">
        <v>0</v>
      </c>
      <c r="D65" s="72">
        <v>314</v>
      </c>
      <c r="E65" s="72">
        <v>688</v>
      </c>
      <c r="F65" s="72">
        <v>161</v>
      </c>
      <c r="G65" s="72">
        <v>0</v>
      </c>
      <c r="H65" s="72">
        <v>113</v>
      </c>
      <c r="I65" s="72">
        <v>0</v>
      </c>
      <c r="J65" s="72">
        <v>0</v>
      </c>
      <c r="K65" s="72">
        <v>124</v>
      </c>
      <c r="L65" s="72">
        <v>38</v>
      </c>
      <c r="M65" s="72">
        <v>0</v>
      </c>
      <c r="N65" s="72">
        <v>0</v>
      </c>
      <c r="O65" s="72">
        <v>0</v>
      </c>
      <c r="P65" s="72">
        <v>0</v>
      </c>
      <c r="Q65" s="72">
        <v>0</v>
      </c>
      <c r="R65" s="72">
        <v>0</v>
      </c>
      <c r="S65" s="72">
        <v>133619</v>
      </c>
      <c r="T65" s="73" t="s">
        <v>68</v>
      </c>
      <c r="U65" s="72">
        <v>0</v>
      </c>
      <c r="V65" s="72">
        <v>0</v>
      </c>
      <c r="W65" s="72">
        <v>0</v>
      </c>
      <c r="X65" s="72">
        <v>0</v>
      </c>
      <c r="Y65" s="72">
        <v>0</v>
      </c>
      <c r="Z65" s="72">
        <v>0</v>
      </c>
      <c r="AA65" s="72">
        <v>0</v>
      </c>
      <c r="AB65" s="72">
        <v>66441</v>
      </c>
      <c r="AC65" s="72">
        <v>440</v>
      </c>
      <c r="AD65" s="72">
        <v>0</v>
      </c>
      <c r="AE65" s="72">
        <v>0</v>
      </c>
      <c r="AF65" s="72">
        <v>0</v>
      </c>
      <c r="AG65" s="72">
        <v>11590</v>
      </c>
      <c r="AH65" s="72">
        <v>640960</v>
      </c>
      <c r="AI65" s="72">
        <v>6795</v>
      </c>
      <c r="AJ65" s="72">
        <v>0</v>
      </c>
      <c r="AK65" s="72">
        <v>174</v>
      </c>
      <c r="AL65" s="72">
        <v>0</v>
      </c>
      <c r="AM65" s="72">
        <v>0</v>
      </c>
      <c r="AN65" s="72">
        <v>0</v>
      </c>
      <c r="AO65" s="72">
        <v>0</v>
      </c>
      <c r="AP65" s="72">
        <v>280</v>
      </c>
      <c r="AQ65" s="72">
        <v>208</v>
      </c>
      <c r="AR65" s="72">
        <v>0</v>
      </c>
      <c r="AS65" s="72">
        <v>0</v>
      </c>
      <c r="AT65" s="72">
        <v>4791</v>
      </c>
      <c r="AU65" s="72">
        <v>2</v>
      </c>
      <c r="AV65" s="72">
        <v>0</v>
      </c>
      <c r="AW65" s="72">
        <v>7889</v>
      </c>
      <c r="AX65" s="72">
        <v>0</v>
      </c>
      <c r="AY65" s="72">
        <v>0</v>
      </c>
      <c r="AZ65" s="72">
        <v>0</v>
      </c>
      <c r="BA65" s="72">
        <v>0</v>
      </c>
      <c r="BB65" s="72">
        <v>0</v>
      </c>
      <c r="BC65" s="72">
        <v>0</v>
      </c>
      <c r="BD65" s="72">
        <v>0</v>
      </c>
      <c r="BE65" s="72">
        <v>7</v>
      </c>
      <c r="BF65" s="72">
        <v>0</v>
      </c>
      <c r="BG65" s="72">
        <v>1</v>
      </c>
      <c r="BH65" s="72">
        <v>0</v>
      </c>
      <c r="BI65" s="72">
        <v>0</v>
      </c>
      <c r="BJ65" s="72">
        <v>0</v>
      </c>
      <c r="BK65" s="72">
        <v>293168</v>
      </c>
      <c r="BL65" s="72">
        <v>2070</v>
      </c>
      <c r="BM65" s="73">
        <v>1169873</v>
      </c>
      <c r="BN65" s="73">
        <v>12690</v>
      </c>
    </row>
    <row r="66" spans="1:111" x14ac:dyDescent="0.3">
      <c r="A66" s="11" t="s">
        <v>131</v>
      </c>
      <c r="B66" s="72">
        <v>105</v>
      </c>
      <c r="C66" s="72">
        <v>0</v>
      </c>
      <c r="D66" s="72">
        <v>9305</v>
      </c>
      <c r="E66" s="72">
        <v>62</v>
      </c>
      <c r="F66" s="72">
        <v>11772</v>
      </c>
      <c r="G66" s="72">
        <v>0</v>
      </c>
      <c r="H66" s="72">
        <v>0</v>
      </c>
      <c r="I66" s="72">
        <v>0</v>
      </c>
      <c r="J66" s="72">
        <v>0</v>
      </c>
      <c r="K66" s="72">
        <v>0</v>
      </c>
      <c r="L66" s="72">
        <v>0</v>
      </c>
      <c r="M66" s="72">
        <v>0</v>
      </c>
      <c r="N66" s="72">
        <v>0</v>
      </c>
      <c r="O66" s="72">
        <v>0</v>
      </c>
      <c r="P66" s="72">
        <v>0</v>
      </c>
      <c r="Q66" s="72">
        <v>0</v>
      </c>
      <c r="R66" s="72">
        <v>0</v>
      </c>
      <c r="S66" s="72">
        <v>206955</v>
      </c>
      <c r="T66" s="73" t="s">
        <v>68</v>
      </c>
      <c r="U66" s="72">
        <v>476</v>
      </c>
      <c r="V66" s="72">
        <v>0</v>
      </c>
      <c r="W66" s="72">
        <v>0</v>
      </c>
      <c r="X66" s="72">
        <v>0</v>
      </c>
      <c r="Y66" s="72">
        <v>0</v>
      </c>
      <c r="Z66" s="72">
        <v>0</v>
      </c>
      <c r="AA66" s="72">
        <v>0</v>
      </c>
      <c r="AB66" s="72">
        <v>5161</v>
      </c>
      <c r="AC66" s="72">
        <v>528</v>
      </c>
      <c r="AD66" s="72">
        <v>0</v>
      </c>
      <c r="AE66" s="72">
        <v>0</v>
      </c>
      <c r="AF66" s="72">
        <v>0</v>
      </c>
      <c r="AG66" s="72">
        <v>2917</v>
      </c>
      <c r="AH66" s="72">
        <v>33569</v>
      </c>
      <c r="AI66" s="72">
        <v>17652</v>
      </c>
      <c r="AJ66" s="72">
        <v>0</v>
      </c>
      <c r="AK66" s="72">
        <v>0</v>
      </c>
      <c r="AL66" s="72">
        <v>0</v>
      </c>
      <c r="AM66" s="72">
        <v>0</v>
      </c>
      <c r="AN66" s="72">
        <v>0</v>
      </c>
      <c r="AO66" s="72">
        <v>0</v>
      </c>
      <c r="AP66" s="72">
        <v>40</v>
      </c>
      <c r="AQ66" s="72">
        <v>1326</v>
      </c>
      <c r="AR66" s="72">
        <v>30</v>
      </c>
      <c r="AS66" s="72">
        <v>0</v>
      </c>
      <c r="AT66" s="72">
        <v>2703</v>
      </c>
      <c r="AU66" s="72">
        <v>46</v>
      </c>
      <c r="AV66" s="72">
        <v>0</v>
      </c>
      <c r="AW66" s="72">
        <v>0</v>
      </c>
      <c r="AX66" s="72">
        <v>0</v>
      </c>
      <c r="AY66" s="72">
        <v>0</v>
      </c>
      <c r="AZ66" s="72">
        <v>30</v>
      </c>
      <c r="BA66" s="72">
        <v>0</v>
      </c>
      <c r="BB66" s="72">
        <v>0</v>
      </c>
      <c r="BC66" s="72">
        <v>0</v>
      </c>
      <c r="BD66" s="72">
        <v>0</v>
      </c>
      <c r="BE66" s="72">
        <v>0</v>
      </c>
      <c r="BF66" s="72">
        <v>0</v>
      </c>
      <c r="BG66" s="72">
        <v>5</v>
      </c>
      <c r="BH66" s="72">
        <v>0</v>
      </c>
      <c r="BI66" s="72">
        <v>0</v>
      </c>
      <c r="BJ66" s="72">
        <v>0</v>
      </c>
      <c r="BK66" s="72">
        <v>250220</v>
      </c>
      <c r="BL66" s="72">
        <v>28046</v>
      </c>
      <c r="BM66" s="73">
        <v>570946</v>
      </c>
      <c r="BN66" s="73">
        <v>2813</v>
      </c>
    </row>
    <row r="67" spans="1:111" x14ac:dyDescent="0.3">
      <c r="A67" s="11" t="s">
        <v>132</v>
      </c>
      <c r="B67" s="72">
        <v>12254</v>
      </c>
      <c r="C67" s="72">
        <v>11191</v>
      </c>
      <c r="D67" s="72">
        <v>86692</v>
      </c>
      <c r="E67" s="72">
        <v>50459</v>
      </c>
      <c r="F67" s="72">
        <v>22163</v>
      </c>
      <c r="G67" s="72">
        <v>0</v>
      </c>
      <c r="H67" s="72">
        <v>19793</v>
      </c>
      <c r="I67" s="72">
        <v>0</v>
      </c>
      <c r="J67" s="72">
        <v>5395</v>
      </c>
      <c r="K67" s="72">
        <v>1567</v>
      </c>
      <c r="L67" s="72">
        <v>34</v>
      </c>
      <c r="M67" s="72">
        <v>36686</v>
      </c>
      <c r="N67" s="72">
        <v>0</v>
      </c>
      <c r="O67" s="72">
        <v>0</v>
      </c>
      <c r="P67" s="72">
        <v>10</v>
      </c>
      <c r="Q67" s="72">
        <v>0</v>
      </c>
      <c r="R67" s="72">
        <v>0</v>
      </c>
      <c r="S67" s="72">
        <v>1219563</v>
      </c>
      <c r="T67" s="73" t="s">
        <v>68</v>
      </c>
      <c r="U67" s="72">
        <v>0</v>
      </c>
      <c r="V67" s="72">
        <v>0</v>
      </c>
      <c r="W67" s="72">
        <v>0</v>
      </c>
      <c r="X67" s="72">
        <v>0</v>
      </c>
      <c r="Y67" s="72">
        <v>0</v>
      </c>
      <c r="Z67" s="72">
        <v>3218</v>
      </c>
      <c r="AA67" s="72">
        <v>0</v>
      </c>
      <c r="AB67" s="72">
        <v>93538</v>
      </c>
      <c r="AC67" s="72">
        <v>32876</v>
      </c>
      <c r="AD67" s="72">
        <v>0</v>
      </c>
      <c r="AE67" s="72">
        <v>0</v>
      </c>
      <c r="AF67" s="72">
        <v>2765</v>
      </c>
      <c r="AG67" s="72">
        <v>66694</v>
      </c>
      <c r="AH67" s="72">
        <v>223521</v>
      </c>
      <c r="AI67" s="72">
        <v>43355</v>
      </c>
      <c r="AJ67" s="72">
        <v>2838</v>
      </c>
      <c r="AK67" s="72">
        <v>0</v>
      </c>
      <c r="AL67" s="72">
        <v>0</v>
      </c>
      <c r="AM67" s="72">
        <v>0</v>
      </c>
      <c r="AN67" s="72">
        <v>0</v>
      </c>
      <c r="AO67" s="72">
        <v>64320</v>
      </c>
      <c r="AP67" s="72">
        <v>8040</v>
      </c>
      <c r="AQ67" s="72">
        <v>12766</v>
      </c>
      <c r="AR67" s="72">
        <v>3056</v>
      </c>
      <c r="AS67" s="72">
        <v>2990</v>
      </c>
      <c r="AT67" s="72">
        <v>98492</v>
      </c>
      <c r="AU67" s="72">
        <v>1511</v>
      </c>
      <c r="AV67" s="72">
        <v>0</v>
      </c>
      <c r="AW67" s="72">
        <v>256</v>
      </c>
      <c r="AX67" s="72">
        <v>0</v>
      </c>
      <c r="AY67" s="72">
        <v>0</v>
      </c>
      <c r="AZ67" s="72">
        <v>0</v>
      </c>
      <c r="BA67" s="72">
        <v>0</v>
      </c>
      <c r="BB67" s="72">
        <v>0</v>
      </c>
      <c r="BC67" s="72">
        <v>0</v>
      </c>
      <c r="BD67" s="72">
        <v>0</v>
      </c>
      <c r="BE67" s="72">
        <v>1593</v>
      </c>
      <c r="BF67" s="72">
        <v>0</v>
      </c>
      <c r="BG67" s="72">
        <v>12678</v>
      </c>
      <c r="BH67" s="72">
        <v>0</v>
      </c>
      <c r="BI67" s="72">
        <v>0</v>
      </c>
      <c r="BJ67" s="72">
        <v>0</v>
      </c>
      <c r="BK67" s="72">
        <v>1439323</v>
      </c>
      <c r="BL67" s="72">
        <v>159512</v>
      </c>
      <c r="BM67" s="73">
        <v>3739150</v>
      </c>
      <c r="BN67" s="73">
        <v>117586</v>
      </c>
    </row>
    <row r="68" spans="1:111" s="2" customFormat="1" x14ac:dyDescent="0.3">
      <c r="A68" s="10" t="s">
        <v>133</v>
      </c>
      <c r="B68" s="73">
        <v>0</v>
      </c>
      <c r="C68" s="73">
        <v>0</v>
      </c>
      <c r="D68" s="73">
        <v>397</v>
      </c>
      <c r="E68" s="73">
        <v>0</v>
      </c>
      <c r="F68" s="73">
        <v>12</v>
      </c>
      <c r="G68" s="73">
        <v>0</v>
      </c>
      <c r="H68" s="73">
        <v>0</v>
      </c>
      <c r="I68" s="73">
        <v>0</v>
      </c>
      <c r="J68" s="73">
        <v>0</v>
      </c>
      <c r="K68" s="73">
        <v>0</v>
      </c>
      <c r="L68" s="73">
        <v>0</v>
      </c>
      <c r="M68" s="73">
        <v>0</v>
      </c>
      <c r="N68" s="73">
        <v>0</v>
      </c>
      <c r="O68" s="73">
        <v>0</v>
      </c>
      <c r="P68" s="73">
        <v>0</v>
      </c>
      <c r="Q68" s="73">
        <v>0</v>
      </c>
      <c r="R68" s="73">
        <v>0</v>
      </c>
      <c r="S68" s="73">
        <v>1197701</v>
      </c>
      <c r="T68" s="73" t="s">
        <v>68</v>
      </c>
      <c r="U68" s="73">
        <v>0</v>
      </c>
      <c r="V68" s="73">
        <v>0</v>
      </c>
      <c r="W68" s="73">
        <v>0</v>
      </c>
      <c r="X68" s="73">
        <v>0</v>
      </c>
      <c r="Y68" s="73">
        <v>0</v>
      </c>
      <c r="Z68" s="73">
        <v>0</v>
      </c>
      <c r="AA68" s="73">
        <v>0</v>
      </c>
      <c r="AB68" s="73">
        <v>737113</v>
      </c>
      <c r="AC68" s="73">
        <v>24629858</v>
      </c>
      <c r="AD68" s="73">
        <v>29850</v>
      </c>
      <c r="AE68" s="73">
        <v>45</v>
      </c>
      <c r="AF68" s="73">
        <v>3220266</v>
      </c>
      <c r="AG68" s="73">
        <v>347</v>
      </c>
      <c r="AH68" s="73">
        <v>18665270</v>
      </c>
      <c r="AI68" s="73">
        <v>224545</v>
      </c>
      <c r="AJ68" s="73">
        <v>0</v>
      </c>
      <c r="AK68" s="73">
        <v>480</v>
      </c>
      <c r="AL68" s="73">
        <v>0</v>
      </c>
      <c r="AM68" s="73">
        <v>0</v>
      </c>
      <c r="AN68" s="73">
        <v>0</v>
      </c>
      <c r="AO68" s="73">
        <v>0</v>
      </c>
      <c r="AP68" s="73">
        <v>440</v>
      </c>
      <c r="AQ68" s="73">
        <v>331</v>
      </c>
      <c r="AR68" s="73">
        <v>0</v>
      </c>
      <c r="AS68" s="73">
        <v>0</v>
      </c>
      <c r="AT68" s="73">
        <v>0</v>
      </c>
      <c r="AU68" s="73">
        <v>5803</v>
      </c>
      <c r="AV68" s="73">
        <v>1421087</v>
      </c>
      <c r="AW68" s="73">
        <v>705703</v>
      </c>
      <c r="AX68" s="73">
        <v>480</v>
      </c>
      <c r="AY68" s="73">
        <v>0</v>
      </c>
      <c r="AZ68" s="73">
        <v>0</v>
      </c>
      <c r="BA68" s="73">
        <v>0</v>
      </c>
      <c r="BB68" s="73">
        <v>0</v>
      </c>
      <c r="BC68" s="73">
        <v>0</v>
      </c>
      <c r="BD68" s="73">
        <v>0</v>
      </c>
      <c r="BE68" s="73">
        <v>0</v>
      </c>
      <c r="BF68" s="73">
        <v>0</v>
      </c>
      <c r="BG68" s="73">
        <v>3</v>
      </c>
      <c r="BH68" s="73">
        <v>0</v>
      </c>
      <c r="BI68" s="73">
        <v>0</v>
      </c>
      <c r="BJ68" s="73">
        <v>0</v>
      </c>
      <c r="BK68" s="73">
        <v>375926</v>
      </c>
      <c r="BL68" s="73">
        <v>0</v>
      </c>
      <c r="BM68" s="73">
        <v>51215655</v>
      </c>
      <c r="BN68" s="73">
        <v>2133076</v>
      </c>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row>
    <row r="69" spans="1:111" x14ac:dyDescent="0.3">
      <c r="A69" s="11" t="s">
        <v>134</v>
      </c>
      <c r="B69" s="72">
        <v>0</v>
      </c>
      <c r="C69" s="72">
        <v>0</v>
      </c>
      <c r="D69" s="72">
        <v>0</v>
      </c>
      <c r="E69" s="72">
        <v>0</v>
      </c>
      <c r="F69" s="72">
        <v>0</v>
      </c>
      <c r="G69" s="72">
        <v>0</v>
      </c>
      <c r="H69" s="72">
        <v>0</v>
      </c>
      <c r="I69" s="72">
        <v>0</v>
      </c>
      <c r="J69" s="72">
        <v>0</v>
      </c>
      <c r="K69" s="72">
        <v>0</v>
      </c>
      <c r="L69" s="72">
        <v>0</v>
      </c>
      <c r="M69" s="72">
        <v>0</v>
      </c>
      <c r="N69" s="72">
        <v>0</v>
      </c>
      <c r="O69" s="72">
        <v>0</v>
      </c>
      <c r="P69" s="72">
        <v>0</v>
      </c>
      <c r="Q69" s="72">
        <v>0</v>
      </c>
      <c r="R69" s="72">
        <v>0</v>
      </c>
      <c r="S69" s="72">
        <v>0</v>
      </c>
      <c r="T69" s="73" t="s">
        <v>68</v>
      </c>
      <c r="U69" s="72">
        <v>0</v>
      </c>
      <c r="V69" s="72">
        <v>0</v>
      </c>
      <c r="W69" s="72">
        <v>0</v>
      </c>
      <c r="X69" s="72">
        <v>0</v>
      </c>
      <c r="Y69" s="72">
        <v>0</v>
      </c>
      <c r="Z69" s="72">
        <v>0</v>
      </c>
      <c r="AA69" s="72">
        <v>0</v>
      </c>
      <c r="AB69" s="72">
        <v>0</v>
      </c>
      <c r="AC69" s="72">
        <v>88</v>
      </c>
      <c r="AD69" s="72">
        <v>29850</v>
      </c>
      <c r="AE69" s="72">
        <v>45</v>
      </c>
      <c r="AF69" s="72">
        <v>3214057</v>
      </c>
      <c r="AG69" s="72">
        <v>0</v>
      </c>
      <c r="AH69" s="72">
        <v>386</v>
      </c>
      <c r="AI69" s="72">
        <v>1325</v>
      </c>
      <c r="AJ69" s="72">
        <v>0</v>
      </c>
      <c r="AK69" s="72">
        <v>0</v>
      </c>
      <c r="AL69" s="72">
        <v>0</v>
      </c>
      <c r="AM69" s="72">
        <v>0</v>
      </c>
      <c r="AN69" s="72">
        <v>0</v>
      </c>
      <c r="AO69" s="72">
        <v>0</v>
      </c>
      <c r="AP69" s="72">
        <v>0</v>
      </c>
      <c r="AQ69" s="72">
        <v>0</v>
      </c>
      <c r="AR69" s="72">
        <v>0</v>
      </c>
      <c r="AS69" s="72">
        <v>0</v>
      </c>
      <c r="AT69" s="72">
        <v>0</v>
      </c>
      <c r="AU69" s="72">
        <v>0</v>
      </c>
      <c r="AV69" s="72">
        <v>0</v>
      </c>
      <c r="AW69" s="72">
        <v>0</v>
      </c>
      <c r="AX69" s="72">
        <v>0</v>
      </c>
      <c r="AY69" s="72">
        <v>0</v>
      </c>
      <c r="AZ69" s="72">
        <v>0</v>
      </c>
      <c r="BA69" s="72">
        <v>0</v>
      </c>
      <c r="BB69" s="72">
        <v>0</v>
      </c>
      <c r="BC69" s="72">
        <v>0</v>
      </c>
      <c r="BD69" s="72">
        <v>0</v>
      </c>
      <c r="BE69" s="72">
        <v>0</v>
      </c>
      <c r="BF69" s="72">
        <v>0</v>
      </c>
      <c r="BG69" s="72">
        <v>0</v>
      </c>
      <c r="BH69" s="72">
        <v>0</v>
      </c>
      <c r="BI69" s="72">
        <v>0</v>
      </c>
      <c r="BJ69" s="72">
        <v>0</v>
      </c>
      <c r="BK69" s="72">
        <v>0</v>
      </c>
      <c r="BL69" s="72">
        <v>0</v>
      </c>
      <c r="BM69" s="73">
        <v>3245751</v>
      </c>
      <c r="BN69" s="73">
        <v>0</v>
      </c>
    </row>
    <row r="70" spans="1:111" x14ac:dyDescent="0.3">
      <c r="A70" s="11" t="s">
        <v>135</v>
      </c>
      <c r="B70" s="72">
        <v>0</v>
      </c>
      <c r="C70" s="72">
        <v>0</v>
      </c>
      <c r="D70" s="72">
        <v>0</v>
      </c>
      <c r="E70" s="72">
        <v>0</v>
      </c>
      <c r="F70" s="72">
        <v>0</v>
      </c>
      <c r="G70" s="72">
        <v>0</v>
      </c>
      <c r="H70" s="72">
        <v>0</v>
      </c>
      <c r="I70" s="72">
        <v>0</v>
      </c>
      <c r="J70" s="72">
        <v>0</v>
      </c>
      <c r="K70" s="72">
        <v>0</v>
      </c>
      <c r="L70" s="72">
        <v>0</v>
      </c>
      <c r="M70" s="72">
        <v>0</v>
      </c>
      <c r="N70" s="72">
        <v>0</v>
      </c>
      <c r="O70" s="72">
        <v>0</v>
      </c>
      <c r="P70" s="72">
        <v>0</v>
      </c>
      <c r="Q70" s="72">
        <v>0</v>
      </c>
      <c r="R70" s="72">
        <v>0</v>
      </c>
      <c r="S70" s="72">
        <v>155061</v>
      </c>
      <c r="T70" s="73" t="s">
        <v>68</v>
      </c>
      <c r="U70" s="72">
        <v>0</v>
      </c>
      <c r="V70" s="72">
        <v>0</v>
      </c>
      <c r="W70" s="72">
        <v>0</v>
      </c>
      <c r="X70" s="72">
        <v>0</v>
      </c>
      <c r="Y70" s="72">
        <v>0</v>
      </c>
      <c r="Z70" s="72">
        <v>0</v>
      </c>
      <c r="AA70" s="72">
        <v>0</v>
      </c>
      <c r="AB70" s="72">
        <v>729840</v>
      </c>
      <c r="AC70" s="72">
        <v>24409827</v>
      </c>
      <c r="AD70" s="72">
        <v>0</v>
      </c>
      <c r="AE70" s="72">
        <v>0</v>
      </c>
      <c r="AF70" s="72">
        <v>0</v>
      </c>
      <c r="AG70" s="72">
        <v>261</v>
      </c>
      <c r="AH70" s="72">
        <v>17489139</v>
      </c>
      <c r="AI70" s="72">
        <v>781</v>
      </c>
      <c r="AJ70" s="72">
        <v>0</v>
      </c>
      <c r="AK70" s="72">
        <v>480</v>
      </c>
      <c r="AL70" s="72">
        <v>0</v>
      </c>
      <c r="AM70" s="72">
        <v>0</v>
      </c>
      <c r="AN70" s="72">
        <v>0</v>
      </c>
      <c r="AO70" s="72">
        <v>0</v>
      </c>
      <c r="AP70" s="72">
        <v>0</v>
      </c>
      <c r="AQ70" s="72">
        <v>331</v>
      </c>
      <c r="AR70" s="72">
        <v>0</v>
      </c>
      <c r="AS70" s="72">
        <v>0</v>
      </c>
      <c r="AT70" s="72">
        <v>0</v>
      </c>
      <c r="AU70" s="72">
        <v>5793</v>
      </c>
      <c r="AV70" s="72">
        <v>1406014</v>
      </c>
      <c r="AW70" s="72">
        <v>692404</v>
      </c>
      <c r="AX70" s="72">
        <v>480</v>
      </c>
      <c r="AY70" s="72">
        <v>0</v>
      </c>
      <c r="AZ70" s="72">
        <v>0</v>
      </c>
      <c r="BA70" s="72">
        <v>0</v>
      </c>
      <c r="BB70" s="72">
        <v>0</v>
      </c>
      <c r="BC70" s="72">
        <v>0</v>
      </c>
      <c r="BD70" s="72">
        <v>0</v>
      </c>
      <c r="BE70" s="72">
        <v>0</v>
      </c>
      <c r="BF70" s="72">
        <v>0</v>
      </c>
      <c r="BG70" s="72">
        <v>0</v>
      </c>
      <c r="BH70" s="72">
        <v>0</v>
      </c>
      <c r="BI70" s="72">
        <v>0</v>
      </c>
      <c r="BJ70" s="72">
        <v>0</v>
      </c>
      <c r="BK70" s="72">
        <v>9743</v>
      </c>
      <c r="BL70" s="72">
        <v>0</v>
      </c>
      <c r="BM70" s="73">
        <v>44900153</v>
      </c>
      <c r="BN70" s="73">
        <v>2104691</v>
      </c>
    </row>
    <row r="71" spans="1:111" x14ac:dyDescent="0.3">
      <c r="A71" s="11" t="s">
        <v>136</v>
      </c>
      <c r="B71" s="72">
        <v>0</v>
      </c>
      <c r="C71" s="72">
        <v>0</v>
      </c>
      <c r="D71" s="72">
        <v>397</v>
      </c>
      <c r="E71" s="72">
        <v>0</v>
      </c>
      <c r="F71" s="72">
        <v>12</v>
      </c>
      <c r="G71" s="72">
        <v>0</v>
      </c>
      <c r="H71" s="72">
        <v>0</v>
      </c>
      <c r="I71" s="72">
        <v>0</v>
      </c>
      <c r="J71" s="72">
        <v>0</v>
      </c>
      <c r="K71" s="72">
        <v>0</v>
      </c>
      <c r="L71" s="72">
        <v>0</v>
      </c>
      <c r="M71" s="72">
        <v>0</v>
      </c>
      <c r="N71" s="72">
        <v>0</v>
      </c>
      <c r="O71" s="72">
        <v>0</v>
      </c>
      <c r="P71" s="72">
        <v>0</v>
      </c>
      <c r="Q71" s="72">
        <v>0</v>
      </c>
      <c r="R71" s="72">
        <v>0</v>
      </c>
      <c r="S71" s="72">
        <v>0</v>
      </c>
      <c r="T71" s="73" t="s">
        <v>68</v>
      </c>
      <c r="U71" s="72">
        <v>0</v>
      </c>
      <c r="V71" s="72">
        <v>0</v>
      </c>
      <c r="W71" s="72">
        <v>0</v>
      </c>
      <c r="X71" s="72">
        <v>0</v>
      </c>
      <c r="Y71" s="72">
        <v>0</v>
      </c>
      <c r="Z71" s="72">
        <v>0</v>
      </c>
      <c r="AA71" s="72">
        <v>0</v>
      </c>
      <c r="AB71" s="72">
        <v>0</v>
      </c>
      <c r="AC71" s="72">
        <v>0</v>
      </c>
      <c r="AD71" s="72">
        <v>0</v>
      </c>
      <c r="AE71" s="72">
        <v>0</v>
      </c>
      <c r="AF71" s="72">
        <v>0</v>
      </c>
      <c r="AG71" s="72">
        <v>0</v>
      </c>
      <c r="AH71" s="72">
        <v>743506</v>
      </c>
      <c r="AI71" s="72">
        <v>2131</v>
      </c>
      <c r="AJ71" s="72">
        <v>0</v>
      </c>
      <c r="AK71" s="72">
        <v>0</v>
      </c>
      <c r="AL71" s="72">
        <v>0</v>
      </c>
      <c r="AM71" s="72">
        <v>0</v>
      </c>
      <c r="AN71" s="72">
        <v>0</v>
      </c>
      <c r="AO71" s="72">
        <v>0</v>
      </c>
      <c r="AP71" s="72">
        <v>0</v>
      </c>
      <c r="AQ71" s="72">
        <v>0</v>
      </c>
      <c r="AR71" s="72">
        <v>0</v>
      </c>
      <c r="AS71" s="72">
        <v>0</v>
      </c>
      <c r="AT71" s="72">
        <v>0</v>
      </c>
      <c r="AU71" s="72">
        <v>0</v>
      </c>
      <c r="AV71" s="72">
        <v>0</v>
      </c>
      <c r="AW71" s="72">
        <v>10191</v>
      </c>
      <c r="AX71" s="72">
        <v>0</v>
      </c>
      <c r="AY71" s="72">
        <v>0</v>
      </c>
      <c r="AZ71" s="72">
        <v>0</v>
      </c>
      <c r="BA71" s="72">
        <v>0</v>
      </c>
      <c r="BB71" s="72">
        <v>0</v>
      </c>
      <c r="BC71" s="72">
        <v>0</v>
      </c>
      <c r="BD71" s="72">
        <v>0</v>
      </c>
      <c r="BE71" s="72">
        <v>0</v>
      </c>
      <c r="BF71" s="72">
        <v>0</v>
      </c>
      <c r="BG71" s="72">
        <v>0</v>
      </c>
      <c r="BH71" s="72">
        <v>0</v>
      </c>
      <c r="BI71" s="72">
        <v>0</v>
      </c>
      <c r="BJ71" s="72">
        <v>0</v>
      </c>
      <c r="BK71" s="72">
        <v>296557</v>
      </c>
      <c r="BL71" s="72">
        <v>0</v>
      </c>
      <c r="BM71" s="73">
        <v>1052792</v>
      </c>
      <c r="BN71" s="73">
        <v>10191</v>
      </c>
    </row>
    <row r="72" spans="1:111" x14ac:dyDescent="0.3">
      <c r="A72" s="11" t="s">
        <v>137</v>
      </c>
      <c r="B72" s="72">
        <v>0</v>
      </c>
      <c r="C72" s="72">
        <v>0</v>
      </c>
      <c r="D72" s="72">
        <v>0</v>
      </c>
      <c r="E72" s="72">
        <v>0</v>
      </c>
      <c r="F72" s="72">
        <v>0</v>
      </c>
      <c r="G72" s="72">
        <v>0</v>
      </c>
      <c r="H72" s="72">
        <v>0</v>
      </c>
      <c r="I72" s="72">
        <v>0</v>
      </c>
      <c r="J72" s="72">
        <v>0</v>
      </c>
      <c r="K72" s="72">
        <v>0</v>
      </c>
      <c r="L72" s="72">
        <v>0</v>
      </c>
      <c r="M72" s="72">
        <v>0</v>
      </c>
      <c r="N72" s="72">
        <v>0</v>
      </c>
      <c r="O72" s="72">
        <v>0</v>
      </c>
      <c r="P72" s="72">
        <v>0</v>
      </c>
      <c r="Q72" s="72">
        <v>0</v>
      </c>
      <c r="R72" s="72">
        <v>0</v>
      </c>
      <c r="S72" s="72">
        <v>1035870</v>
      </c>
      <c r="T72" s="73" t="s">
        <v>68</v>
      </c>
      <c r="U72" s="72">
        <v>0</v>
      </c>
      <c r="V72" s="72">
        <v>0</v>
      </c>
      <c r="W72" s="72">
        <v>0</v>
      </c>
      <c r="X72" s="72">
        <v>0</v>
      </c>
      <c r="Y72" s="72">
        <v>0</v>
      </c>
      <c r="Z72" s="72">
        <v>0</v>
      </c>
      <c r="AA72" s="72">
        <v>0</v>
      </c>
      <c r="AB72" s="72">
        <v>0</v>
      </c>
      <c r="AC72" s="72">
        <v>45</v>
      </c>
      <c r="AD72" s="72">
        <v>0</v>
      </c>
      <c r="AE72" s="72">
        <v>0</v>
      </c>
      <c r="AF72" s="72">
        <v>0</v>
      </c>
      <c r="AG72" s="72">
        <v>0</v>
      </c>
      <c r="AH72" s="72">
        <v>426</v>
      </c>
      <c r="AI72" s="72">
        <v>43</v>
      </c>
      <c r="AJ72" s="72">
        <v>0</v>
      </c>
      <c r="AK72" s="72">
        <v>0</v>
      </c>
      <c r="AL72" s="72">
        <v>0</v>
      </c>
      <c r="AM72" s="72">
        <v>0</v>
      </c>
      <c r="AN72" s="72">
        <v>0</v>
      </c>
      <c r="AO72" s="72">
        <v>0</v>
      </c>
      <c r="AP72" s="72">
        <v>120</v>
      </c>
      <c r="AQ72" s="72">
        <v>0</v>
      </c>
      <c r="AR72" s="72">
        <v>0</v>
      </c>
      <c r="AS72" s="72">
        <v>0</v>
      </c>
      <c r="AT72" s="72">
        <v>0</v>
      </c>
      <c r="AU72" s="72">
        <v>0</v>
      </c>
      <c r="AV72" s="72">
        <v>0</v>
      </c>
      <c r="AW72" s="72">
        <v>0</v>
      </c>
      <c r="AX72" s="72">
        <v>0</v>
      </c>
      <c r="AY72" s="72">
        <v>0</v>
      </c>
      <c r="AZ72" s="72">
        <v>0</v>
      </c>
      <c r="BA72" s="72">
        <v>0</v>
      </c>
      <c r="BB72" s="72">
        <v>0</v>
      </c>
      <c r="BC72" s="72">
        <v>0</v>
      </c>
      <c r="BD72" s="72">
        <v>0</v>
      </c>
      <c r="BE72" s="72">
        <v>0</v>
      </c>
      <c r="BF72" s="72">
        <v>0</v>
      </c>
      <c r="BG72" s="72">
        <v>0</v>
      </c>
      <c r="BH72" s="72">
        <v>0</v>
      </c>
      <c r="BI72" s="72">
        <v>0</v>
      </c>
      <c r="BJ72" s="72">
        <v>0</v>
      </c>
      <c r="BK72" s="72">
        <v>18367</v>
      </c>
      <c r="BL72" s="72">
        <v>0</v>
      </c>
      <c r="BM72" s="73">
        <v>1054870</v>
      </c>
      <c r="BN72" s="73">
        <v>0</v>
      </c>
    </row>
    <row r="73" spans="1:111" x14ac:dyDescent="0.3">
      <c r="A73" s="11" t="s">
        <v>138</v>
      </c>
      <c r="B73" s="72">
        <v>0</v>
      </c>
      <c r="C73" s="72">
        <v>0</v>
      </c>
      <c r="D73" s="72">
        <v>0</v>
      </c>
      <c r="E73" s="72">
        <v>0</v>
      </c>
      <c r="F73" s="72">
        <v>0</v>
      </c>
      <c r="G73" s="72">
        <v>0</v>
      </c>
      <c r="H73" s="72">
        <v>0</v>
      </c>
      <c r="I73" s="72">
        <v>0</v>
      </c>
      <c r="J73" s="72">
        <v>0</v>
      </c>
      <c r="K73" s="72">
        <v>0</v>
      </c>
      <c r="L73" s="72">
        <v>0</v>
      </c>
      <c r="M73" s="72">
        <v>0</v>
      </c>
      <c r="N73" s="72">
        <v>0</v>
      </c>
      <c r="O73" s="72">
        <v>0</v>
      </c>
      <c r="P73" s="72">
        <v>0</v>
      </c>
      <c r="Q73" s="72">
        <v>0</v>
      </c>
      <c r="R73" s="72">
        <v>0</v>
      </c>
      <c r="S73" s="72">
        <v>4402</v>
      </c>
      <c r="T73" s="73" t="s">
        <v>68</v>
      </c>
      <c r="U73" s="72">
        <v>0</v>
      </c>
      <c r="V73" s="72">
        <v>0</v>
      </c>
      <c r="W73" s="72">
        <v>0</v>
      </c>
      <c r="X73" s="72">
        <v>0</v>
      </c>
      <c r="Y73" s="72">
        <v>0</v>
      </c>
      <c r="Z73" s="72">
        <v>0</v>
      </c>
      <c r="AA73" s="72">
        <v>0</v>
      </c>
      <c r="AB73" s="72">
        <v>0</v>
      </c>
      <c r="AC73" s="72">
        <v>218243</v>
      </c>
      <c r="AD73" s="72">
        <v>0</v>
      </c>
      <c r="AE73" s="72">
        <v>0</v>
      </c>
      <c r="AF73" s="72">
        <v>0</v>
      </c>
      <c r="AG73" s="72">
        <v>86</v>
      </c>
      <c r="AH73" s="72">
        <v>415157</v>
      </c>
      <c r="AI73" s="72">
        <v>220266</v>
      </c>
      <c r="AJ73" s="72">
        <v>0</v>
      </c>
      <c r="AK73" s="72">
        <v>0</v>
      </c>
      <c r="AL73" s="72">
        <v>0</v>
      </c>
      <c r="AM73" s="72">
        <v>0</v>
      </c>
      <c r="AN73" s="72">
        <v>0</v>
      </c>
      <c r="AO73" s="72">
        <v>0</v>
      </c>
      <c r="AP73" s="72">
        <v>0</v>
      </c>
      <c r="AQ73" s="72">
        <v>0</v>
      </c>
      <c r="AR73" s="72">
        <v>0</v>
      </c>
      <c r="AS73" s="72">
        <v>0</v>
      </c>
      <c r="AT73" s="72">
        <v>0</v>
      </c>
      <c r="AU73" s="72">
        <v>0</v>
      </c>
      <c r="AV73" s="72">
        <v>15073</v>
      </c>
      <c r="AW73" s="72">
        <v>2812</v>
      </c>
      <c r="AX73" s="72">
        <v>0</v>
      </c>
      <c r="AY73" s="72">
        <v>0</v>
      </c>
      <c r="AZ73" s="72">
        <v>0</v>
      </c>
      <c r="BA73" s="72">
        <v>0</v>
      </c>
      <c r="BB73" s="72">
        <v>0</v>
      </c>
      <c r="BC73" s="72">
        <v>0</v>
      </c>
      <c r="BD73" s="72">
        <v>0</v>
      </c>
      <c r="BE73" s="72">
        <v>0</v>
      </c>
      <c r="BF73" s="72">
        <v>0</v>
      </c>
      <c r="BG73" s="72">
        <v>0</v>
      </c>
      <c r="BH73" s="72">
        <v>0</v>
      </c>
      <c r="BI73" s="72">
        <v>0</v>
      </c>
      <c r="BJ73" s="72">
        <v>0</v>
      </c>
      <c r="BK73" s="72">
        <v>0</v>
      </c>
      <c r="BL73" s="72">
        <v>0</v>
      </c>
      <c r="BM73" s="73">
        <v>876040</v>
      </c>
      <c r="BN73" s="73">
        <v>17885</v>
      </c>
    </row>
    <row r="74" spans="1:111" x14ac:dyDescent="0.3">
      <c r="A74" s="11" t="s">
        <v>139</v>
      </c>
      <c r="B74" s="72">
        <v>0</v>
      </c>
      <c r="C74" s="72">
        <v>0</v>
      </c>
      <c r="D74" s="72">
        <v>0</v>
      </c>
      <c r="E74" s="72">
        <v>0</v>
      </c>
      <c r="F74" s="72">
        <v>0</v>
      </c>
      <c r="G74" s="72">
        <v>0</v>
      </c>
      <c r="H74" s="72">
        <v>0</v>
      </c>
      <c r="I74" s="72">
        <v>0</v>
      </c>
      <c r="J74" s="72">
        <v>0</v>
      </c>
      <c r="K74" s="72">
        <v>0</v>
      </c>
      <c r="L74" s="72">
        <v>0</v>
      </c>
      <c r="M74" s="72">
        <v>0</v>
      </c>
      <c r="N74" s="72">
        <v>0</v>
      </c>
      <c r="O74" s="72">
        <v>0</v>
      </c>
      <c r="P74" s="72">
        <v>0</v>
      </c>
      <c r="Q74" s="72">
        <v>0</v>
      </c>
      <c r="R74" s="72">
        <v>0</v>
      </c>
      <c r="S74" s="72">
        <v>2367</v>
      </c>
      <c r="T74" s="73" t="s">
        <v>68</v>
      </c>
      <c r="U74" s="72">
        <v>0</v>
      </c>
      <c r="V74" s="72">
        <v>0</v>
      </c>
      <c r="W74" s="72">
        <v>0</v>
      </c>
      <c r="X74" s="72">
        <v>0</v>
      </c>
      <c r="Y74" s="72">
        <v>0</v>
      </c>
      <c r="Z74" s="72">
        <v>0</v>
      </c>
      <c r="AA74" s="72">
        <v>0</v>
      </c>
      <c r="AB74" s="72">
        <v>7273</v>
      </c>
      <c r="AC74" s="72">
        <v>1655</v>
      </c>
      <c r="AD74" s="72">
        <v>0</v>
      </c>
      <c r="AE74" s="72">
        <v>0</v>
      </c>
      <c r="AF74" s="72">
        <v>6209</v>
      </c>
      <c r="AG74" s="72">
        <v>0</v>
      </c>
      <c r="AH74" s="72">
        <v>16657</v>
      </c>
      <c r="AI74" s="72">
        <v>0</v>
      </c>
      <c r="AJ74" s="72">
        <v>0</v>
      </c>
      <c r="AK74" s="72">
        <v>0</v>
      </c>
      <c r="AL74" s="72">
        <v>0</v>
      </c>
      <c r="AM74" s="72">
        <v>0</v>
      </c>
      <c r="AN74" s="72">
        <v>0</v>
      </c>
      <c r="AO74" s="72">
        <v>0</v>
      </c>
      <c r="AP74" s="72">
        <v>320</v>
      </c>
      <c r="AQ74" s="72">
        <v>0</v>
      </c>
      <c r="AR74" s="72">
        <v>0</v>
      </c>
      <c r="AS74" s="72">
        <v>0</v>
      </c>
      <c r="AT74" s="72">
        <v>0</v>
      </c>
      <c r="AU74" s="72">
        <v>10</v>
      </c>
      <c r="AV74" s="72">
        <v>0</v>
      </c>
      <c r="AW74" s="72">
        <v>296</v>
      </c>
      <c r="AX74" s="72">
        <v>0</v>
      </c>
      <c r="AY74" s="72">
        <v>0</v>
      </c>
      <c r="AZ74" s="72">
        <v>0</v>
      </c>
      <c r="BA74" s="72">
        <v>0</v>
      </c>
      <c r="BB74" s="72">
        <v>0</v>
      </c>
      <c r="BC74" s="72">
        <v>0</v>
      </c>
      <c r="BD74" s="72">
        <v>0</v>
      </c>
      <c r="BE74" s="72">
        <v>0</v>
      </c>
      <c r="BF74" s="72">
        <v>0</v>
      </c>
      <c r="BG74" s="72">
        <v>3</v>
      </c>
      <c r="BH74" s="72">
        <v>0</v>
      </c>
      <c r="BI74" s="72">
        <v>0</v>
      </c>
      <c r="BJ74" s="72">
        <v>0</v>
      </c>
      <c r="BK74" s="72">
        <v>51259</v>
      </c>
      <c r="BL74" s="72">
        <v>0</v>
      </c>
      <c r="BM74" s="73">
        <v>86048</v>
      </c>
      <c r="BN74" s="73">
        <v>309</v>
      </c>
    </row>
    <row r="75" spans="1:111" x14ac:dyDescent="0.3">
      <c r="A75" s="10" t="s">
        <v>140</v>
      </c>
      <c r="B75" s="73">
        <v>12433</v>
      </c>
      <c r="C75" s="73">
        <v>1600</v>
      </c>
      <c r="D75" s="73">
        <v>544711</v>
      </c>
      <c r="E75" s="73">
        <v>16711</v>
      </c>
      <c r="F75" s="73">
        <v>77853</v>
      </c>
      <c r="G75" s="73">
        <v>43233</v>
      </c>
      <c r="H75" s="73">
        <v>35260</v>
      </c>
      <c r="I75" s="73">
        <v>0</v>
      </c>
      <c r="J75" s="73">
        <v>0</v>
      </c>
      <c r="K75" s="73">
        <v>19744</v>
      </c>
      <c r="L75" s="73">
        <v>1148</v>
      </c>
      <c r="M75" s="73">
        <v>1</v>
      </c>
      <c r="N75" s="73">
        <v>0</v>
      </c>
      <c r="O75" s="73">
        <v>0</v>
      </c>
      <c r="P75" s="73">
        <v>7073</v>
      </c>
      <c r="Q75" s="73">
        <v>3206</v>
      </c>
      <c r="R75" s="73">
        <v>0</v>
      </c>
      <c r="S75" s="73">
        <v>17105729</v>
      </c>
      <c r="T75" s="73" t="s">
        <v>68</v>
      </c>
      <c r="U75" s="73">
        <v>0</v>
      </c>
      <c r="V75" s="73">
        <v>0</v>
      </c>
      <c r="W75" s="73">
        <v>0</v>
      </c>
      <c r="X75" s="73">
        <v>0</v>
      </c>
      <c r="Y75" s="73">
        <v>0</v>
      </c>
      <c r="Z75" s="73">
        <v>0</v>
      </c>
      <c r="AA75" s="73">
        <v>0</v>
      </c>
      <c r="AB75" s="73">
        <v>2062165</v>
      </c>
      <c r="AC75" s="73">
        <v>309317</v>
      </c>
      <c r="AD75" s="73">
        <v>760</v>
      </c>
      <c r="AE75" s="73">
        <v>0</v>
      </c>
      <c r="AF75" s="73">
        <v>123811</v>
      </c>
      <c r="AG75" s="73">
        <v>740168</v>
      </c>
      <c r="AH75" s="73">
        <v>4342842</v>
      </c>
      <c r="AI75" s="73">
        <v>80419</v>
      </c>
      <c r="AJ75" s="73">
        <v>90</v>
      </c>
      <c r="AK75" s="73">
        <v>0</v>
      </c>
      <c r="AL75" s="73">
        <v>1502</v>
      </c>
      <c r="AM75" s="73">
        <v>78</v>
      </c>
      <c r="AN75" s="73">
        <v>0</v>
      </c>
      <c r="AO75" s="73">
        <v>1408</v>
      </c>
      <c r="AP75" s="73">
        <v>2880</v>
      </c>
      <c r="AQ75" s="73">
        <v>2703</v>
      </c>
      <c r="AR75" s="73">
        <v>23243</v>
      </c>
      <c r="AS75" s="73">
        <v>25419</v>
      </c>
      <c r="AT75" s="73">
        <v>2775563</v>
      </c>
      <c r="AU75" s="73">
        <v>90736</v>
      </c>
      <c r="AV75" s="73">
        <v>16353</v>
      </c>
      <c r="AW75" s="73">
        <v>15767</v>
      </c>
      <c r="AX75" s="73">
        <v>938</v>
      </c>
      <c r="AY75" s="73">
        <v>0</v>
      </c>
      <c r="AZ75" s="73">
        <v>16569</v>
      </c>
      <c r="BA75" s="73">
        <v>0</v>
      </c>
      <c r="BB75" s="73">
        <v>0</v>
      </c>
      <c r="BC75" s="73">
        <v>0</v>
      </c>
      <c r="BD75" s="73">
        <v>0</v>
      </c>
      <c r="BE75" s="73">
        <v>124423</v>
      </c>
      <c r="BF75" s="73">
        <v>0</v>
      </c>
      <c r="BG75" s="73">
        <v>277905</v>
      </c>
      <c r="BH75" s="73">
        <v>0</v>
      </c>
      <c r="BI75" s="73">
        <v>0</v>
      </c>
      <c r="BJ75" s="73">
        <v>0</v>
      </c>
      <c r="BK75" s="73">
        <v>22437625</v>
      </c>
      <c r="BL75" s="73">
        <v>1362255</v>
      </c>
      <c r="BM75" s="73">
        <v>52703640</v>
      </c>
      <c r="BN75" s="73">
        <v>3341496</v>
      </c>
    </row>
    <row r="76" spans="1:111" x14ac:dyDescent="0.3">
      <c r="A76" s="11" t="s">
        <v>141</v>
      </c>
      <c r="B76" s="72">
        <v>10020</v>
      </c>
      <c r="C76" s="72">
        <v>252</v>
      </c>
      <c r="D76" s="72">
        <v>319591</v>
      </c>
      <c r="E76" s="72">
        <v>1244</v>
      </c>
      <c r="F76" s="72">
        <v>69462</v>
      </c>
      <c r="G76" s="72">
        <v>42772</v>
      </c>
      <c r="H76" s="72">
        <v>7346</v>
      </c>
      <c r="I76" s="72">
        <v>0</v>
      </c>
      <c r="J76" s="72">
        <v>0</v>
      </c>
      <c r="K76" s="72">
        <v>18410</v>
      </c>
      <c r="L76" s="72">
        <v>660</v>
      </c>
      <c r="M76" s="72">
        <v>0</v>
      </c>
      <c r="N76" s="72">
        <v>0</v>
      </c>
      <c r="O76" s="72">
        <v>0</v>
      </c>
      <c r="P76" s="72">
        <v>5515</v>
      </c>
      <c r="Q76" s="72">
        <v>3175</v>
      </c>
      <c r="R76" s="72">
        <v>0</v>
      </c>
      <c r="S76" s="72">
        <v>10650227</v>
      </c>
      <c r="T76" s="73" t="s">
        <v>68</v>
      </c>
      <c r="U76" s="72">
        <v>0</v>
      </c>
      <c r="V76" s="72">
        <v>0</v>
      </c>
      <c r="W76" s="72">
        <v>0</v>
      </c>
      <c r="X76" s="72">
        <v>0</v>
      </c>
      <c r="Y76" s="72">
        <v>0</v>
      </c>
      <c r="Z76" s="72">
        <v>0</v>
      </c>
      <c r="AA76" s="72">
        <v>0</v>
      </c>
      <c r="AB76" s="72">
        <v>1410306</v>
      </c>
      <c r="AC76" s="72">
        <v>6996</v>
      </c>
      <c r="AD76" s="72">
        <v>0</v>
      </c>
      <c r="AE76" s="72">
        <v>0</v>
      </c>
      <c r="AF76" s="72">
        <v>0</v>
      </c>
      <c r="AG76" s="72">
        <v>496893</v>
      </c>
      <c r="AH76" s="72">
        <v>1529811</v>
      </c>
      <c r="AI76" s="72">
        <v>5273</v>
      </c>
      <c r="AJ76" s="72">
        <v>0</v>
      </c>
      <c r="AK76" s="72">
        <v>0</v>
      </c>
      <c r="AL76" s="72">
        <v>0</v>
      </c>
      <c r="AM76" s="72">
        <v>0</v>
      </c>
      <c r="AN76" s="72">
        <v>0</v>
      </c>
      <c r="AO76" s="72">
        <v>1056</v>
      </c>
      <c r="AP76" s="72">
        <v>0</v>
      </c>
      <c r="AQ76" s="72">
        <v>0</v>
      </c>
      <c r="AR76" s="72">
        <v>307</v>
      </c>
      <c r="AS76" s="72">
        <v>307</v>
      </c>
      <c r="AT76" s="72">
        <v>2510924</v>
      </c>
      <c r="AU76" s="72">
        <v>1751</v>
      </c>
      <c r="AV76" s="72">
        <v>0</v>
      </c>
      <c r="AW76" s="72">
        <v>37</v>
      </c>
      <c r="AX76" s="72">
        <v>0</v>
      </c>
      <c r="AY76" s="72">
        <v>0</v>
      </c>
      <c r="AZ76" s="72">
        <v>14943</v>
      </c>
      <c r="BA76" s="72">
        <v>0</v>
      </c>
      <c r="BB76" s="72">
        <v>0</v>
      </c>
      <c r="BC76" s="72">
        <v>0</v>
      </c>
      <c r="BD76" s="72">
        <v>0</v>
      </c>
      <c r="BE76" s="72">
        <v>72295</v>
      </c>
      <c r="BF76" s="72">
        <v>0</v>
      </c>
      <c r="BG76" s="72">
        <v>173878</v>
      </c>
      <c r="BH76" s="72">
        <v>0</v>
      </c>
      <c r="BI76" s="72">
        <v>0</v>
      </c>
      <c r="BJ76" s="72">
        <v>0</v>
      </c>
      <c r="BK76" s="72">
        <v>10512830</v>
      </c>
      <c r="BL76" s="72">
        <v>865794</v>
      </c>
      <c r="BM76" s="73">
        <v>28732075</v>
      </c>
      <c r="BN76" s="73">
        <v>2774135</v>
      </c>
    </row>
    <row r="77" spans="1:111" x14ac:dyDescent="0.3">
      <c r="A77" s="11" t="s">
        <v>142</v>
      </c>
      <c r="B77" s="72">
        <v>1702</v>
      </c>
      <c r="C77" s="72">
        <v>1348</v>
      </c>
      <c r="D77" s="72">
        <v>183260</v>
      </c>
      <c r="E77" s="72">
        <v>13949</v>
      </c>
      <c r="F77" s="72">
        <v>6666</v>
      </c>
      <c r="G77" s="72">
        <v>252</v>
      </c>
      <c r="H77" s="72">
        <v>26941</v>
      </c>
      <c r="I77" s="72">
        <v>0</v>
      </c>
      <c r="J77" s="72">
        <v>0</v>
      </c>
      <c r="K77" s="72">
        <v>119</v>
      </c>
      <c r="L77" s="72">
        <v>488</v>
      </c>
      <c r="M77" s="72">
        <v>1</v>
      </c>
      <c r="N77" s="72">
        <v>0</v>
      </c>
      <c r="O77" s="72">
        <v>0</v>
      </c>
      <c r="P77" s="72">
        <v>100</v>
      </c>
      <c r="Q77" s="72">
        <v>30</v>
      </c>
      <c r="R77" s="72">
        <v>0</v>
      </c>
      <c r="S77" s="72">
        <v>6154261</v>
      </c>
      <c r="T77" s="73" t="s">
        <v>68</v>
      </c>
      <c r="U77" s="72">
        <v>0</v>
      </c>
      <c r="V77" s="72">
        <v>0</v>
      </c>
      <c r="W77" s="72">
        <v>0</v>
      </c>
      <c r="X77" s="72">
        <v>0</v>
      </c>
      <c r="Y77" s="72">
        <v>0</v>
      </c>
      <c r="Z77" s="72">
        <v>0</v>
      </c>
      <c r="AA77" s="72">
        <v>0</v>
      </c>
      <c r="AB77" s="72">
        <v>559078</v>
      </c>
      <c r="AC77" s="72">
        <v>63583</v>
      </c>
      <c r="AD77" s="72">
        <v>627</v>
      </c>
      <c r="AE77" s="72">
        <v>0</v>
      </c>
      <c r="AF77" s="72">
        <v>63902</v>
      </c>
      <c r="AG77" s="72">
        <v>228019</v>
      </c>
      <c r="AH77" s="72">
        <v>1227718</v>
      </c>
      <c r="AI77" s="72">
        <v>48334</v>
      </c>
      <c r="AJ77" s="72">
        <v>0</v>
      </c>
      <c r="AK77" s="72">
        <v>0</v>
      </c>
      <c r="AL77" s="72">
        <v>0</v>
      </c>
      <c r="AM77" s="72">
        <v>0</v>
      </c>
      <c r="AN77" s="72">
        <v>0</v>
      </c>
      <c r="AO77" s="72">
        <v>352</v>
      </c>
      <c r="AP77" s="72">
        <v>2400</v>
      </c>
      <c r="AQ77" s="72">
        <v>2703</v>
      </c>
      <c r="AR77" s="72">
        <v>22936</v>
      </c>
      <c r="AS77" s="72">
        <v>25112</v>
      </c>
      <c r="AT77" s="72">
        <v>183510</v>
      </c>
      <c r="AU77" s="72">
        <v>76519</v>
      </c>
      <c r="AV77" s="72">
        <v>3166</v>
      </c>
      <c r="AW77" s="72">
        <v>6341</v>
      </c>
      <c r="AX77" s="72">
        <v>938</v>
      </c>
      <c r="AY77" s="72">
        <v>0</v>
      </c>
      <c r="AZ77" s="72">
        <v>1440</v>
      </c>
      <c r="BA77" s="72">
        <v>0</v>
      </c>
      <c r="BB77" s="72">
        <v>0</v>
      </c>
      <c r="BC77" s="72">
        <v>0</v>
      </c>
      <c r="BD77" s="72">
        <v>0</v>
      </c>
      <c r="BE77" s="72">
        <v>23054</v>
      </c>
      <c r="BF77" s="72">
        <v>0</v>
      </c>
      <c r="BG77" s="72">
        <v>99838</v>
      </c>
      <c r="BH77" s="72">
        <v>0</v>
      </c>
      <c r="BI77" s="72">
        <v>0</v>
      </c>
      <c r="BJ77" s="72">
        <v>0</v>
      </c>
      <c r="BK77" s="72">
        <v>10589560</v>
      </c>
      <c r="BL77" s="72">
        <v>465742</v>
      </c>
      <c r="BM77" s="73">
        <v>20083987</v>
      </c>
      <c r="BN77" s="73">
        <v>417741</v>
      </c>
    </row>
    <row r="78" spans="1:111" x14ac:dyDescent="0.3">
      <c r="A78" s="11" t="s">
        <v>143</v>
      </c>
      <c r="B78" s="72">
        <v>316</v>
      </c>
      <c r="C78" s="72">
        <v>0</v>
      </c>
      <c r="D78" s="72">
        <v>40799</v>
      </c>
      <c r="E78" s="72">
        <v>1518</v>
      </c>
      <c r="F78" s="72">
        <v>1725</v>
      </c>
      <c r="G78" s="72">
        <v>209</v>
      </c>
      <c r="H78" s="72">
        <v>677</v>
      </c>
      <c r="I78" s="72">
        <v>0</v>
      </c>
      <c r="J78" s="72">
        <v>0</v>
      </c>
      <c r="K78" s="72">
        <v>1215</v>
      </c>
      <c r="L78" s="72">
        <v>0</v>
      </c>
      <c r="M78" s="72">
        <v>0</v>
      </c>
      <c r="N78" s="72">
        <v>0</v>
      </c>
      <c r="O78" s="72">
        <v>0</v>
      </c>
      <c r="P78" s="72">
        <v>1458</v>
      </c>
      <c r="Q78" s="72">
        <v>0</v>
      </c>
      <c r="R78" s="72">
        <v>0</v>
      </c>
      <c r="S78" s="72">
        <v>243026</v>
      </c>
      <c r="T78" s="73" t="s">
        <v>68</v>
      </c>
      <c r="U78" s="72">
        <v>0</v>
      </c>
      <c r="V78" s="72">
        <v>0</v>
      </c>
      <c r="W78" s="72">
        <v>0</v>
      </c>
      <c r="X78" s="72">
        <v>0</v>
      </c>
      <c r="Y78" s="72">
        <v>0</v>
      </c>
      <c r="Z78" s="72">
        <v>0</v>
      </c>
      <c r="AA78" s="72">
        <v>0</v>
      </c>
      <c r="AB78" s="72">
        <v>86434</v>
      </c>
      <c r="AC78" s="72">
        <v>230640</v>
      </c>
      <c r="AD78" s="72">
        <v>0</v>
      </c>
      <c r="AE78" s="72">
        <v>0</v>
      </c>
      <c r="AF78" s="72">
        <v>0</v>
      </c>
      <c r="AG78" s="72">
        <v>6564</v>
      </c>
      <c r="AH78" s="72">
        <v>1399454</v>
      </c>
      <c r="AI78" s="72">
        <v>16365</v>
      </c>
      <c r="AJ78" s="72">
        <v>0</v>
      </c>
      <c r="AK78" s="72">
        <v>0</v>
      </c>
      <c r="AL78" s="72">
        <v>729</v>
      </c>
      <c r="AM78" s="72">
        <v>0</v>
      </c>
      <c r="AN78" s="72">
        <v>0</v>
      </c>
      <c r="AO78" s="72">
        <v>0</v>
      </c>
      <c r="AP78" s="72">
        <v>40</v>
      </c>
      <c r="AQ78" s="72">
        <v>0</v>
      </c>
      <c r="AR78" s="72">
        <v>0</v>
      </c>
      <c r="AS78" s="72">
        <v>0</v>
      </c>
      <c r="AT78" s="72">
        <v>80395</v>
      </c>
      <c r="AU78" s="72">
        <v>11126</v>
      </c>
      <c r="AV78" s="72">
        <v>12995</v>
      </c>
      <c r="AW78" s="72">
        <v>9278</v>
      </c>
      <c r="AX78" s="72">
        <v>0</v>
      </c>
      <c r="AY78" s="72">
        <v>0</v>
      </c>
      <c r="AZ78" s="72">
        <v>0</v>
      </c>
      <c r="BA78" s="72">
        <v>0</v>
      </c>
      <c r="BB78" s="72">
        <v>0</v>
      </c>
      <c r="BC78" s="72">
        <v>0</v>
      </c>
      <c r="BD78" s="72">
        <v>0</v>
      </c>
      <c r="BE78" s="72">
        <v>26263</v>
      </c>
      <c r="BF78" s="72">
        <v>0</v>
      </c>
      <c r="BG78" s="72">
        <v>303</v>
      </c>
      <c r="BH78" s="72">
        <v>0</v>
      </c>
      <c r="BI78" s="72">
        <v>0</v>
      </c>
      <c r="BJ78" s="72">
        <v>0</v>
      </c>
      <c r="BK78" s="72">
        <v>429330</v>
      </c>
      <c r="BL78" s="72">
        <v>9902</v>
      </c>
      <c r="BM78" s="73">
        <v>2610760</v>
      </c>
      <c r="BN78" s="73">
        <v>140359</v>
      </c>
    </row>
    <row r="79" spans="1:111" x14ac:dyDescent="0.3">
      <c r="A79" s="11" t="s">
        <v>144</v>
      </c>
      <c r="B79" s="72">
        <v>0</v>
      </c>
      <c r="C79" s="72">
        <v>0</v>
      </c>
      <c r="D79" s="72">
        <v>101</v>
      </c>
      <c r="E79" s="72">
        <v>0</v>
      </c>
      <c r="F79" s="72">
        <v>0</v>
      </c>
      <c r="G79" s="72">
        <v>0</v>
      </c>
      <c r="H79" s="72">
        <v>0</v>
      </c>
      <c r="I79" s="72">
        <v>0</v>
      </c>
      <c r="J79" s="72">
        <v>0</v>
      </c>
      <c r="K79" s="72">
        <v>0</v>
      </c>
      <c r="L79" s="72">
        <v>0</v>
      </c>
      <c r="M79" s="72">
        <v>0</v>
      </c>
      <c r="N79" s="72">
        <v>0</v>
      </c>
      <c r="O79" s="72">
        <v>0</v>
      </c>
      <c r="P79" s="72">
        <v>0</v>
      </c>
      <c r="Q79" s="72">
        <v>0</v>
      </c>
      <c r="R79" s="72">
        <v>0</v>
      </c>
      <c r="S79" s="72">
        <v>1362</v>
      </c>
      <c r="T79" s="73" t="s">
        <v>68</v>
      </c>
      <c r="U79" s="72">
        <v>0</v>
      </c>
      <c r="V79" s="72">
        <v>0</v>
      </c>
      <c r="W79" s="72">
        <v>0</v>
      </c>
      <c r="X79" s="72">
        <v>0</v>
      </c>
      <c r="Y79" s="72">
        <v>0</v>
      </c>
      <c r="Z79" s="72">
        <v>0</v>
      </c>
      <c r="AA79" s="72">
        <v>0</v>
      </c>
      <c r="AB79" s="72">
        <v>658</v>
      </c>
      <c r="AC79" s="72">
        <v>926</v>
      </c>
      <c r="AD79" s="72">
        <v>0</v>
      </c>
      <c r="AE79" s="72">
        <v>0</v>
      </c>
      <c r="AF79" s="72">
        <v>0</v>
      </c>
      <c r="AG79" s="72">
        <v>172</v>
      </c>
      <c r="AH79" s="72">
        <v>124680</v>
      </c>
      <c r="AI79" s="72">
        <v>7979</v>
      </c>
      <c r="AJ79" s="72">
        <v>0</v>
      </c>
      <c r="AK79" s="72">
        <v>0</v>
      </c>
      <c r="AL79" s="72">
        <v>772</v>
      </c>
      <c r="AM79" s="72">
        <v>0</v>
      </c>
      <c r="AN79" s="72">
        <v>0</v>
      </c>
      <c r="AO79" s="72">
        <v>0</v>
      </c>
      <c r="AP79" s="72">
        <v>0</v>
      </c>
      <c r="AQ79" s="72">
        <v>0</v>
      </c>
      <c r="AR79" s="72">
        <v>0</v>
      </c>
      <c r="AS79" s="72">
        <v>0</v>
      </c>
      <c r="AT79" s="72">
        <v>63</v>
      </c>
      <c r="AU79" s="72">
        <v>0</v>
      </c>
      <c r="AV79" s="72">
        <v>27</v>
      </c>
      <c r="AW79" s="72">
        <v>111</v>
      </c>
      <c r="AX79" s="72">
        <v>0</v>
      </c>
      <c r="AY79" s="72">
        <v>0</v>
      </c>
      <c r="AZ79" s="72">
        <v>0</v>
      </c>
      <c r="BA79" s="72">
        <v>0</v>
      </c>
      <c r="BB79" s="72">
        <v>0</v>
      </c>
      <c r="BC79" s="72">
        <v>0</v>
      </c>
      <c r="BD79" s="72">
        <v>0</v>
      </c>
      <c r="BE79" s="72">
        <v>2811</v>
      </c>
      <c r="BF79" s="72">
        <v>0</v>
      </c>
      <c r="BG79" s="72">
        <v>5</v>
      </c>
      <c r="BH79" s="72">
        <v>0</v>
      </c>
      <c r="BI79" s="72">
        <v>0</v>
      </c>
      <c r="BJ79" s="72">
        <v>0</v>
      </c>
      <c r="BK79" s="72">
        <v>14521</v>
      </c>
      <c r="BL79" s="72">
        <v>412</v>
      </c>
      <c r="BM79" s="73">
        <v>154601</v>
      </c>
      <c r="BN79" s="73">
        <v>3017</v>
      </c>
    </row>
    <row r="80" spans="1:111" x14ac:dyDescent="0.3">
      <c r="A80" s="11" t="s">
        <v>145</v>
      </c>
      <c r="B80" s="72">
        <v>396</v>
      </c>
      <c r="C80" s="72">
        <v>0</v>
      </c>
      <c r="D80" s="72">
        <v>961</v>
      </c>
      <c r="E80" s="72">
        <v>0</v>
      </c>
      <c r="F80" s="72">
        <v>0</v>
      </c>
      <c r="G80" s="72">
        <v>0</v>
      </c>
      <c r="H80" s="72">
        <v>296</v>
      </c>
      <c r="I80" s="72">
        <v>0</v>
      </c>
      <c r="J80" s="72">
        <v>0</v>
      </c>
      <c r="K80" s="72">
        <v>0</v>
      </c>
      <c r="L80" s="72">
        <v>0</v>
      </c>
      <c r="M80" s="72">
        <v>0</v>
      </c>
      <c r="N80" s="72">
        <v>0</v>
      </c>
      <c r="O80" s="72">
        <v>0</v>
      </c>
      <c r="P80" s="72">
        <v>0</v>
      </c>
      <c r="Q80" s="72">
        <v>0</v>
      </c>
      <c r="R80" s="72">
        <v>0</v>
      </c>
      <c r="S80" s="72">
        <v>56854</v>
      </c>
      <c r="T80" s="73" t="s">
        <v>68</v>
      </c>
      <c r="U80" s="72">
        <v>0</v>
      </c>
      <c r="V80" s="72">
        <v>0</v>
      </c>
      <c r="W80" s="72">
        <v>0</v>
      </c>
      <c r="X80" s="72">
        <v>0</v>
      </c>
      <c r="Y80" s="72">
        <v>0</v>
      </c>
      <c r="Z80" s="72">
        <v>0</v>
      </c>
      <c r="AA80" s="72">
        <v>0</v>
      </c>
      <c r="AB80" s="72">
        <v>5689</v>
      </c>
      <c r="AC80" s="72">
        <v>7172</v>
      </c>
      <c r="AD80" s="72">
        <v>133</v>
      </c>
      <c r="AE80" s="72">
        <v>0</v>
      </c>
      <c r="AF80" s="72">
        <v>59910</v>
      </c>
      <c r="AG80" s="72">
        <v>8519</v>
      </c>
      <c r="AH80" s="72">
        <v>61179</v>
      </c>
      <c r="AI80" s="72">
        <v>2468</v>
      </c>
      <c r="AJ80" s="72">
        <v>90</v>
      </c>
      <c r="AK80" s="72">
        <v>0</v>
      </c>
      <c r="AL80" s="72">
        <v>0</v>
      </c>
      <c r="AM80" s="72">
        <v>78</v>
      </c>
      <c r="AN80" s="72">
        <v>0</v>
      </c>
      <c r="AO80" s="72">
        <v>0</v>
      </c>
      <c r="AP80" s="72">
        <v>440</v>
      </c>
      <c r="AQ80" s="72">
        <v>0</v>
      </c>
      <c r="AR80" s="72">
        <v>0</v>
      </c>
      <c r="AS80" s="72">
        <v>0</v>
      </c>
      <c r="AT80" s="72">
        <v>672</v>
      </c>
      <c r="AU80" s="72">
        <v>1340</v>
      </c>
      <c r="AV80" s="72">
        <v>166</v>
      </c>
      <c r="AW80" s="72">
        <v>0</v>
      </c>
      <c r="AX80" s="72">
        <v>0</v>
      </c>
      <c r="AY80" s="72">
        <v>0</v>
      </c>
      <c r="AZ80" s="72">
        <v>185</v>
      </c>
      <c r="BA80" s="72">
        <v>0</v>
      </c>
      <c r="BB80" s="72">
        <v>0</v>
      </c>
      <c r="BC80" s="72">
        <v>0</v>
      </c>
      <c r="BD80" s="72">
        <v>0</v>
      </c>
      <c r="BE80" s="72">
        <v>0</v>
      </c>
      <c r="BF80" s="72">
        <v>0</v>
      </c>
      <c r="BG80" s="72">
        <v>3881</v>
      </c>
      <c r="BH80" s="72">
        <v>0</v>
      </c>
      <c r="BI80" s="72">
        <v>0</v>
      </c>
      <c r="BJ80" s="72">
        <v>0</v>
      </c>
      <c r="BK80" s="72">
        <v>891384</v>
      </c>
      <c r="BL80" s="72">
        <v>20405</v>
      </c>
      <c r="BM80" s="73">
        <v>1122217</v>
      </c>
      <c r="BN80" s="73">
        <v>6243</v>
      </c>
    </row>
    <row r="81" spans="1:111" s="2" customFormat="1" x14ac:dyDescent="0.3">
      <c r="A81" s="10" t="s">
        <v>146</v>
      </c>
      <c r="B81" s="73">
        <v>1825</v>
      </c>
      <c r="C81" s="73">
        <v>4045</v>
      </c>
      <c r="D81" s="73">
        <v>5875</v>
      </c>
      <c r="E81" s="73">
        <v>0</v>
      </c>
      <c r="F81" s="73">
        <v>18975</v>
      </c>
      <c r="G81" s="73">
        <v>0</v>
      </c>
      <c r="H81" s="73">
        <v>18996</v>
      </c>
      <c r="I81" s="73">
        <v>0</v>
      </c>
      <c r="J81" s="73">
        <v>76894</v>
      </c>
      <c r="K81" s="73">
        <v>12272</v>
      </c>
      <c r="L81" s="73">
        <v>0</v>
      </c>
      <c r="M81" s="73">
        <v>151</v>
      </c>
      <c r="N81" s="73">
        <v>0</v>
      </c>
      <c r="O81" s="73">
        <v>792</v>
      </c>
      <c r="P81" s="73">
        <v>0</v>
      </c>
      <c r="Q81" s="73">
        <v>0</v>
      </c>
      <c r="R81" s="73">
        <v>1067</v>
      </c>
      <c r="S81" s="73">
        <v>1369696</v>
      </c>
      <c r="T81" s="73" t="s">
        <v>68</v>
      </c>
      <c r="U81" s="73">
        <v>0</v>
      </c>
      <c r="V81" s="73">
        <v>238888</v>
      </c>
      <c r="W81" s="73">
        <v>0</v>
      </c>
      <c r="X81" s="73">
        <v>0</v>
      </c>
      <c r="Y81" s="73">
        <v>0</v>
      </c>
      <c r="Z81" s="73">
        <v>88339</v>
      </c>
      <c r="AA81" s="73">
        <v>1598546</v>
      </c>
      <c r="AB81" s="73">
        <v>1736405</v>
      </c>
      <c r="AC81" s="73">
        <v>16940</v>
      </c>
      <c r="AD81" s="73">
        <v>0</v>
      </c>
      <c r="AE81" s="73">
        <v>0</v>
      </c>
      <c r="AF81" s="73">
        <v>0</v>
      </c>
      <c r="AG81" s="73">
        <v>55149</v>
      </c>
      <c r="AH81" s="73">
        <v>217090</v>
      </c>
      <c r="AI81" s="73">
        <v>86509</v>
      </c>
      <c r="AJ81" s="73">
        <v>4917498</v>
      </c>
      <c r="AK81" s="73">
        <v>151848</v>
      </c>
      <c r="AL81" s="73">
        <v>607001</v>
      </c>
      <c r="AM81" s="73">
        <v>1769162</v>
      </c>
      <c r="AN81" s="73">
        <v>58520</v>
      </c>
      <c r="AO81" s="73">
        <v>249001</v>
      </c>
      <c r="AP81" s="73">
        <v>1055360</v>
      </c>
      <c r="AQ81" s="73">
        <v>0</v>
      </c>
      <c r="AR81" s="73">
        <v>0</v>
      </c>
      <c r="AS81" s="73">
        <v>0</v>
      </c>
      <c r="AT81" s="73">
        <v>0</v>
      </c>
      <c r="AU81" s="73">
        <v>0</v>
      </c>
      <c r="AV81" s="73">
        <v>0</v>
      </c>
      <c r="AW81" s="73">
        <v>0</v>
      </c>
      <c r="AX81" s="73">
        <v>0</v>
      </c>
      <c r="AY81" s="73">
        <v>0</v>
      </c>
      <c r="AZ81" s="73">
        <v>0</v>
      </c>
      <c r="BA81" s="73">
        <v>0</v>
      </c>
      <c r="BB81" s="73">
        <v>0</v>
      </c>
      <c r="BC81" s="73">
        <v>0</v>
      </c>
      <c r="BD81" s="73">
        <v>0</v>
      </c>
      <c r="BE81" s="73">
        <v>0</v>
      </c>
      <c r="BF81" s="73">
        <v>0</v>
      </c>
      <c r="BG81" s="73">
        <v>0</v>
      </c>
      <c r="BH81" s="73">
        <v>0</v>
      </c>
      <c r="BI81" s="73">
        <v>0</v>
      </c>
      <c r="BJ81" s="73">
        <v>0</v>
      </c>
      <c r="BK81" s="73">
        <v>0</v>
      </c>
      <c r="BL81" s="73">
        <v>0</v>
      </c>
      <c r="BM81" s="73">
        <v>14356845</v>
      </c>
      <c r="BN81" s="73">
        <v>0</v>
      </c>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row>
    <row r="82" spans="1:111" x14ac:dyDescent="0.3">
      <c r="A82" s="11" t="s">
        <v>147</v>
      </c>
      <c r="B82" s="72">
        <v>1825</v>
      </c>
      <c r="C82" s="72">
        <v>172</v>
      </c>
      <c r="D82" s="72">
        <v>4627</v>
      </c>
      <c r="E82" s="72">
        <v>0</v>
      </c>
      <c r="F82" s="72">
        <v>18975</v>
      </c>
      <c r="G82" s="72">
        <v>0</v>
      </c>
      <c r="H82" s="72">
        <v>18996</v>
      </c>
      <c r="I82" s="72">
        <v>0</v>
      </c>
      <c r="J82" s="72">
        <v>65461</v>
      </c>
      <c r="K82" s="72">
        <v>12272</v>
      </c>
      <c r="L82" s="72">
        <v>0</v>
      </c>
      <c r="M82" s="72">
        <v>151</v>
      </c>
      <c r="N82" s="72">
        <v>0</v>
      </c>
      <c r="O82" s="72">
        <v>792</v>
      </c>
      <c r="P82" s="72">
        <v>0</v>
      </c>
      <c r="Q82" s="72">
        <v>0</v>
      </c>
      <c r="R82" s="72">
        <v>1067</v>
      </c>
      <c r="S82" s="72">
        <v>1369696</v>
      </c>
      <c r="T82" s="73" t="s">
        <v>68</v>
      </c>
      <c r="U82" s="72">
        <v>0</v>
      </c>
      <c r="V82" s="72">
        <v>238888</v>
      </c>
      <c r="W82" s="72">
        <v>0</v>
      </c>
      <c r="X82" s="72">
        <v>0</v>
      </c>
      <c r="Y82" s="72">
        <v>0</v>
      </c>
      <c r="Z82" s="72">
        <v>88339</v>
      </c>
      <c r="AA82" s="72">
        <v>1598546</v>
      </c>
      <c r="AB82" s="72">
        <v>1736405</v>
      </c>
      <c r="AC82" s="72">
        <v>16940</v>
      </c>
      <c r="AD82" s="72">
        <v>0</v>
      </c>
      <c r="AE82" s="72">
        <v>0</v>
      </c>
      <c r="AF82" s="72">
        <v>0</v>
      </c>
      <c r="AG82" s="72">
        <v>55149</v>
      </c>
      <c r="AH82" s="72">
        <v>217090</v>
      </c>
      <c r="AI82" s="72">
        <v>86509</v>
      </c>
      <c r="AJ82" s="72">
        <v>4917498</v>
      </c>
      <c r="AK82" s="72">
        <v>143123</v>
      </c>
      <c r="AL82" s="72">
        <v>399261</v>
      </c>
      <c r="AM82" s="72">
        <v>1754205</v>
      </c>
      <c r="AN82" s="72">
        <v>55040</v>
      </c>
      <c r="AO82" s="72">
        <v>248393</v>
      </c>
      <c r="AP82" s="72">
        <v>963680</v>
      </c>
      <c r="AQ82" s="72">
        <v>0</v>
      </c>
      <c r="AR82" s="72">
        <v>0</v>
      </c>
      <c r="AS82" s="72">
        <v>0</v>
      </c>
      <c r="AT82" s="72">
        <v>0</v>
      </c>
      <c r="AU82" s="72">
        <v>0</v>
      </c>
      <c r="AV82" s="72">
        <v>0</v>
      </c>
      <c r="AW82" s="72">
        <v>0</v>
      </c>
      <c r="AX82" s="72">
        <v>0</v>
      </c>
      <c r="AY82" s="72">
        <v>0</v>
      </c>
      <c r="AZ82" s="72">
        <v>0</v>
      </c>
      <c r="BA82" s="72">
        <v>0</v>
      </c>
      <c r="BB82" s="72">
        <v>0</v>
      </c>
      <c r="BC82" s="72">
        <v>0</v>
      </c>
      <c r="BD82" s="72">
        <v>0</v>
      </c>
      <c r="BE82" s="72">
        <v>0</v>
      </c>
      <c r="BF82" s="72">
        <v>0</v>
      </c>
      <c r="BG82" s="72">
        <v>0</v>
      </c>
      <c r="BH82" s="72">
        <v>0</v>
      </c>
      <c r="BI82" s="72">
        <v>0</v>
      </c>
      <c r="BJ82" s="72">
        <v>0</v>
      </c>
      <c r="BK82" s="72">
        <v>0</v>
      </c>
      <c r="BL82" s="72">
        <v>0</v>
      </c>
      <c r="BM82" s="73">
        <v>14013098</v>
      </c>
      <c r="BN82" s="73">
        <v>0</v>
      </c>
    </row>
    <row r="83" spans="1:111" x14ac:dyDescent="0.3">
      <c r="A83" s="11" t="s">
        <v>148</v>
      </c>
      <c r="B83" s="72">
        <v>891</v>
      </c>
      <c r="C83" s="72">
        <v>0</v>
      </c>
      <c r="D83" s="72">
        <v>0</v>
      </c>
      <c r="E83" s="72">
        <v>0</v>
      </c>
      <c r="F83" s="72">
        <v>0</v>
      </c>
      <c r="G83" s="72">
        <v>0</v>
      </c>
      <c r="H83" s="72">
        <v>609</v>
      </c>
      <c r="I83" s="72">
        <v>0</v>
      </c>
      <c r="J83" s="72">
        <v>62502</v>
      </c>
      <c r="K83" s="72">
        <v>0</v>
      </c>
      <c r="L83" s="72">
        <v>0</v>
      </c>
      <c r="M83" s="72">
        <v>60</v>
      </c>
      <c r="N83" s="72">
        <v>0</v>
      </c>
      <c r="O83" s="72">
        <v>792</v>
      </c>
      <c r="P83" s="72">
        <v>0</v>
      </c>
      <c r="Q83" s="72">
        <v>0</v>
      </c>
      <c r="R83" s="72">
        <v>0</v>
      </c>
      <c r="S83" s="72">
        <v>1369454</v>
      </c>
      <c r="T83" s="73" t="s">
        <v>68</v>
      </c>
      <c r="U83" s="72">
        <v>0</v>
      </c>
      <c r="V83" s="72">
        <v>238888</v>
      </c>
      <c r="W83" s="72">
        <v>0</v>
      </c>
      <c r="X83" s="72">
        <v>0</v>
      </c>
      <c r="Y83" s="72">
        <v>0</v>
      </c>
      <c r="Z83" s="72">
        <v>88339</v>
      </c>
      <c r="AA83" s="72">
        <v>1598546</v>
      </c>
      <c r="AB83" s="72">
        <v>1734894</v>
      </c>
      <c r="AC83" s="72">
        <v>16940</v>
      </c>
      <c r="AD83" s="72">
        <v>0</v>
      </c>
      <c r="AE83" s="72">
        <v>0</v>
      </c>
      <c r="AF83" s="72">
        <v>0</v>
      </c>
      <c r="AG83" s="72">
        <v>54634</v>
      </c>
      <c r="AH83" s="72">
        <v>217090</v>
      </c>
      <c r="AI83" s="72">
        <v>86469</v>
      </c>
      <c r="AJ83" s="72">
        <v>4909351</v>
      </c>
      <c r="AK83" s="72">
        <v>18994</v>
      </c>
      <c r="AL83" s="72">
        <v>21378</v>
      </c>
      <c r="AM83" s="72">
        <v>7801</v>
      </c>
      <c r="AN83" s="72">
        <v>14600</v>
      </c>
      <c r="AO83" s="72">
        <v>23060</v>
      </c>
      <c r="AP83" s="72">
        <v>351160</v>
      </c>
      <c r="AQ83" s="72">
        <v>0</v>
      </c>
      <c r="AR83" s="72">
        <v>0</v>
      </c>
      <c r="AS83" s="72">
        <v>0</v>
      </c>
      <c r="AT83" s="72">
        <v>0</v>
      </c>
      <c r="AU83" s="72">
        <v>0</v>
      </c>
      <c r="AV83" s="72">
        <v>0</v>
      </c>
      <c r="AW83" s="72">
        <v>0</v>
      </c>
      <c r="AX83" s="72">
        <v>0</v>
      </c>
      <c r="AY83" s="72">
        <v>0</v>
      </c>
      <c r="AZ83" s="72">
        <v>0</v>
      </c>
      <c r="BA83" s="72">
        <v>0</v>
      </c>
      <c r="BB83" s="72">
        <v>0</v>
      </c>
      <c r="BC83" s="72">
        <v>0</v>
      </c>
      <c r="BD83" s="72">
        <v>0</v>
      </c>
      <c r="BE83" s="72">
        <v>0</v>
      </c>
      <c r="BF83" s="72">
        <v>0</v>
      </c>
      <c r="BG83" s="72">
        <v>0</v>
      </c>
      <c r="BH83" s="72">
        <v>0</v>
      </c>
      <c r="BI83" s="72">
        <v>0</v>
      </c>
      <c r="BJ83" s="72">
        <v>0</v>
      </c>
      <c r="BK83" s="72">
        <v>0</v>
      </c>
      <c r="BL83" s="72">
        <v>0</v>
      </c>
      <c r="BM83" s="73">
        <v>10816452</v>
      </c>
      <c r="BN83" s="73">
        <v>0</v>
      </c>
    </row>
    <row r="84" spans="1:111" x14ac:dyDescent="0.3">
      <c r="A84" s="11" t="s">
        <v>149</v>
      </c>
      <c r="B84" s="72">
        <v>0</v>
      </c>
      <c r="C84" s="72">
        <v>0</v>
      </c>
      <c r="D84" s="72">
        <v>0</v>
      </c>
      <c r="E84" s="72">
        <v>0</v>
      </c>
      <c r="F84" s="72">
        <v>0</v>
      </c>
      <c r="G84" s="72">
        <v>0</v>
      </c>
      <c r="H84" s="72">
        <v>0</v>
      </c>
      <c r="I84" s="72">
        <v>0</v>
      </c>
      <c r="J84" s="72">
        <v>0</v>
      </c>
      <c r="K84" s="72">
        <v>0</v>
      </c>
      <c r="L84" s="72">
        <v>0</v>
      </c>
      <c r="M84" s="72">
        <v>0</v>
      </c>
      <c r="N84" s="72">
        <v>0</v>
      </c>
      <c r="O84" s="72">
        <v>0</v>
      </c>
      <c r="P84" s="72">
        <v>0</v>
      </c>
      <c r="Q84" s="72">
        <v>0</v>
      </c>
      <c r="R84" s="72">
        <v>0</v>
      </c>
      <c r="S84" s="72">
        <v>0</v>
      </c>
      <c r="T84" s="73" t="s">
        <v>68</v>
      </c>
      <c r="U84" s="72">
        <v>0</v>
      </c>
      <c r="V84" s="72">
        <v>0</v>
      </c>
      <c r="W84" s="72">
        <v>0</v>
      </c>
      <c r="X84" s="72">
        <v>0</v>
      </c>
      <c r="Y84" s="72">
        <v>0</v>
      </c>
      <c r="Z84" s="72">
        <v>0</v>
      </c>
      <c r="AA84" s="72">
        <v>0</v>
      </c>
      <c r="AB84" s="72">
        <v>0</v>
      </c>
      <c r="AC84" s="72">
        <v>0</v>
      </c>
      <c r="AD84" s="72">
        <v>0</v>
      </c>
      <c r="AE84" s="72">
        <v>0</v>
      </c>
      <c r="AF84" s="72">
        <v>0</v>
      </c>
      <c r="AG84" s="72">
        <v>0</v>
      </c>
      <c r="AH84" s="72">
        <v>0</v>
      </c>
      <c r="AI84" s="72">
        <v>0</v>
      </c>
      <c r="AJ84" s="72">
        <v>0</v>
      </c>
      <c r="AK84" s="72">
        <v>0</v>
      </c>
      <c r="AL84" s="72">
        <v>159599</v>
      </c>
      <c r="AM84" s="72">
        <v>0</v>
      </c>
      <c r="AN84" s="72">
        <v>0</v>
      </c>
      <c r="AO84" s="72">
        <v>0</v>
      </c>
      <c r="AP84" s="72">
        <v>240</v>
      </c>
      <c r="AQ84" s="72">
        <v>0</v>
      </c>
      <c r="AR84" s="72">
        <v>0</v>
      </c>
      <c r="AS84" s="72">
        <v>0</v>
      </c>
      <c r="AT84" s="72">
        <v>0</v>
      </c>
      <c r="AU84" s="72">
        <v>0</v>
      </c>
      <c r="AV84" s="72">
        <v>0</v>
      </c>
      <c r="AW84" s="72">
        <v>0</v>
      </c>
      <c r="AX84" s="72">
        <v>0</v>
      </c>
      <c r="AY84" s="72">
        <v>0</v>
      </c>
      <c r="AZ84" s="72">
        <v>0</v>
      </c>
      <c r="BA84" s="72">
        <v>0</v>
      </c>
      <c r="BB84" s="72">
        <v>0</v>
      </c>
      <c r="BC84" s="72">
        <v>0</v>
      </c>
      <c r="BD84" s="72">
        <v>0</v>
      </c>
      <c r="BE84" s="72">
        <v>0</v>
      </c>
      <c r="BF84" s="72">
        <v>0</v>
      </c>
      <c r="BG84" s="72">
        <v>0</v>
      </c>
      <c r="BH84" s="72">
        <v>0</v>
      </c>
      <c r="BI84" s="72">
        <v>0</v>
      </c>
      <c r="BJ84" s="72">
        <v>0</v>
      </c>
      <c r="BK84" s="72">
        <v>0</v>
      </c>
      <c r="BL84" s="72">
        <v>0</v>
      </c>
      <c r="BM84" s="73">
        <v>159839</v>
      </c>
      <c r="BN84" s="73">
        <v>0</v>
      </c>
    </row>
    <row r="85" spans="1:111" x14ac:dyDescent="0.3">
      <c r="A85" s="11" t="s">
        <v>150</v>
      </c>
      <c r="B85" s="72">
        <v>0</v>
      </c>
      <c r="C85" s="72">
        <v>3873</v>
      </c>
      <c r="D85" s="72">
        <v>1248</v>
      </c>
      <c r="E85" s="72">
        <v>0</v>
      </c>
      <c r="F85" s="72">
        <v>0</v>
      </c>
      <c r="G85" s="72">
        <v>0</v>
      </c>
      <c r="H85" s="72">
        <v>0</v>
      </c>
      <c r="I85" s="72">
        <v>0</v>
      </c>
      <c r="J85" s="72">
        <v>11433</v>
      </c>
      <c r="K85" s="72">
        <v>0</v>
      </c>
      <c r="L85" s="72">
        <v>0</v>
      </c>
      <c r="M85" s="72">
        <v>0</v>
      </c>
      <c r="N85" s="72">
        <v>0</v>
      </c>
      <c r="O85" s="72">
        <v>0</v>
      </c>
      <c r="P85" s="72">
        <v>0</v>
      </c>
      <c r="Q85" s="72">
        <v>0</v>
      </c>
      <c r="R85" s="72">
        <v>0</v>
      </c>
      <c r="S85" s="72">
        <v>0</v>
      </c>
      <c r="T85" s="73" t="s">
        <v>68</v>
      </c>
      <c r="U85" s="72">
        <v>0</v>
      </c>
      <c r="V85" s="72">
        <v>0</v>
      </c>
      <c r="W85" s="72">
        <v>0</v>
      </c>
      <c r="X85" s="72">
        <v>0</v>
      </c>
      <c r="Y85" s="72">
        <v>0</v>
      </c>
      <c r="Z85" s="72">
        <v>0</v>
      </c>
      <c r="AA85" s="72">
        <v>0</v>
      </c>
      <c r="AB85" s="72">
        <v>0</v>
      </c>
      <c r="AC85" s="72">
        <v>0</v>
      </c>
      <c r="AD85" s="72">
        <v>0</v>
      </c>
      <c r="AE85" s="72">
        <v>0</v>
      </c>
      <c r="AF85" s="72">
        <v>0</v>
      </c>
      <c r="AG85" s="72">
        <v>0</v>
      </c>
      <c r="AH85" s="72">
        <v>0</v>
      </c>
      <c r="AI85" s="72">
        <v>0</v>
      </c>
      <c r="AJ85" s="72">
        <v>0</v>
      </c>
      <c r="AK85" s="72">
        <v>8726</v>
      </c>
      <c r="AL85" s="72">
        <v>48142</v>
      </c>
      <c r="AM85" s="72">
        <v>14957</v>
      </c>
      <c r="AN85" s="72">
        <v>3480</v>
      </c>
      <c r="AO85" s="72">
        <v>608</v>
      </c>
      <c r="AP85" s="72">
        <v>91440</v>
      </c>
      <c r="AQ85" s="72">
        <v>0</v>
      </c>
      <c r="AR85" s="72">
        <v>0</v>
      </c>
      <c r="AS85" s="72">
        <v>0</v>
      </c>
      <c r="AT85" s="72">
        <v>0</v>
      </c>
      <c r="AU85" s="72">
        <v>0</v>
      </c>
      <c r="AV85" s="72">
        <v>0</v>
      </c>
      <c r="AW85" s="72">
        <v>0</v>
      </c>
      <c r="AX85" s="72">
        <v>0</v>
      </c>
      <c r="AY85" s="72">
        <v>0</v>
      </c>
      <c r="AZ85" s="72">
        <v>0</v>
      </c>
      <c r="BA85" s="72">
        <v>0</v>
      </c>
      <c r="BB85" s="72">
        <v>0</v>
      </c>
      <c r="BC85" s="72">
        <v>0</v>
      </c>
      <c r="BD85" s="72">
        <v>0</v>
      </c>
      <c r="BE85" s="72">
        <v>0</v>
      </c>
      <c r="BF85" s="72">
        <v>0</v>
      </c>
      <c r="BG85" s="72">
        <v>0</v>
      </c>
      <c r="BH85" s="72">
        <v>0</v>
      </c>
      <c r="BI85" s="72">
        <v>0</v>
      </c>
      <c r="BJ85" s="72">
        <v>0</v>
      </c>
      <c r="BK85" s="72">
        <v>0</v>
      </c>
      <c r="BL85" s="72">
        <v>0</v>
      </c>
      <c r="BM85" s="73">
        <v>183907</v>
      </c>
      <c r="BN85" s="73">
        <v>0</v>
      </c>
    </row>
    <row r="86" spans="1:111" s="2" customFormat="1" x14ac:dyDescent="0.3">
      <c r="A86" s="10" t="s">
        <v>151</v>
      </c>
      <c r="B86" s="73">
        <v>26187</v>
      </c>
      <c r="C86" s="73">
        <v>10606</v>
      </c>
      <c r="D86" s="73">
        <v>1964040</v>
      </c>
      <c r="E86" s="73">
        <v>897992</v>
      </c>
      <c r="F86" s="73">
        <v>465480</v>
      </c>
      <c r="G86" s="73">
        <v>0</v>
      </c>
      <c r="H86" s="73">
        <v>8</v>
      </c>
      <c r="I86" s="73">
        <v>0</v>
      </c>
      <c r="J86" s="73">
        <v>0</v>
      </c>
      <c r="K86" s="73">
        <v>1686</v>
      </c>
      <c r="L86" s="73">
        <v>2514</v>
      </c>
      <c r="M86" s="73">
        <v>20056</v>
      </c>
      <c r="N86" s="73">
        <v>71289</v>
      </c>
      <c r="O86" s="73">
        <v>5642</v>
      </c>
      <c r="P86" s="73">
        <v>6133</v>
      </c>
      <c r="Q86" s="73">
        <v>5</v>
      </c>
      <c r="R86" s="73">
        <v>10341</v>
      </c>
      <c r="S86" s="73">
        <v>2612133</v>
      </c>
      <c r="T86" s="73" t="s">
        <v>68</v>
      </c>
      <c r="U86" s="73">
        <v>30970</v>
      </c>
      <c r="V86" s="73">
        <v>5</v>
      </c>
      <c r="W86" s="73">
        <v>0</v>
      </c>
      <c r="X86" s="73">
        <v>0</v>
      </c>
      <c r="Y86" s="73">
        <v>0</v>
      </c>
      <c r="Z86" s="73">
        <v>23940</v>
      </c>
      <c r="AA86" s="73">
        <v>0</v>
      </c>
      <c r="AB86" s="73">
        <v>3530</v>
      </c>
      <c r="AC86" s="73">
        <v>0</v>
      </c>
      <c r="AD86" s="73">
        <v>0</v>
      </c>
      <c r="AE86" s="73">
        <v>0</v>
      </c>
      <c r="AF86" s="73">
        <v>341</v>
      </c>
      <c r="AG86" s="73">
        <v>1723</v>
      </c>
      <c r="AH86" s="73">
        <v>32257</v>
      </c>
      <c r="AI86" s="73">
        <v>135835</v>
      </c>
      <c r="AJ86" s="73">
        <v>2525</v>
      </c>
      <c r="AK86" s="73">
        <v>0</v>
      </c>
      <c r="AL86" s="73">
        <v>0</v>
      </c>
      <c r="AM86" s="73">
        <v>5253</v>
      </c>
      <c r="AN86" s="73">
        <v>0</v>
      </c>
      <c r="AO86" s="73">
        <v>24995</v>
      </c>
      <c r="AP86" s="73">
        <v>14050</v>
      </c>
      <c r="AQ86" s="73">
        <v>8713</v>
      </c>
      <c r="AR86" s="73">
        <v>31389</v>
      </c>
      <c r="AS86" s="73">
        <v>30644</v>
      </c>
      <c r="AT86" s="73">
        <v>173602</v>
      </c>
      <c r="AU86" s="73">
        <v>76985</v>
      </c>
      <c r="AV86" s="73">
        <v>0</v>
      </c>
      <c r="AW86" s="73">
        <v>26</v>
      </c>
      <c r="AX86" s="73">
        <v>8005</v>
      </c>
      <c r="AY86" s="73">
        <v>0</v>
      </c>
      <c r="AZ86" s="73">
        <v>0</v>
      </c>
      <c r="BA86" s="73">
        <v>0</v>
      </c>
      <c r="BB86" s="73">
        <v>0</v>
      </c>
      <c r="BC86" s="73">
        <v>1980653</v>
      </c>
      <c r="BD86" s="73">
        <v>1401104</v>
      </c>
      <c r="BE86" s="73">
        <v>48367</v>
      </c>
      <c r="BF86" s="73">
        <v>146739</v>
      </c>
      <c r="BG86" s="73">
        <v>8147</v>
      </c>
      <c r="BH86" s="73">
        <v>991</v>
      </c>
      <c r="BI86" s="73">
        <v>487733</v>
      </c>
      <c r="BJ86" s="73">
        <v>11411</v>
      </c>
      <c r="BK86" s="73">
        <v>0</v>
      </c>
      <c r="BL86" s="73">
        <v>1121</v>
      </c>
      <c r="BM86" s="73">
        <v>10785166</v>
      </c>
      <c r="BN86" s="73">
        <v>2383088</v>
      </c>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row>
    <row r="87" spans="1:111" x14ac:dyDescent="0.3">
      <c r="A87" s="11" t="s">
        <v>152</v>
      </c>
      <c r="B87" s="72">
        <v>20719</v>
      </c>
      <c r="C87" s="72">
        <v>8871</v>
      </c>
      <c r="D87" s="72">
        <v>1783700</v>
      </c>
      <c r="E87" s="72">
        <v>890635</v>
      </c>
      <c r="F87" s="72">
        <v>378387</v>
      </c>
      <c r="G87" s="72">
        <v>0</v>
      </c>
      <c r="H87" s="72">
        <v>0</v>
      </c>
      <c r="I87" s="72">
        <v>0</v>
      </c>
      <c r="J87" s="72">
        <v>0</v>
      </c>
      <c r="K87" s="72">
        <v>473</v>
      </c>
      <c r="L87" s="72">
        <v>446</v>
      </c>
      <c r="M87" s="72">
        <v>8995</v>
      </c>
      <c r="N87" s="72">
        <v>33790</v>
      </c>
      <c r="O87" s="72">
        <v>1220</v>
      </c>
      <c r="P87" s="72">
        <v>3344</v>
      </c>
      <c r="Q87" s="72">
        <v>0</v>
      </c>
      <c r="R87" s="72">
        <v>10022</v>
      </c>
      <c r="S87" s="72">
        <v>1997191</v>
      </c>
      <c r="T87" s="73" t="s">
        <v>68</v>
      </c>
      <c r="U87" s="72">
        <v>30970</v>
      </c>
      <c r="V87" s="72">
        <v>0</v>
      </c>
      <c r="W87" s="72">
        <v>0</v>
      </c>
      <c r="X87" s="72">
        <v>0</v>
      </c>
      <c r="Y87" s="72">
        <v>0</v>
      </c>
      <c r="Z87" s="72">
        <v>799</v>
      </c>
      <c r="AA87" s="72">
        <v>0</v>
      </c>
      <c r="AB87" s="72">
        <v>1949</v>
      </c>
      <c r="AC87" s="72">
        <v>0</v>
      </c>
      <c r="AD87" s="72">
        <v>0</v>
      </c>
      <c r="AE87" s="72">
        <v>0</v>
      </c>
      <c r="AF87" s="72">
        <v>337</v>
      </c>
      <c r="AG87" s="72">
        <v>1053</v>
      </c>
      <c r="AH87" s="72">
        <v>23184</v>
      </c>
      <c r="AI87" s="72">
        <v>113451</v>
      </c>
      <c r="AJ87" s="72">
        <v>0</v>
      </c>
      <c r="AK87" s="72">
        <v>0</v>
      </c>
      <c r="AL87" s="72">
        <v>0</v>
      </c>
      <c r="AM87" s="72">
        <v>0</v>
      </c>
      <c r="AN87" s="72">
        <v>0</v>
      </c>
      <c r="AO87" s="72">
        <v>14064</v>
      </c>
      <c r="AP87" s="72">
        <v>1133</v>
      </c>
      <c r="AQ87" s="72">
        <v>1726</v>
      </c>
      <c r="AR87" s="72">
        <v>12537</v>
      </c>
      <c r="AS87" s="72">
        <v>12469</v>
      </c>
      <c r="AT87" s="72">
        <v>50583</v>
      </c>
      <c r="AU87" s="72">
        <v>27764</v>
      </c>
      <c r="AV87" s="72">
        <v>0</v>
      </c>
      <c r="AW87" s="72">
        <v>3</v>
      </c>
      <c r="AX87" s="72">
        <v>3083</v>
      </c>
      <c r="AY87" s="72">
        <v>0</v>
      </c>
      <c r="AZ87" s="72">
        <v>0</v>
      </c>
      <c r="BA87" s="72">
        <v>0</v>
      </c>
      <c r="BB87" s="72">
        <v>0</v>
      </c>
      <c r="BC87" s="72">
        <v>1953845</v>
      </c>
      <c r="BD87" s="72">
        <v>1336640</v>
      </c>
      <c r="BE87" s="72">
        <v>44184</v>
      </c>
      <c r="BF87" s="72">
        <v>95513</v>
      </c>
      <c r="BG87" s="72">
        <v>8147</v>
      </c>
      <c r="BH87" s="72">
        <v>989</v>
      </c>
      <c r="BI87" s="72">
        <v>470422</v>
      </c>
      <c r="BJ87" s="72">
        <v>4320</v>
      </c>
      <c r="BK87" s="72">
        <v>0</v>
      </c>
      <c r="BL87" s="72">
        <v>1</v>
      </c>
      <c r="BM87" s="73">
        <v>9346959</v>
      </c>
      <c r="BN87" s="73">
        <v>2049865</v>
      </c>
    </row>
    <row r="88" spans="1:111" x14ac:dyDescent="0.3">
      <c r="A88" s="11" t="s">
        <v>153</v>
      </c>
      <c r="B88" s="72">
        <v>0</v>
      </c>
      <c r="C88" s="72">
        <v>467</v>
      </c>
      <c r="D88" s="72">
        <v>30112</v>
      </c>
      <c r="E88" s="72">
        <v>74</v>
      </c>
      <c r="F88" s="72">
        <v>1591</v>
      </c>
      <c r="G88" s="72">
        <v>0</v>
      </c>
      <c r="H88" s="72">
        <v>6</v>
      </c>
      <c r="I88" s="72">
        <v>0</v>
      </c>
      <c r="J88" s="72">
        <v>0</v>
      </c>
      <c r="K88" s="72">
        <v>194</v>
      </c>
      <c r="L88" s="72">
        <v>0</v>
      </c>
      <c r="M88" s="72">
        <v>5270</v>
      </c>
      <c r="N88" s="72">
        <v>20682</v>
      </c>
      <c r="O88" s="72">
        <v>1817</v>
      </c>
      <c r="P88" s="72">
        <v>7</v>
      </c>
      <c r="Q88" s="72">
        <v>0</v>
      </c>
      <c r="R88" s="72">
        <v>39</v>
      </c>
      <c r="S88" s="72">
        <v>86281</v>
      </c>
      <c r="T88" s="73" t="s">
        <v>68</v>
      </c>
      <c r="U88" s="72">
        <v>0</v>
      </c>
      <c r="V88" s="72">
        <v>5</v>
      </c>
      <c r="W88" s="72">
        <v>0</v>
      </c>
      <c r="X88" s="72">
        <v>0</v>
      </c>
      <c r="Y88" s="72">
        <v>0</v>
      </c>
      <c r="Z88" s="72">
        <v>9351</v>
      </c>
      <c r="AA88" s="72">
        <v>0</v>
      </c>
      <c r="AB88" s="72">
        <v>1094</v>
      </c>
      <c r="AC88" s="72">
        <v>0</v>
      </c>
      <c r="AD88" s="72">
        <v>0</v>
      </c>
      <c r="AE88" s="72">
        <v>0</v>
      </c>
      <c r="AF88" s="72">
        <v>0</v>
      </c>
      <c r="AG88" s="72">
        <v>653</v>
      </c>
      <c r="AH88" s="72">
        <v>7097</v>
      </c>
      <c r="AI88" s="72">
        <v>9506</v>
      </c>
      <c r="AJ88" s="72">
        <v>787</v>
      </c>
      <c r="AK88" s="72">
        <v>0</v>
      </c>
      <c r="AL88" s="72">
        <v>0</v>
      </c>
      <c r="AM88" s="72">
        <v>5253</v>
      </c>
      <c r="AN88" s="72">
        <v>0</v>
      </c>
      <c r="AO88" s="72">
        <v>8468</v>
      </c>
      <c r="AP88" s="72">
        <v>1696</v>
      </c>
      <c r="AQ88" s="72">
        <v>2718</v>
      </c>
      <c r="AR88" s="72">
        <v>6108</v>
      </c>
      <c r="AS88" s="72">
        <v>6676</v>
      </c>
      <c r="AT88" s="72">
        <v>30908</v>
      </c>
      <c r="AU88" s="72">
        <v>10599</v>
      </c>
      <c r="AV88" s="72">
        <v>0</v>
      </c>
      <c r="AW88" s="72">
        <v>0</v>
      </c>
      <c r="AX88" s="72">
        <v>3041</v>
      </c>
      <c r="AY88" s="72">
        <v>0</v>
      </c>
      <c r="AZ88" s="72">
        <v>0</v>
      </c>
      <c r="BA88" s="72">
        <v>0</v>
      </c>
      <c r="BB88" s="72">
        <v>0</v>
      </c>
      <c r="BC88" s="72">
        <v>0</v>
      </c>
      <c r="BD88" s="72">
        <v>64464</v>
      </c>
      <c r="BE88" s="72">
        <v>158</v>
      </c>
      <c r="BF88" s="72">
        <v>51226</v>
      </c>
      <c r="BG88" s="72">
        <v>0</v>
      </c>
      <c r="BH88" s="72">
        <v>2</v>
      </c>
      <c r="BI88" s="72">
        <v>17311</v>
      </c>
      <c r="BJ88" s="72">
        <v>2694</v>
      </c>
      <c r="BK88" s="72">
        <v>0</v>
      </c>
      <c r="BL88" s="72">
        <v>514</v>
      </c>
      <c r="BM88" s="73">
        <v>386869</v>
      </c>
      <c r="BN88" s="73">
        <v>183817</v>
      </c>
    </row>
    <row r="89" spans="1:111" x14ac:dyDescent="0.3">
      <c r="A89" s="11" t="s">
        <v>154</v>
      </c>
      <c r="B89" s="72">
        <v>5038</v>
      </c>
      <c r="C89" s="72">
        <v>1011</v>
      </c>
      <c r="D89" s="72">
        <v>127482</v>
      </c>
      <c r="E89" s="72">
        <v>2592</v>
      </c>
      <c r="F89" s="72">
        <v>82553</v>
      </c>
      <c r="G89" s="72">
        <v>0</v>
      </c>
      <c r="H89" s="72">
        <v>2</v>
      </c>
      <c r="I89" s="72">
        <v>0</v>
      </c>
      <c r="J89" s="72">
        <v>0</v>
      </c>
      <c r="K89" s="72">
        <v>450</v>
      </c>
      <c r="L89" s="72">
        <v>65</v>
      </c>
      <c r="M89" s="72">
        <v>1700</v>
      </c>
      <c r="N89" s="72">
        <v>4247</v>
      </c>
      <c r="O89" s="72">
        <v>326</v>
      </c>
      <c r="P89" s="72">
        <v>2344</v>
      </c>
      <c r="Q89" s="72">
        <v>5</v>
      </c>
      <c r="R89" s="72">
        <v>280</v>
      </c>
      <c r="S89" s="72">
        <v>302862</v>
      </c>
      <c r="T89" s="73" t="s">
        <v>68</v>
      </c>
      <c r="U89" s="72">
        <v>0</v>
      </c>
      <c r="V89" s="72">
        <v>0</v>
      </c>
      <c r="W89" s="72">
        <v>0</v>
      </c>
      <c r="X89" s="72">
        <v>0</v>
      </c>
      <c r="Y89" s="72">
        <v>0</v>
      </c>
      <c r="Z89" s="72">
        <v>2578</v>
      </c>
      <c r="AA89" s="72">
        <v>0</v>
      </c>
      <c r="AB89" s="72">
        <v>1</v>
      </c>
      <c r="AC89" s="72">
        <v>0</v>
      </c>
      <c r="AD89" s="72">
        <v>0</v>
      </c>
      <c r="AE89" s="72">
        <v>0</v>
      </c>
      <c r="AF89" s="72">
        <v>0</v>
      </c>
      <c r="AG89" s="72">
        <v>1</v>
      </c>
      <c r="AH89" s="72">
        <v>1184</v>
      </c>
      <c r="AI89" s="72">
        <v>3475</v>
      </c>
      <c r="AJ89" s="72">
        <v>0</v>
      </c>
      <c r="AK89" s="72">
        <v>0</v>
      </c>
      <c r="AL89" s="72">
        <v>0</v>
      </c>
      <c r="AM89" s="72">
        <v>0</v>
      </c>
      <c r="AN89" s="72">
        <v>0</v>
      </c>
      <c r="AO89" s="72">
        <v>546</v>
      </c>
      <c r="AP89" s="72">
        <v>9336</v>
      </c>
      <c r="AQ89" s="72">
        <v>1408</v>
      </c>
      <c r="AR89" s="72">
        <v>6656</v>
      </c>
      <c r="AS89" s="72">
        <v>5864</v>
      </c>
      <c r="AT89" s="72">
        <v>31257</v>
      </c>
      <c r="AU89" s="72">
        <v>29008</v>
      </c>
      <c r="AV89" s="72">
        <v>0</v>
      </c>
      <c r="AW89" s="72">
        <v>10</v>
      </c>
      <c r="AX89" s="72">
        <v>1619</v>
      </c>
      <c r="AY89" s="72">
        <v>0</v>
      </c>
      <c r="AZ89" s="72">
        <v>0</v>
      </c>
      <c r="BA89" s="72">
        <v>0</v>
      </c>
      <c r="BB89" s="72">
        <v>0</v>
      </c>
      <c r="BC89" s="72">
        <v>26808</v>
      </c>
      <c r="BD89" s="72">
        <v>0</v>
      </c>
      <c r="BE89" s="72">
        <v>3968</v>
      </c>
      <c r="BF89" s="72">
        <v>0</v>
      </c>
      <c r="BG89" s="72">
        <v>0</v>
      </c>
      <c r="BH89" s="72">
        <v>0</v>
      </c>
      <c r="BI89" s="72">
        <v>0</v>
      </c>
      <c r="BJ89" s="72">
        <v>437</v>
      </c>
      <c r="BK89" s="72">
        <v>0</v>
      </c>
      <c r="BL89" s="72">
        <v>90</v>
      </c>
      <c r="BM89" s="73">
        <v>655203</v>
      </c>
      <c r="BN89" s="73">
        <v>72518</v>
      </c>
    </row>
    <row r="90" spans="1:111" x14ac:dyDescent="0.3">
      <c r="A90" s="11" t="s">
        <v>155</v>
      </c>
      <c r="B90" s="72">
        <v>430</v>
      </c>
      <c r="C90" s="72">
        <v>257</v>
      </c>
      <c r="D90" s="72">
        <v>22746</v>
      </c>
      <c r="E90" s="72">
        <v>4691</v>
      </c>
      <c r="F90" s="72">
        <v>2949</v>
      </c>
      <c r="G90" s="72">
        <v>0</v>
      </c>
      <c r="H90" s="72">
        <v>0</v>
      </c>
      <c r="I90" s="72">
        <v>0</v>
      </c>
      <c r="J90" s="72">
        <v>0</v>
      </c>
      <c r="K90" s="72">
        <v>569</v>
      </c>
      <c r="L90" s="72">
        <v>2003</v>
      </c>
      <c r="M90" s="72">
        <v>4091</v>
      </c>
      <c r="N90" s="72">
        <v>12570</v>
      </c>
      <c r="O90" s="72">
        <v>2279</v>
      </c>
      <c r="P90" s="72">
        <v>438</v>
      </c>
      <c r="Q90" s="72">
        <v>0</v>
      </c>
      <c r="R90" s="72">
        <v>0</v>
      </c>
      <c r="S90" s="72">
        <v>225799</v>
      </c>
      <c r="T90" s="73" t="s">
        <v>68</v>
      </c>
      <c r="U90" s="72">
        <v>0</v>
      </c>
      <c r="V90" s="72">
        <v>0</v>
      </c>
      <c r="W90" s="72">
        <v>0</v>
      </c>
      <c r="X90" s="72">
        <v>0</v>
      </c>
      <c r="Y90" s="72">
        <v>0</v>
      </c>
      <c r="Z90" s="72">
        <v>11212</v>
      </c>
      <c r="AA90" s="72">
        <v>0</v>
      </c>
      <c r="AB90" s="72">
        <v>486</v>
      </c>
      <c r="AC90" s="72">
        <v>0</v>
      </c>
      <c r="AD90" s="72">
        <v>0</v>
      </c>
      <c r="AE90" s="72">
        <v>0</v>
      </c>
      <c r="AF90" s="72">
        <v>4</v>
      </c>
      <c r="AG90" s="72">
        <v>16</v>
      </c>
      <c r="AH90" s="72">
        <v>792</v>
      </c>
      <c r="AI90" s="72">
        <v>9403</v>
      </c>
      <c r="AJ90" s="72">
        <v>1738</v>
      </c>
      <c r="AK90" s="72">
        <v>0</v>
      </c>
      <c r="AL90" s="72">
        <v>0</v>
      </c>
      <c r="AM90" s="72">
        <v>0</v>
      </c>
      <c r="AN90" s="72">
        <v>0</v>
      </c>
      <c r="AO90" s="72">
        <v>1917</v>
      </c>
      <c r="AP90" s="72">
        <v>1885</v>
      </c>
      <c r="AQ90" s="72">
        <v>2861</v>
      </c>
      <c r="AR90" s="72">
        <v>6088</v>
      </c>
      <c r="AS90" s="72">
        <v>5635</v>
      </c>
      <c r="AT90" s="72">
        <v>60854</v>
      </c>
      <c r="AU90" s="72">
        <v>9614</v>
      </c>
      <c r="AV90" s="72">
        <v>0</v>
      </c>
      <c r="AW90" s="72">
        <v>13</v>
      </c>
      <c r="AX90" s="72">
        <v>262</v>
      </c>
      <c r="AY90" s="72">
        <v>0</v>
      </c>
      <c r="AZ90" s="72">
        <v>0</v>
      </c>
      <c r="BA90" s="72">
        <v>0</v>
      </c>
      <c r="BB90" s="72">
        <v>0</v>
      </c>
      <c r="BC90" s="72">
        <v>0</v>
      </c>
      <c r="BD90" s="72">
        <v>0</v>
      </c>
      <c r="BE90" s="72">
        <v>57</v>
      </c>
      <c r="BF90" s="72">
        <v>0</v>
      </c>
      <c r="BG90" s="72">
        <v>0</v>
      </c>
      <c r="BH90" s="72">
        <v>0</v>
      </c>
      <c r="BI90" s="72">
        <v>0</v>
      </c>
      <c r="BJ90" s="72">
        <v>3960</v>
      </c>
      <c r="BK90" s="72">
        <v>0</v>
      </c>
      <c r="BL90" s="72">
        <v>516</v>
      </c>
      <c r="BM90" s="73">
        <v>396135</v>
      </c>
      <c r="BN90" s="73">
        <v>76888</v>
      </c>
    </row>
    <row r="91" spans="1:111" s="2" customFormat="1" x14ac:dyDescent="0.3">
      <c r="A91" s="10" t="s">
        <v>156</v>
      </c>
      <c r="B91" s="73">
        <v>26677</v>
      </c>
      <c r="C91" s="73">
        <v>10630</v>
      </c>
      <c r="D91" s="73">
        <v>518864</v>
      </c>
      <c r="E91" s="73">
        <v>4307</v>
      </c>
      <c r="F91" s="73">
        <v>108384</v>
      </c>
      <c r="G91" s="73">
        <v>0</v>
      </c>
      <c r="H91" s="73">
        <v>75</v>
      </c>
      <c r="I91" s="73">
        <v>0</v>
      </c>
      <c r="J91" s="73">
        <v>59</v>
      </c>
      <c r="K91" s="73">
        <v>4968</v>
      </c>
      <c r="L91" s="73">
        <v>1937</v>
      </c>
      <c r="M91" s="73">
        <v>10067</v>
      </c>
      <c r="N91" s="73">
        <v>20493</v>
      </c>
      <c r="O91" s="73">
        <v>3651</v>
      </c>
      <c r="P91" s="73">
        <v>30339</v>
      </c>
      <c r="Q91" s="73">
        <v>111</v>
      </c>
      <c r="R91" s="73">
        <v>2995</v>
      </c>
      <c r="S91" s="73">
        <v>1253723</v>
      </c>
      <c r="T91" s="73" t="s">
        <v>68</v>
      </c>
      <c r="U91" s="73">
        <v>0</v>
      </c>
      <c r="V91" s="73">
        <v>0</v>
      </c>
      <c r="W91" s="73">
        <v>0</v>
      </c>
      <c r="X91" s="73">
        <v>0</v>
      </c>
      <c r="Y91" s="73">
        <v>0</v>
      </c>
      <c r="Z91" s="73">
        <v>54810</v>
      </c>
      <c r="AA91" s="73">
        <v>0</v>
      </c>
      <c r="AB91" s="73">
        <v>760</v>
      </c>
      <c r="AC91" s="73">
        <v>0</v>
      </c>
      <c r="AD91" s="73">
        <v>0</v>
      </c>
      <c r="AE91" s="73">
        <v>0</v>
      </c>
      <c r="AF91" s="73">
        <v>0</v>
      </c>
      <c r="AG91" s="73">
        <v>64</v>
      </c>
      <c r="AH91" s="73">
        <v>7592</v>
      </c>
      <c r="AI91" s="73">
        <v>54962</v>
      </c>
      <c r="AJ91" s="73">
        <v>10027</v>
      </c>
      <c r="AK91" s="73">
        <v>0</v>
      </c>
      <c r="AL91" s="73">
        <v>0</v>
      </c>
      <c r="AM91" s="73">
        <v>0</v>
      </c>
      <c r="AN91" s="73">
        <v>0</v>
      </c>
      <c r="AO91" s="73">
        <v>9629</v>
      </c>
      <c r="AP91" s="73">
        <v>17937</v>
      </c>
      <c r="AQ91" s="73">
        <v>27222</v>
      </c>
      <c r="AR91" s="73">
        <v>129633</v>
      </c>
      <c r="AS91" s="73">
        <v>119915</v>
      </c>
      <c r="AT91" s="73">
        <v>394507</v>
      </c>
      <c r="AU91" s="73">
        <v>27887</v>
      </c>
      <c r="AV91" s="73">
        <v>0</v>
      </c>
      <c r="AW91" s="73">
        <v>20</v>
      </c>
      <c r="AX91" s="73">
        <v>4617</v>
      </c>
      <c r="AY91" s="73">
        <v>0</v>
      </c>
      <c r="AZ91" s="73">
        <v>0</v>
      </c>
      <c r="BA91" s="73">
        <v>0</v>
      </c>
      <c r="BB91" s="73">
        <v>0</v>
      </c>
      <c r="BC91" s="73">
        <v>4313</v>
      </c>
      <c r="BD91" s="73">
        <v>0</v>
      </c>
      <c r="BE91" s="73">
        <v>29486</v>
      </c>
      <c r="BF91" s="73">
        <v>0</v>
      </c>
      <c r="BG91" s="73">
        <v>737</v>
      </c>
      <c r="BH91" s="73">
        <v>0</v>
      </c>
      <c r="BI91" s="73">
        <v>0</v>
      </c>
      <c r="BJ91" s="73">
        <v>22204</v>
      </c>
      <c r="BK91" s="73">
        <v>8383</v>
      </c>
      <c r="BL91" s="73">
        <v>41844</v>
      </c>
      <c r="BM91" s="73">
        <v>2963829</v>
      </c>
      <c r="BN91" s="73">
        <v>586887</v>
      </c>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row>
    <row r="92" spans="1:111" x14ac:dyDescent="0.3">
      <c r="A92" s="11" t="s">
        <v>157</v>
      </c>
      <c r="B92" s="72">
        <v>24186</v>
      </c>
      <c r="C92" s="72">
        <v>7975</v>
      </c>
      <c r="D92" s="72">
        <v>329461</v>
      </c>
      <c r="E92" s="72">
        <v>4262</v>
      </c>
      <c r="F92" s="72">
        <v>98179</v>
      </c>
      <c r="G92" s="72">
        <v>0</v>
      </c>
      <c r="H92" s="72">
        <v>50</v>
      </c>
      <c r="I92" s="72">
        <v>0</v>
      </c>
      <c r="J92" s="72">
        <v>37</v>
      </c>
      <c r="K92" s="72">
        <v>3764</v>
      </c>
      <c r="L92" s="72">
        <v>1325</v>
      </c>
      <c r="M92" s="72">
        <v>6941</v>
      </c>
      <c r="N92" s="72">
        <v>16780</v>
      </c>
      <c r="O92" s="72">
        <v>3263</v>
      </c>
      <c r="P92" s="72">
        <v>23607</v>
      </c>
      <c r="Q92" s="72">
        <v>48</v>
      </c>
      <c r="R92" s="72">
        <v>2995</v>
      </c>
      <c r="S92" s="72">
        <v>865950</v>
      </c>
      <c r="T92" s="73" t="s">
        <v>68</v>
      </c>
      <c r="U92" s="72">
        <v>0</v>
      </c>
      <c r="V92" s="72">
        <v>0</v>
      </c>
      <c r="W92" s="72">
        <v>0</v>
      </c>
      <c r="X92" s="72">
        <v>0</v>
      </c>
      <c r="Y92" s="72">
        <v>0</v>
      </c>
      <c r="Z92" s="72">
        <v>23954</v>
      </c>
      <c r="AA92" s="72">
        <v>0</v>
      </c>
      <c r="AB92" s="72">
        <v>10</v>
      </c>
      <c r="AC92" s="72">
        <v>0</v>
      </c>
      <c r="AD92" s="72">
        <v>0</v>
      </c>
      <c r="AE92" s="72">
        <v>0</v>
      </c>
      <c r="AF92" s="72">
        <v>0</v>
      </c>
      <c r="AG92" s="72">
        <v>1</v>
      </c>
      <c r="AH92" s="72">
        <v>1991</v>
      </c>
      <c r="AI92" s="72">
        <v>22006</v>
      </c>
      <c r="AJ92" s="72">
        <v>0</v>
      </c>
      <c r="AK92" s="72">
        <v>0</v>
      </c>
      <c r="AL92" s="72">
        <v>0</v>
      </c>
      <c r="AM92" s="72">
        <v>0</v>
      </c>
      <c r="AN92" s="72">
        <v>0</v>
      </c>
      <c r="AO92" s="72">
        <v>2758</v>
      </c>
      <c r="AP92" s="72">
        <v>15197</v>
      </c>
      <c r="AQ92" s="72">
        <v>14143</v>
      </c>
      <c r="AR92" s="72">
        <v>65613</v>
      </c>
      <c r="AS92" s="72">
        <v>56709</v>
      </c>
      <c r="AT92" s="72">
        <v>230958</v>
      </c>
      <c r="AU92" s="72">
        <v>20523</v>
      </c>
      <c r="AV92" s="72">
        <v>0</v>
      </c>
      <c r="AW92" s="72">
        <v>20</v>
      </c>
      <c r="AX92" s="72">
        <v>2058</v>
      </c>
      <c r="AY92" s="72">
        <v>0</v>
      </c>
      <c r="AZ92" s="72">
        <v>0</v>
      </c>
      <c r="BA92" s="72">
        <v>0</v>
      </c>
      <c r="BB92" s="72">
        <v>0</v>
      </c>
      <c r="BC92" s="72">
        <v>4313</v>
      </c>
      <c r="BD92" s="72">
        <v>0</v>
      </c>
      <c r="BE92" s="72">
        <v>5835</v>
      </c>
      <c r="BF92" s="72">
        <v>0</v>
      </c>
      <c r="BG92" s="72">
        <v>0</v>
      </c>
      <c r="BH92" s="72">
        <v>0</v>
      </c>
      <c r="BI92" s="72">
        <v>0</v>
      </c>
      <c r="BJ92" s="72">
        <v>5621</v>
      </c>
      <c r="BK92" s="72">
        <v>443</v>
      </c>
      <c r="BL92" s="72">
        <v>4871</v>
      </c>
      <c r="BM92" s="73">
        <v>1865847</v>
      </c>
      <c r="BN92" s="73">
        <v>325007</v>
      </c>
    </row>
    <row r="93" spans="1:111" x14ac:dyDescent="0.3">
      <c r="A93" s="11" t="s">
        <v>158</v>
      </c>
      <c r="B93" s="72">
        <v>949</v>
      </c>
      <c r="C93" s="72">
        <v>0</v>
      </c>
      <c r="D93" s="72">
        <v>72480</v>
      </c>
      <c r="E93" s="72">
        <v>0</v>
      </c>
      <c r="F93" s="72">
        <v>6558</v>
      </c>
      <c r="G93" s="72">
        <v>0</v>
      </c>
      <c r="H93" s="72">
        <v>0</v>
      </c>
      <c r="I93" s="72">
        <v>0</v>
      </c>
      <c r="J93" s="72">
        <v>0</v>
      </c>
      <c r="K93" s="72">
        <v>0</v>
      </c>
      <c r="L93" s="72">
        <v>0</v>
      </c>
      <c r="M93" s="72">
        <v>366</v>
      </c>
      <c r="N93" s="72">
        <v>982</v>
      </c>
      <c r="O93" s="72">
        <v>263</v>
      </c>
      <c r="P93" s="72">
        <v>456</v>
      </c>
      <c r="Q93" s="72">
        <v>0</v>
      </c>
      <c r="R93" s="72">
        <v>0</v>
      </c>
      <c r="S93" s="72">
        <v>114243</v>
      </c>
      <c r="T93" s="73" t="s">
        <v>68</v>
      </c>
      <c r="U93" s="72">
        <v>0</v>
      </c>
      <c r="V93" s="72">
        <v>0</v>
      </c>
      <c r="W93" s="72">
        <v>0</v>
      </c>
      <c r="X93" s="72">
        <v>0</v>
      </c>
      <c r="Y93" s="72">
        <v>0</v>
      </c>
      <c r="Z93" s="72">
        <v>18395</v>
      </c>
      <c r="AA93" s="72">
        <v>0</v>
      </c>
      <c r="AB93" s="72">
        <v>156</v>
      </c>
      <c r="AC93" s="72">
        <v>0</v>
      </c>
      <c r="AD93" s="72">
        <v>0</v>
      </c>
      <c r="AE93" s="72">
        <v>0</v>
      </c>
      <c r="AF93" s="72">
        <v>0</v>
      </c>
      <c r="AG93" s="72">
        <v>56</v>
      </c>
      <c r="AH93" s="72">
        <v>233</v>
      </c>
      <c r="AI93" s="72">
        <v>22226</v>
      </c>
      <c r="AJ93" s="72">
        <v>10025</v>
      </c>
      <c r="AK93" s="72">
        <v>0</v>
      </c>
      <c r="AL93" s="72">
        <v>0</v>
      </c>
      <c r="AM93" s="72">
        <v>0</v>
      </c>
      <c r="AN93" s="72">
        <v>0</v>
      </c>
      <c r="AO93" s="72">
        <v>6871</v>
      </c>
      <c r="AP93" s="72">
        <v>1813</v>
      </c>
      <c r="AQ93" s="72">
        <v>2206</v>
      </c>
      <c r="AR93" s="72">
        <v>36603</v>
      </c>
      <c r="AS93" s="72">
        <v>33943</v>
      </c>
      <c r="AT93" s="72">
        <v>34718</v>
      </c>
      <c r="AU93" s="72">
        <v>2000</v>
      </c>
      <c r="AV93" s="72">
        <v>0</v>
      </c>
      <c r="AW93" s="72">
        <v>0</v>
      </c>
      <c r="AX93" s="72">
        <v>93</v>
      </c>
      <c r="AY93" s="72">
        <v>0</v>
      </c>
      <c r="AZ93" s="72">
        <v>0</v>
      </c>
      <c r="BA93" s="72">
        <v>0</v>
      </c>
      <c r="BB93" s="72">
        <v>0</v>
      </c>
      <c r="BC93" s="72">
        <v>0</v>
      </c>
      <c r="BD93" s="72">
        <v>0</v>
      </c>
      <c r="BE93" s="72">
        <v>0</v>
      </c>
      <c r="BF93" s="72">
        <v>0</v>
      </c>
      <c r="BG93" s="72">
        <v>0</v>
      </c>
      <c r="BH93" s="72">
        <v>0</v>
      </c>
      <c r="BI93" s="72">
        <v>0</v>
      </c>
      <c r="BJ93" s="72">
        <v>1001</v>
      </c>
      <c r="BK93" s="72">
        <v>0</v>
      </c>
      <c r="BL93" s="72">
        <v>13154</v>
      </c>
      <c r="BM93" s="73">
        <v>379790</v>
      </c>
      <c r="BN93" s="73">
        <v>73414</v>
      </c>
    </row>
    <row r="94" spans="1:111" x14ac:dyDescent="0.3">
      <c r="A94" s="11" t="s">
        <v>159</v>
      </c>
      <c r="B94" s="72">
        <v>1542</v>
      </c>
      <c r="C94" s="72">
        <v>754</v>
      </c>
      <c r="D94" s="72">
        <v>105835</v>
      </c>
      <c r="E94" s="72">
        <v>45</v>
      </c>
      <c r="F94" s="72">
        <v>3274</v>
      </c>
      <c r="G94" s="72">
        <v>0</v>
      </c>
      <c r="H94" s="72">
        <v>17</v>
      </c>
      <c r="I94" s="72">
        <v>0</v>
      </c>
      <c r="J94" s="72">
        <v>22</v>
      </c>
      <c r="K94" s="72">
        <v>1204</v>
      </c>
      <c r="L94" s="72">
        <v>612</v>
      </c>
      <c r="M94" s="72">
        <v>1853</v>
      </c>
      <c r="N94" s="72">
        <v>2307</v>
      </c>
      <c r="O94" s="72">
        <v>108</v>
      </c>
      <c r="P94" s="72">
        <v>5915</v>
      </c>
      <c r="Q94" s="72">
        <v>63</v>
      </c>
      <c r="R94" s="72">
        <v>0</v>
      </c>
      <c r="S94" s="72">
        <v>201031</v>
      </c>
      <c r="T94" s="73" t="s">
        <v>68</v>
      </c>
      <c r="U94" s="72">
        <v>0</v>
      </c>
      <c r="V94" s="72">
        <v>0</v>
      </c>
      <c r="W94" s="72">
        <v>0</v>
      </c>
      <c r="X94" s="72">
        <v>0</v>
      </c>
      <c r="Y94" s="72">
        <v>0</v>
      </c>
      <c r="Z94" s="72">
        <v>4108</v>
      </c>
      <c r="AA94" s="72">
        <v>0</v>
      </c>
      <c r="AB94" s="72">
        <v>247</v>
      </c>
      <c r="AC94" s="72">
        <v>0</v>
      </c>
      <c r="AD94" s="72">
        <v>0</v>
      </c>
      <c r="AE94" s="72">
        <v>0</v>
      </c>
      <c r="AF94" s="72">
        <v>0</v>
      </c>
      <c r="AG94" s="72">
        <v>7</v>
      </c>
      <c r="AH94" s="72">
        <v>5135</v>
      </c>
      <c r="AI94" s="72">
        <v>9225</v>
      </c>
      <c r="AJ94" s="72">
        <v>0</v>
      </c>
      <c r="AK94" s="72">
        <v>0</v>
      </c>
      <c r="AL94" s="72">
        <v>0</v>
      </c>
      <c r="AM94" s="72">
        <v>0</v>
      </c>
      <c r="AN94" s="72">
        <v>0</v>
      </c>
      <c r="AO94" s="72">
        <v>0</v>
      </c>
      <c r="AP94" s="72">
        <v>925</v>
      </c>
      <c r="AQ94" s="72">
        <v>1942</v>
      </c>
      <c r="AR94" s="72">
        <v>16897</v>
      </c>
      <c r="AS94" s="72">
        <v>15884</v>
      </c>
      <c r="AT94" s="72">
        <v>118134</v>
      </c>
      <c r="AU94" s="72">
        <v>4184</v>
      </c>
      <c r="AV94" s="72">
        <v>0</v>
      </c>
      <c r="AW94" s="72">
        <v>0</v>
      </c>
      <c r="AX94" s="72">
        <v>2417</v>
      </c>
      <c r="AY94" s="72">
        <v>0</v>
      </c>
      <c r="AZ94" s="72">
        <v>0</v>
      </c>
      <c r="BA94" s="72">
        <v>0</v>
      </c>
      <c r="BB94" s="72">
        <v>0</v>
      </c>
      <c r="BC94" s="72">
        <v>0</v>
      </c>
      <c r="BD94" s="72">
        <v>0</v>
      </c>
      <c r="BE94" s="72">
        <v>22812</v>
      </c>
      <c r="BF94" s="72">
        <v>0</v>
      </c>
      <c r="BG94" s="72">
        <v>737</v>
      </c>
      <c r="BH94" s="72">
        <v>0</v>
      </c>
      <c r="BI94" s="72">
        <v>0</v>
      </c>
      <c r="BJ94" s="72">
        <v>8989</v>
      </c>
      <c r="BK94" s="72">
        <v>7912</v>
      </c>
      <c r="BL94" s="72">
        <v>17457</v>
      </c>
      <c r="BM94" s="73">
        <v>561594</v>
      </c>
      <c r="BN94" s="73">
        <v>165181</v>
      </c>
    </row>
    <row r="95" spans="1:111" x14ac:dyDescent="0.3">
      <c r="A95" s="11" t="s">
        <v>160</v>
      </c>
      <c r="B95" s="72">
        <v>0</v>
      </c>
      <c r="C95" s="72">
        <v>1901</v>
      </c>
      <c r="D95" s="72">
        <v>11088</v>
      </c>
      <c r="E95" s="72">
        <v>0</v>
      </c>
      <c r="F95" s="72">
        <v>373</v>
      </c>
      <c r="G95" s="72">
        <v>0</v>
      </c>
      <c r="H95" s="72">
        <v>8</v>
      </c>
      <c r="I95" s="72">
        <v>0</v>
      </c>
      <c r="J95" s="72">
        <v>0</v>
      </c>
      <c r="K95" s="72">
        <v>0</v>
      </c>
      <c r="L95" s="72">
        <v>0</v>
      </c>
      <c r="M95" s="72">
        <v>907</v>
      </c>
      <c r="N95" s="72">
        <v>424</v>
      </c>
      <c r="O95" s="72">
        <v>17</v>
      </c>
      <c r="P95" s="72">
        <v>361</v>
      </c>
      <c r="Q95" s="72">
        <v>0</v>
      </c>
      <c r="R95" s="72">
        <v>0</v>
      </c>
      <c r="S95" s="72">
        <v>72499</v>
      </c>
      <c r="T95" s="73" t="s">
        <v>68</v>
      </c>
      <c r="U95" s="72">
        <v>0</v>
      </c>
      <c r="V95" s="72">
        <v>0</v>
      </c>
      <c r="W95" s="72">
        <v>0</v>
      </c>
      <c r="X95" s="72">
        <v>0</v>
      </c>
      <c r="Y95" s="72">
        <v>0</v>
      </c>
      <c r="Z95" s="72">
        <v>8353</v>
      </c>
      <c r="AA95" s="72">
        <v>0</v>
      </c>
      <c r="AB95" s="72">
        <v>347</v>
      </c>
      <c r="AC95" s="72">
        <v>0</v>
      </c>
      <c r="AD95" s="72">
        <v>0</v>
      </c>
      <c r="AE95" s="72">
        <v>0</v>
      </c>
      <c r="AF95" s="72">
        <v>0</v>
      </c>
      <c r="AG95" s="72">
        <v>0</v>
      </c>
      <c r="AH95" s="72">
        <v>233</v>
      </c>
      <c r="AI95" s="72">
        <v>1505</v>
      </c>
      <c r="AJ95" s="72">
        <v>2</v>
      </c>
      <c r="AK95" s="72">
        <v>0</v>
      </c>
      <c r="AL95" s="72">
        <v>0</v>
      </c>
      <c r="AM95" s="72">
        <v>0</v>
      </c>
      <c r="AN95" s="72">
        <v>0</v>
      </c>
      <c r="AO95" s="72">
        <v>0</v>
      </c>
      <c r="AP95" s="72">
        <v>2</v>
      </c>
      <c r="AQ95" s="72">
        <v>8931</v>
      </c>
      <c r="AR95" s="72">
        <v>10520</v>
      </c>
      <c r="AS95" s="72">
        <v>13379</v>
      </c>
      <c r="AT95" s="72">
        <v>10697</v>
      </c>
      <c r="AU95" s="72">
        <v>1180</v>
      </c>
      <c r="AV95" s="72">
        <v>0</v>
      </c>
      <c r="AW95" s="72">
        <v>0</v>
      </c>
      <c r="AX95" s="72">
        <v>49</v>
      </c>
      <c r="AY95" s="72">
        <v>0</v>
      </c>
      <c r="AZ95" s="72">
        <v>0</v>
      </c>
      <c r="BA95" s="72">
        <v>0</v>
      </c>
      <c r="BB95" s="72">
        <v>0</v>
      </c>
      <c r="BC95" s="72">
        <v>0</v>
      </c>
      <c r="BD95" s="72">
        <v>0</v>
      </c>
      <c r="BE95" s="72">
        <v>839</v>
      </c>
      <c r="BF95" s="72">
        <v>0</v>
      </c>
      <c r="BG95" s="72">
        <v>0</v>
      </c>
      <c r="BH95" s="72">
        <v>0</v>
      </c>
      <c r="BI95" s="72">
        <v>0</v>
      </c>
      <c r="BJ95" s="72">
        <v>6593</v>
      </c>
      <c r="BK95" s="72">
        <v>28</v>
      </c>
      <c r="BL95" s="72">
        <v>6362</v>
      </c>
      <c r="BM95" s="73">
        <v>156598</v>
      </c>
      <c r="BN95" s="73">
        <v>23285</v>
      </c>
    </row>
    <row r="96" spans="1:111" x14ac:dyDescent="0.3">
      <c r="A96" s="11" t="s">
        <v>159</v>
      </c>
      <c r="B96" s="72">
        <v>0</v>
      </c>
      <c r="C96" s="72">
        <v>0</v>
      </c>
      <c r="D96" s="72">
        <v>0</v>
      </c>
      <c r="E96" s="72">
        <v>0</v>
      </c>
      <c r="F96" s="72">
        <v>0</v>
      </c>
      <c r="G96" s="72">
        <v>0</v>
      </c>
      <c r="H96" s="72">
        <v>0</v>
      </c>
      <c r="I96" s="72">
        <v>0</v>
      </c>
      <c r="J96" s="72">
        <v>0</v>
      </c>
      <c r="K96" s="72">
        <v>0</v>
      </c>
      <c r="L96" s="72">
        <v>0</v>
      </c>
      <c r="M96" s="72">
        <v>0</v>
      </c>
      <c r="N96" s="72">
        <v>0</v>
      </c>
      <c r="O96" s="72">
        <v>0</v>
      </c>
      <c r="P96" s="72">
        <v>0</v>
      </c>
      <c r="Q96" s="72">
        <v>0</v>
      </c>
      <c r="R96" s="72" t="s">
        <v>68</v>
      </c>
      <c r="S96" s="72">
        <v>0</v>
      </c>
      <c r="T96" s="73">
        <v>0</v>
      </c>
      <c r="U96" s="72">
        <v>0</v>
      </c>
      <c r="V96" s="72">
        <v>0</v>
      </c>
      <c r="W96" s="72">
        <v>0</v>
      </c>
      <c r="X96" s="72">
        <v>0</v>
      </c>
      <c r="Y96" s="72">
        <v>0</v>
      </c>
      <c r="Z96" s="72">
        <v>0</v>
      </c>
      <c r="AA96" s="72">
        <v>0</v>
      </c>
      <c r="AB96" s="72">
        <v>0</v>
      </c>
      <c r="AC96" s="72">
        <v>0</v>
      </c>
      <c r="AD96" s="72">
        <v>0</v>
      </c>
      <c r="AE96" s="72">
        <v>0</v>
      </c>
      <c r="AF96" s="72">
        <v>0</v>
      </c>
      <c r="AG96" s="72">
        <v>0</v>
      </c>
      <c r="AH96" s="72">
        <v>0</v>
      </c>
      <c r="AI96" s="72">
        <v>0</v>
      </c>
      <c r="AJ96" s="72">
        <v>0</v>
      </c>
      <c r="AK96" s="72">
        <v>0</v>
      </c>
      <c r="AL96" s="72">
        <v>0</v>
      </c>
      <c r="AM96" s="72">
        <v>0</v>
      </c>
      <c r="AN96" s="72">
        <v>0</v>
      </c>
      <c r="AO96" s="72">
        <v>0</v>
      </c>
      <c r="AP96" s="72">
        <v>0</v>
      </c>
      <c r="AQ96" s="72">
        <v>0</v>
      </c>
      <c r="AR96" s="72">
        <v>0</v>
      </c>
      <c r="AS96" s="72">
        <v>0</v>
      </c>
      <c r="AT96" s="72">
        <v>0</v>
      </c>
      <c r="AU96" s="72">
        <v>0</v>
      </c>
      <c r="AV96" s="72">
        <v>0</v>
      </c>
      <c r="AW96" s="72">
        <v>0</v>
      </c>
      <c r="AX96" s="72">
        <v>0</v>
      </c>
      <c r="AY96" s="72">
        <v>0</v>
      </c>
      <c r="AZ96" s="72">
        <v>0</v>
      </c>
      <c r="BA96" s="72">
        <v>0</v>
      </c>
      <c r="BB96" s="72">
        <v>0</v>
      </c>
      <c r="BC96" s="72">
        <v>0</v>
      </c>
      <c r="BD96" s="72">
        <v>0</v>
      </c>
      <c r="BE96" s="72">
        <v>0</v>
      </c>
      <c r="BF96" s="72">
        <v>0</v>
      </c>
      <c r="BG96" s="72">
        <v>0</v>
      </c>
      <c r="BH96" s="72">
        <v>0</v>
      </c>
      <c r="BI96" s="72">
        <v>0</v>
      </c>
      <c r="BJ96" s="72">
        <v>0</v>
      </c>
      <c r="BK96" s="72">
        <v>0</v>
      </c>
      <c r="BL96" s="72">
        <v>0</v>
      </c>
      <c r="BM96" s="73"/>
      <c r="BN96" s="73"/>
    </row>
    <row r="97" spans="1:66" s="1" customFormat="1" x14ac:dyDescent="0.3">
      <c r="A97" s="11" t="s">
        <v>160</v>
      </c>
      <c r="B97" s="72">
        <v>0</v>
      </c>
      <c r="C97" s="72">
        <v>0</v>
      </c>
      <c r="D97" s="72">
        <v>0</v>
      </c>
      <c r="E97" s="72">
        <v>0</v>
      </c>
      <c r="F97" s="72">
        <v>0</v>
      </c>
      <c r="G97" s="72">
        <v>0</v>
      </c>
      <c r="H97" s="72">
        <v>0</v>
      </c>
      <c r="I97" s="72">
        <v>0</v>
      </c>
      <c r="J97" s="72">
        <v>0</v>
      </c>
      <c r="K97" s="72">
        <v>0</v>
      </c>
      <c r="L97" s="72">
        <v>0</v>
      </c>
      <c r="M97" s="72">
        <v>0</v>
      </c>
      <c r="N97" s="72">
        <v>0</v>
      </c>
      <c r="O97" s="72">
        <v>0</v>
      </c>
      <c r="P97" s="72">
        <v>0</v>
      </c>
      <c r="Q97" s="72">
        <v>0</v>
      </c>
      <c r="R97" s="72" t="s">
        <v>68</v>
      </c>
      <c r="S97" s="72">
        <v>0</v>
      </c>
      <c r="T97" s="73">
        <v>0</v>
      </c>
      <c r="U97" s="72">
        <v>0</v>
      </c>
      <c r="V97" s="72">
        <v>0</v>
      </c>
      <c r="W97" s="72">
        <v>0</v>
      </c>
      <c r="X97" s="72">
        <v>0</v>
      </c>
      <c r="Y97" s="72">
        <v>0</v>
      </c>
      <c r="Z97" s="72">
        <v>0</v>
      </c>
      <c r="AA97" s="72">
        <v>0</v>
      </c>
      <c r="AB97" s="72">
        <v>0</v>
      </c>
      <c r="AC97" s="72">
        <v>0</v>
      </c>
      <c r="AD97" s="72">
        <v>0</v>
      </c>
      <c r="AE97" s="72">
        <v>0</v>
      </c>
      <c r="AF97" s="72">
        <v>0</v>
      </c>
      <c r="AG97" s="72">
        <v>0</v>
      </c>
      <c r="AH97" s="72">
        <v>0</v>
      </c>
      <c r="AI97" s="72">
        <v>0</v>
      </c>
      <c r="AJ97" s="72">
        <v>0</v>
      </c>
      <c r="AK97" s="72">
        <v>0</v>
      </c>
      <c r="AL97" s="72">
        <v>0</v>
      </c>
      <c r="AM97" s="72">
        <v>0</v>
      </c>
      <c r="AN97" s="72">
        <v>0</v>
      </c>
      <c r="AO97" s="72">
        <v>0</v>
      </c>
      <c r="AP97" s="72">
        <v>0</v>
      </c>
      <c r="AQ97" s="72">
        <v>0</v>
      </c>
      <c r="AR97" s="72">
        <v>0</v>
      </c>
      <c r="AS97" s="72">
        <v>0</v>
      </c>
      <c r="AT97" s="72">
        <v>0</v>
      </c>
      <c r="AU97" s="72">
        <v>0</v>
      </c>
      <c r="AV97" s="72">
        <v>0</v>
      </c>
      <c r="AW97" s="72">
        <v>0</v>
      </c>
      <c r="AX97" s="72">
        <v>0</v>
      </c>
      <c r="AY97" s="72">
        <v>0</v>
      </c>
      <c r="AZ97" s="72">
        <v>0</v>
      </c>
      <c r="BA97" s="72">
        <v>0</v>
      </c>
      <c r="BB97" s="72">
        <v>0</v>
      </c>
      <c r="BC97" s="72">
        <v>0</v>
      </c>
      <c r="BD97" s="72">
        <v>0</v>
      </c>
      <c r="BE97" s="72">
        <v>0</v>
      </c>
      <c r="BF97" s="72">
        <v>0</v>
      </c>
      <c r="BG97" s="72">
        <v>0</v>
      </c>
      <c r="BH97" s="72">
        <v>0</v>
      </c>
      <c r="BI97" s="72">
        <v>0</v>
      </c>
      <c r="BJ97" s="72">
        <v>0</v>
      </c>
      <c r="BK97" s="72">
        <v>0</v>
      </c>
      <c r="BL97" s="72">
        <v>0</v>
      </c>
      <c r="BM97" s="73"/>
      <c r="BN97" s="7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4" tint="-0.499984740745262"/>
  </sheetPr>
  <dimension ref="A1:DG97"/>
  <sheetViews>
    <sheetView showGridLines="0" workbookViewId="0">
      <pane xSplit="1" ySplit="2" topLeftCell="B3" activePane="bottomRight" state="frozen"/>
      <selection pane="topRight" activeCell="B1" sqref="B1"/>
      <selection pane="bottomLeft" activeCell="A3" sqref="A3"/>
      <selection pane="bottomRight" activeCell="BK21" sqref="BK21"/>
    </sheetView>
  </sheetViews>
  <sheetFormatPr defaultRowHeight="14.4" x14ac:dyDescent="0.3"/>
  <cols>
    <col min="1" max="1" width="37.5546875" customWidth="1"/>
    <col min="2" max="2" width="18.6640625" customWidth="1"/>
    <col min="3" max="3" width="9.5546875" bestFit="1" customWidth="1"/>
    <col min="4" max="4" width="10.5546875" bestFit="1" customWidth="1"/>
    <col min="5" max="6" width="9.5546875" bestFit="1" customWidth="1"/>
    <col min="7" max="7" width="9" bestFit="1" customWidth="1"/>
    <col min="8" max="8" width="9.5546875" bestFit="1" customWidth="1"/>
    <col min="9" max="18" width="9" bestFit="1" customWidth="1"/>
    <col min="19" max="19" width="10.5546875" bestFit="1" customWidth="1"/>
    <col min="21" max="21" width="10.5546875" bestFit="1" customWidth="1"/>
    <col min="22" max="23" width="9.5546875" bestFit="1" customWidth="1"/>
    <col min="24" max="24" width="9" bestFit="1" customWidth="1"/>
    <col min="25" max="26" width="9.5546875" bestFit="1" customWidth="1"/>
    <col min="27" max="28" width="9" bestFit="1" customWidth="1"/>
    <col min="29" max="29" width="9.88671875" bestFit="1" customWidth="1"/>
    <col min="30" max="31" width="9" bestFit="1" customWidth="1"/>
    <col min="32" max="32" width="9.5546875" bestFit="1" customWidth="1"/>
    <col min="33" max="33" width="9" bestFit="1" customWidth="1"/>
    <col min="34" max="34" width="9.88671875" bestFit="1" customWidth="1"/>
    <col min="35" max="36" width="9.5546875" bestFit="1" customWidth="1"/>
    <col min="37" max="40" width="9" bestFit="1" customWidth="1"/>
    <col min="41" max="41" width="9.5546875" bestFit="1" customWidth="1"/>
    <col min="42" max="44" width="9" bestFit="1" customWidth="1"/>
    <col min="45" max="45" width="9.5546875" customWidth="1"/>
    <col min="46" max="46" width="9.5546875" bestFit="1" customWidth="1"/>
    <col min="47" max="54" width="9" bestFit="1" customWidth="1"/>
    <col min="55" max="55" width="10.5546875" bestFit="1" customWidth="1"/>
    <col min="56" max="56" width="9.5546875" bestFit="1" customWidth="1"/>
    <col min="57" max="60" width="9" bestFit="1" customWidth="1"/>
    <col min="61" max="61" width="9.5546875" bestFit="1" customWidth="1"/>
    <col min="62" max="62" width="9" bestFit="1" customWidth="1"/>
    <col min="63" max="63" width="9.88671875" bestFit="1" customWidth="1"/>
    <col min="64" max="64" width="9" bestFit="1" customWidth="1"/>
    <col min="65" max="65" width="10.88671875" bestFit="1" customWidth="1"/>
    <col min="66" max="66" width="10.5546875" bestFit="1" customWidth="1"/>
    <col min="67" max="111" width="8.88671875" style="1"/>
  </cols>
  <sheetData>
    <row r="1" spans="1:111" x14ac:dyDescent="0.3">
      <c r="A1" s="194" t="str">
        <f>IF(MENU!$F$18="OECD",Copy_OECD!A1,IF(MENU!$F$18="World",Copy_World!A1,""))</f>
        <v>UNIT: TJ</v>
      </c>
      <c r="B1" s="194" t="str">
        <f>IF(MENU!$F$18="OECD",Copy_OECD!B1,IF(MENU!$F$18="World",Copy_World!B1,""))</f>
        <v>COUNTRY: Netherlands</v>
      </c>
      <c r="C1" s="194" t="str">
        <f>IF(MENU!$F$18="OECD",Copy_OECD!C1,IF(MENU!$F$18="World",Copy_World!C1,""))</f>
        <v>TIME: 2014</v>
      </c>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row>
    <row r="2" spans="1:111" x14ac:dyDescent="0.3">
      <c r="A2" s="12"/>
      <c r="B2" s="193" t="str">
        <f>IF(MENU!$F$18="OECD",Copy_OECD!B2,IF(MENU!$F$18="World",Copy_World!B2,""))</f>
        <v>Anthracite</v>
      </c>
      <c r="C2" s="193" t="str">
        <f>IF(MENU!$F$18="OECD",Copy_OECD!C2,IF(MENU!$F$18="World",Copy_World!C2,""))</f>
        <v>Coking coal</v>
      </c>
      <c r="D2" s="11" t="str">
        <f>IF(MENU!$F$18="OECD",Copy_OECD!D2,IF(MENU!$F$18="World",Copy_World!D2,""))</f>
        <v>Other bituminous coal</v>
      </c>
      <c r="E2" s="11" t="str">
        <f>IF(MENU!$F$18="OECD",Copy_OECD!E2,IF(MENU!$F$18="World",Copy_World!E2,""))</f>
        <v>Sub-bituminous coal</v>
      </c>
      <c r="F2" s="11" t="str">
        <f>IF(MENU!$F$18="OECD",Copy_OECD!F2,IF(MENU!$F$18="World",Copy_World!F2,""))</f>
        <v>Lignite</v>
      </c>
      <c r="G2" s="11" t="str">
        <f>IF(MENU!$F$18="OECD",Copy_OECD!G2,IF(MENU!$F$18="World",Copy_World!G2,""))</f>
        <v>Patent fuel</v>
      </c>
      <c r="H2" s="11" t="str">
        <f>IF(MENU!$F$18="OECD",Copy_OECD!H2,IF(MENU!$F$18="World",Copy_World!H2,""))</f>
        <v>Coke oven coke</v>
      </c>
      <c r="I2" s="11" t="str">
        <f>IF(MENU!$F$18="OECD",Copy_OECD!I2,IF(MENU!$F$18="World",Copy_World!I2,""))</f>
        <v>Gas coke</v>
      </c>
      <c r="J2" s="11" t="str">
        <f>IF(MENU!$F$18="OECD",Copy_OECD!J2,IF(MENU!$F$18="World",Copy_World!J2,""))</f>
        <v>Coal tar</v>
      </c>
      <c r="K2" s="11" t="str">
        <f>IF(MENU!$F$18="OECD",Copy_OECD!K2,IF(MENU!$F$18="World",Copy_World!K2,""))</f>
        <v>BKB</v>
      </c>
      <c r="L2" s="11" t="str">
        <f>IF(MENU!$F$18="OECD",Copy_OECD!L2,IF(MENU!$F$18="World",Copy_World!L2,""))</f>
        <v>Gas works gas</v>
      </c>
      <c r="M2" s="11" t="str">
        <f>IF(MENU!$F$18="OECD",Copy_OECD!M2,IF(MENU!$F$18="World",Copy_World!M2,""))</f>
        <v>Coke oven gas</v>
      </c>
      <c r="N2" s="11" t="str">
        <f>IF(MENU!$F$18="OECD",Copy_OECD!N2,IF(MENU!$F$18="World",Copy_World!N2,""))</f>
        <v>Blast furnace gas</v>
      </c>
      <c r="O2" s="11" t="str">
        <f>IF(MENU!$F$18="OECD",Copy_OECD!O2,IF(MENU!$F$18="World",Copy_World!O2,""))</f>
        <v>Other recovered gases</v>
      </c>
      <c r="P2" s="11" t="str">
        <f>IF(MENU!$F$18="OECD",Copy_OECD!P2,IF(MENU!$F$18="World",Copy_World!P2,""))</f>
        <v>Peat</v>
      </c>
      <c r="Q2" s="11" t="str">
        <f>IF(MENU!$F$18="OECD",Copy_OECD!Q2,IF(MENU!$F$18="World",Copy_World!Q2,""))</f>
        <v>Peat products</v>
      </c>
      <c r="R2" s="11" t="str">
        <f>IF(MENU!$F$18="OECD",Copy_OECD!R2,IF(MENU!$F$18="World",Copy_World!R2,""))</f>
        <v>Oil shale and oil sands</v>
      </c>
      <c r="S2" s="11" t="str">
        <f>IF(MENU!$F$18="OECD",Copy_OECD!S2,IF(MENU!$F$18="World",Copy_World!S2,""))</f>
        <v>Natural gas</v>
      </c>
      <c r="T2" s="13" t="str">
        <f>IF(MENU!$F$18="OECD",Copy_OECD!T2,IF(MENU!$F$18="World",Copy_World!T2,""))</f>
        <v>Crude/NGL/feedstocks (if no detail)</v>
      </c>
      <c r="U2" s="11" t="str">
        <f>IF(MENU!$F$18="OECD",Copy_OECD!U2,IF(MENU!$F$18="World",Copy_World!U2,""))</f>
        <v>Crude oil</v>
      </c>
      <c r="V2" s="11" t="str">
        <f>IF(MENU!$F$18="OECD",Copy_OECD!V2,IF(MENU!$F$18="World",Copy_World!V2,""))</f>
        <v>Natural gas liquids</v>
      </c>
      <c r="W2" s="11" t="str">
        <f>IF(MENU!$F$18="OECD",Copy_OECD!W2,IF(MENU!$F$18="World",Copy_World!W2,""))</f>
        <v>Refinery feedstocks</v>
      </c>
      <c r="X2" s="11" t="str">
        <f>IF(MENU!$F$18="OECD",Copy_OECD!X2,IF(MENU!$F$18="World",Copy_World!X2,""))</f>
        <v>Additives/blending components</v>
      </c>
      <c r="Y2" s="11" t="str">
        <f>IF(MENU!$F$18="OECD",Copy_OECD!Y2,IF(MENU!$F$18="World",Copy_World!Y2,""))</f>
        <v>Other hydrocarbons</v>
      </c>
      <c r="Z2" s="11" t="str">
        <f>IF(MENU!$F$18="OECD",Copy_OECD!Z2,IF(MENU!$F$18="World",Copy_World!Z2,""))</f>
        <v>Refinery gas</v>
      </c>
      <c r="AA2" s="11" t="str">
        <f>IF(MENU!$F$18="OECD",Copy_OECD!AA2,IF(MENU!$F$18="World",Copy_World!AA2,""))</f>
        <v>Ethane</v>
      </c>
      <c r="AB2" s="11" t="str">
        <f>IF(MENU!$F$18="OECD",Copy_OECD!AB2,IF(MENU!$F$18="World",Copy_World!AB2,""))</f>
        <v>Liquefied petroleum gases (LPG)</v>
      </c>
      <c r="AC2" s="11" t="str">
        <f>IF(MENU!$F$18="OECD",Copy_OECD!AC2,IF(MENU!$F$18="World",Copy_World!AC2,""))</f>
        <v>Motor gasoline excl. biofuels</v>
      </c>
      <c r="AD2" s="11" t="str">
        <f>IF(MENU!$F$18="OECD",Copy_OECD!AD2,IF(MENU!$F$18="World",Copy_World!AD2,""))</f>
        <v>Aviation gasoline</v>
      </c>
      <c r="AE2" s="11" t="str">
        <f>IF(MENU!$F$18="OECD",Copy_OECD!AE2,IF(MENU!$F$18="World",Copy_World!AE2,""))</f>
        <v>Gasoline type jet fuel</v>
      </c>
      <c r="AF2" s="11" t="str">
        <f>IF(MENU!$F$18="OECD",Copy_OECD!AF2,IF(MENU!$F$18="World",Copy_World!AF2,""))</f>
        <v>Kerosene type jet fuel excl. biofuels</v>
      </c>
      <c r="AG2" s="11" t="str">
        <f>IF(MENU!$F$18="OECD",Copy_OECD!AG2,IF(MENU!$F$18="World",Copy_World!AG2,""))</f>
        <v>Other kerosene</v>
      </c>
      <c r="AH2" s="11" t="str">
        <f>IF(MENU!$F$18="OECD",Copy_OECD!AH2,IF(MENU!$F$18="World",Copy_World!AH2,""))</f>
        <v>Gas/diesel oil excl. biofuels</v>
      </c>
      <c r="AI2" s="11" t="str">
        <f>IF(MENU!$F$18="OECD",Copy_OECD!AI2,IF(MENU!$F$18="World",Copy_World!AI2,""))</f>
        <v>Fuel oil</v>
      </c>
      <c r="AJ2" s="11" t="str">
        <f>IF(MENU!$F$18="OECD",Copy_OECD!AJ2,IF(MENU!$F$18="World",Copy_World!AJ2,""))</f>
        <v>Naphtha</v>
      </c>
      <c r="AK2" s="11" t="str">
        <f>IF(MENU!$F$18="OECD",Copy_OECD!AK2,IF(MENU!$F$18="World",Copy_World!AK2,""))</f>
        <v>White spirit &amp; SBP</v>
      </c>
      <c r="AL2" s="11" t="str">
        <f>IF(MENU!$F$18="OECD",Copy_OECD!AL2,IF(MENU!$F$18="World",Copy_World!AL2,""))</f>
        <v>Lubricants</v>
      </c>
      <c r="AM2" s="11" t="str">
        <f>IF(MENU!$F$18="OECD",Copy_OECD!AM2,IF(MENU!$F$18="World",Copy_World!AM2,""))</f>
        <v>Bitumen</v>
      </c>
      <c r="AN2" s="11" t="str">
        <f>IF(MENU!$F$18="OECD",Copy_OECD!AN2,IF(MENU!$F$18="World",Copy_World!AN2,""))</f>
        <v>Paraffin waxes</v>
      </c>
      <c r="AO2" s="11" t="str">
        <f>IF(MENU!$F$18="OECD",Copy_OECD!AO2,IF(MENU!$F$18="World",Copy_World!AO2,""))</f>
        <v>Petroleum coke</v>
      </c>
      <c r="AP2" s="11" t="str">
        <f>IF(MENU!$F$18="OECD",Copy_OECD!AP2,IF(MENU!$F$18="World",Copy_World!AP2,""))</f>
        <v>Other oil products</v>
      </c>
      <c r="AQ2" s="11" t="str">
        <f>IF(MENU!$F$18="OECD",Copy_OECD!AQ2,IF(MENU!$F$18="World",Copy_World!AQ2,""))</f>
        <v>Industrial waste</v>
      </c>
      <c r="AR2" s="11" t="str">
        <f>IF(MENU!$F$18="OECD",Copy_OECD!AR2,IF(MENU!$F$18="World",Copy_World!AR2,""))</f>
        <v>Municipal waste (renewable)</v>
      </c>
      <c r="AS2" s="11" t="str">
        <f>IF(MENU!$F$18="OECD",Copy_OECD!AS2,IF(MENU!$F$18="World",Copy_World!AS2,""))</f>
        <v>Municipal waste (non-renewable)</v>
      </c>
      <c r="AT2" s="11" t="str">
        <f>IF(MENU!$F$18="OECD",Copy_OECD!AT2,IF(MENU!$F$18="World",Copy_World!AT2,""))</f>
        <v>Primary solid biofuels</v>
      </c>
      <c r="AU2" s="11" t="str">
        <f>IF(MENU!$F$18="OECD",Copy_OECD!AU2,IF(MENU!$F$18="World",Copy_World!AU2,""))</f>
        <v>Biogases</v>
      </c>
      <c r="AV2" s="11" t="str">
        <f>IF(MENU!$F$18="OECD",Copy_OECD!AV2,IF(MENU!$F$18="World",Copy_World!AV2,""))</f>
        <v>Biogasoline</v>
      </c>
      <c r="AW2" s="11" t="str">
        <f>IF(MENU!$F$18="OECD",Copy_OECD!AW2,IF(MENU!$F$18="World",Copy_World!AW2,""))</f>
        <v>Biodiesels</v>
      </c>
      <c r="AX2" s="11" t="str">
        <f>IF(MENU!$F$18="OECD",Copy_OECD!AX2,IF(MENU!$F$18="World",Copy_World!AX2,""))</f>
        <v>Other liquid biofuels</v>
      </c>
      <c r="AY2" s="11" t="str">
        <f>IF(MENU!$F$18="OECD",Copy_OECD!AY2,IF(MENU!$F$18="World",Copy_World!AY2,""))</f>
        <v>Non-specified primary biofuels and waste</v>
      </c>
      <c r="AZ2" s="11" t="str">
        <f>IF(MENU!$F$18="OECD",Copy_OECD!AZ2,IF(MENU!$F$18="World",Copy_World!AZ2,""))</f>
        <v>Charcoal</v>
      </c>
      <c r="BA2" s="11" t="str">
        <f>IF(MENU!$F$18="OECD",Copy_OECD!BA2,IF(MENU!$F$18="World",Copy_World!BA2,""))</f>
        <v>Elec/heat output from non-specified manufactured gases</v>
      </c>
      <c r="BB2" s="11" t="str">
        <f>IF(MENU!$F$18="OECD",Copy_OECD!BB2,IF(MENU!$F$18="World",Copy_World!BB2,""))</f>
        <v>Heat output from non-specified combustible fuels</v>
      </c>
      <c r="BC2" s="11" t="str">
        <f>IF(MENU!$F$18="OECD",Copy_OECD!BC2,IF(MENU!$F$18="World",Copy_World!BC2,""))</f>
        <v>Nuclear</v>
      </c>
      <c r="BD2" s="11" t="str">
        <f>IF(MENU!$F$18="OECD",Copy_OECD!BD2,IF(MENU!$F$18="World",Copy_World!BD2,""))</f>
        <v>Hydro</v>
      </c>
      <c r="BE2" s="11" t="str">
        <f>IF(MENU!$F$18="OECD",Copy_OECD!BE2,IF(MENU!$F$18="World",Copy_World!BE2,""))</f>
        <v>Geothermal</v>
      </c>
      <c r="BF2" s="11" t="str">
        <f>IF(MENU!$F$18="OECD",Copy_OECD!BF2,IF(MENU!$F$18="World",Copy_World!BF2,""))</f>
        <v>Solar photovoltaics</v>
      </c>
      <c r="BG2" s="11" t="str">
        <f>IF(MENU!$F$18="OECD",Copy_OECD!BG2,IF(MENU!$F$18="World",Copy_World!BG2,""))</f>
        <v>Solar thermal</v>
      </c>
      <c r="BH2" s="11" t="str">
        <f>IF(MENU!$F$18="OECD",Copy_OECD!BH2,IF(MENU!$F$18="World",Copy_World!BH2,""))</f>
        <v>Tide, wave and ocean</v>
      </c>
      <c r="BI2" s="11" t="str">
        <f>IF(MENU!$F$18="OECD",Copy_OECD!BI2,IF(MENU!$F$18="World",Copy_World!BI2,""))</f>
        <v>Wind</v>
      </c>
      <c r="BJ2" s="11" t="str">
        <f>IF(MENU!$F$18="OECD",Copy_OECD!BJ2,IF(MENU!$F$18="World",Copy_World!BJ2,""))</f>
        <v>Other sources</v>
      </c>
      <c r="BK2" s="11" t="str">
        <f>IF(MENU!$F$18="OECD",Copy_OECD!BK2,IF(MENU!$F$18="World",Copy_World!BK2,""))</f>
        <v>Electricity</v>
      </c>
      <c r="BL2" s="11" t="str">
        <f>IF(MENU!$F$18="OECD",Copy_OECD!BL2,IF(MENU!$F$18="World",Copy_World!BL2,""))</f>
        <v>Heat</v>
      </c>
      <c r="BM2" s="13" t="str">
        <f>IF(MENU!$F$18="OECD",Copy_OECD!BM2,IF(MENU!$F$18="World",Copy_World!BM2,""))</f>
        <v>Total</v>
      </c>
      <c r="BN2" s="13" t="str">
        <f>IF(MENU!$F$18="OECD",Copy_OECD!BN2,IF(MENU!$F$18="World",Copy_World!BN2,""))</f>
        <v>Memo: Renewables</v>
      </c>
    </row>
    <row r="3" spans="1:111" x14ac:dyDescent="0.3">
      <c r="A3" s="11" t="str">
        <f>IF(MENU!$F$18="OECD",Copy_OECD!A3,IF(MENU!$F$18="World",Copy_World!A3,""))</f>
        <v>Production</v>
      </c>
      <c r="B3" s="72">
        <f>IF(MENU!$F$18="OECD",Copy_OECD!B3,IF(MENU!$F$18="World",Copy_World!B3,""))</f>
        <v>0</v>
      </c>
      <c r="C3" s="72">
        <f>IF(MENU!$F$18="OECD",Copy_OECD!C3,IF(MENU!$F$18="World",Copy_World!C3,""))</f>
        <v>0</v>
      </c>
      <c r="D3" s="72">
        <f>IF(MENU!$F$18="OECD",Copy_OECD!D3,IF(MENU!$F$18="World",Copy_World!D3,""))</f>
        <v>0</v>
      </c>
      <c r="E3" s="72">
        <f>IF(MENU!$F$18="OECD",Copy_OECD!E3,IF(MENU!$F$18="World",Copy_World!E3,""))</f>
        <v>0</v>
      </c>
      <c r="F3" s="72">
        <f>IF(MENU!$F$18="OECD",Copy_OECD!F3,IF(MENU!$F$18="World",Copy_World!F3,""))</f>
        <v>0</v>
      </c>
      <c r="G3" s="72">
        <f>IF(MENU!$F$18="OECD",Copy_OECD!G3,IF(MENU!$F$18="World",Copy_World!G3,""))</f>
        <v>0</v>
      </c>
      <c r="H3" s="72">
        <f>IF(MENU!$F$18="OECD",Copy_OECD!H3,IF(MENU!$F$18="World",Copy_World!H3,""))</f>
        <v>0</v>
      </c>
      <c r="I3" s="72">
        <f>IF(MENU!$F$18="OECD",Copy_OECD!I3,IF(MENU!$F$18="World",Copy_World!I3,""))</f>
        <v>0</v>
      </c>
      <c r="J3" s="72">
        <f>IF(MENU!$F$18="OECD",Copy_OECD!J3,IF(MENU!$F$18="World",Copy_World!J3,""))</f>
        <v>0</v>
      </c>
      <c r="K3" s="72">
        <f>IF(MENU!$F$18="OECD",Copy_OECD!K3,IF(MENU!$F$18="World",Copy_World!K3,""))</f>
        <v>0</v>
      </c>
      <c r="L3" s="72">
        <f>IF(MENU!$F$18="OECD",Copy_OECD!L3,IF(MENU!$F$18="World",Copy_World!L3,""))</f>
        <v>0</v>
      </c>
      <c r="M3" s="72">
        <f>IF(MENU!$F$18="OECD",Copy_OECD!M3,IF(MENU!$F$18="World",Copy_World!M3,""))</f>
        <v>0</v>
      </c>
      <c r="N3" s="72">
        <f>IF(MENU!$F$18="OECD",Copy_OECD!N3,IF(MENU!$F$18="World",Copy_World!N3,""))</f>
        <v>0</v>
      </c>
      <c r="O3" s="72">
        <f>IF(MENU!$F$18="OECD",Copy_OECD!O3,IF(MENU!$F$18="World",Copy_World!O3,""))</f>
        <v>0</v>
      </c>
      <c r="P3" s="72">
        <f>IF(MENU!$F$18="OECD",Copy_OECD!P3,IF(MENU!$F$18="World",Copy_World!P3,""))</f>
        <v>0</v>
      </c>
      <c r="Q3" s="72">
        <f>IF(MENU!$F$18="OECD",Copy_OECD!Q3,IF(MENU!$F$18="World",Copy_World!Q3,""))</f>
        <v>0</v>
      </c>
      <c r="R3" s="72">
        <f>IF(MENU!$F$18="OECD",Copy_OECD!R3,IF(MENU!$F$18="World",Copy_World!R3,""))</f>
        <v>0</v>
      </c>
      <c r="S3" s="72">
        <f>IF(MENU!$F$18="OECD",Copy_OECD!S3,IF(MENU!$F$18="World",Copy_World!S3,""))</f>
        <v>2098847</v>
      </c>
      <c r="T3" s="73" t="str">
        <f>IF(MENU!$F$18="OECD",Copy_OECD!T3,IF(MENU!$F$18="World",Copy_World!T3,""))</f>
        <v>x</v>
      </c>
      <c r="U3" s="72">
        <f>IF(MENU!$F$18="OECD",Copy_OECD!U3,IF(MENU!$F$18="World",Copy_World!U3,""))</f>
        <v>65118</v>
      </c>
      <c r="V3" s="72">
        <f>IF(MENU!$F$18="OECD",Copy_OECD!V3,IF(MENU!$F$18="World",Copy_World!V3,""))</f>
        <v>16236</v>
      </c>
      <c r="W3" s="72">
        <f>IF(MENU!$F$18="OECD",Copy_OECD!W3,IF(MENU!$F$18="World",Copy_World!W3,""))</f>
        <v>0</v>
      </c>
      <c r="X3" s="72">
        <f>IF(MENU!$F$18="OECD",Copy_OECD!X3,IF(MENU!$F$18="World",Copy_World!X3,""))</f>
        <v>6072</v>
      </c>
      <c r="Y3" s="72">
        <f>IF(MENU!$F$18="OECD",Copy_OECD!Y3,IF(MENU!$F$18="World",Copy_World!Y3,""))</f>
        <v>0</v>
      </c>
      <c r="Z3" s="72">
        <f>IF(MENU!$F$18="OECD",Copy_OECD!Z3,IF(MENU!$F$18="World",Copy_World!Z3,""))</f>
        <v>0</v>
      </c>
      <c r="AA3" s="72">
        <f>IF(MENU!$F$18="OECD",Copy_OECD!AA3,IF(MENU!$F$18="World",Copy_World!AA3,""))</f>
        <v>0</v>
      </c>
      <c r="AB3" s="72">
        <f>IF(MENU!$F$18="OECD",Copy_OECD!AB3,IF(MENU!$F$18="World",Copy_World!AB3,""))</f>
        <v>0</v>
      </c>
      <c r="AC3" s="72">
        <f>IF(MENU!$F$18="OECD",Copy_OECD!AC3,IF(MENU!$F$18="World",Copy_World!AC3,""))</f>
        <v>0</v>
      </c>
      <c r="AD3" s="72">
        <f>IF(MENU!$F$18="OECD",Copy_OECD!AD3,IF(MENU!$F$18="World",Copy_World!AD3,""))</f>
        <v>0</v>
      </c>
      <c r="AE3" s="72">
        <f>IF(MENU!$F$18="OECD",Copy_OECD!AE3,IF(MENU!$F$18="World",Copy_World!AE3,""))</f>
        <v>0</v>
      </c>
      <c r="AF3" s="72">
        <f>IF(MENU!$F$18="OECD",Copy_OECD!AF3,IF(MENU!$F$18="World",Copy_World!AF3,""))</f>
        <v>0</v>
      </c>
      <c r="AG3" s="72">
        <f>IF(MENU!$F$18="OECD",Copy_OECD!AG3,IF(MENU!$F$18="World",Copy_World!AG3,""))</f>
        <v>0</v>
      </c>
      <c r="AH3" s="72">
        <f>IF(MENU!$F$18="OECD",Copy_OECD!AH3,IF(MENU!$F$18="World",Copy_World!AH3,""))</f>
        <v>0</v>
      </c>
      <c r="AI3" s="72">
        <f>IF(MENU!$F$18="OECD",Copy_OECD!AI3,IF(MENU!$F$18="World",Copy_World!AI3,""))</f>
        <v>0</v>
      </c>
      <c r="AJ3" s="72">
        <f>IF(MENU!$F$18="OECD",Copy_OECD!AJ3,IF(MENU!$F$18="World",Copy_World!AJ3,""))</f>
        <v>0</v>
      </c>
      <c r="AK3" s="72">
        <f>IF(MENU!$F$18="OECD",Copy_OECD!AK3,IF(MENU!$F$18="World",Copy_World!AK3,""))</f>
        <v>0</v>
      </c>
      <c r="AL3" s="72">
        <f>IF(MENU!$F$18="OECD",Copy_OECD!AL3,IF(MENU!$F$18="World",Copy_World!AL3,""))</f>
        <v>0</v>
      </c>
      <c r="AM3" s="72">
        <f>IF(MENU!$F$18="OECD",Copy_OECD!AM3,IF(MENU!$F$18="World",Copy_World!AM3,""))</f>
        <v>0</v>
      </c>
      <c r="AN3" s="72">
        <f>IF(MENU!$F$18="OECD",Copy_OECD!AN3,IF(MENU!$F$18="World",Copy_World!AN3,""))</f>
        <v>0</v>
      </c>
      <c r="AO3" s="72">
        <f>IF(MENU!$F$18="OECD",Copy_OECD!AO3,IF(MENU!$F$18="World",Copy_World!AO3,""))</f>
        <v>0</v>
      </c>
      <c r="AP3" s="72">
        <f>IF(MENU!$F$18="OECD",Copy_OECD!AP3,IF(MENU!$F$18="World",Copy_World!AP3,""))</f>
        <v>0</v>
      </c>
      <c r="AQ3" s="72">
        <f>IF(MENU!$F$18="OECD",Copy_OECD!AQ3,IF(MENU!$F$18="World",Copy_World!AQ3,""))</f>
        <v>0</v>
      </c>
      <c r="AR3" s="72">
        <f>IF(MENU!$F$18="OECD",Copy_OECD!AR3,IF(MENU!$F$18="World",Copy_World!AR3,""))</f>
        <v>33245</v>
      </c>
      <c r="AS3" s="72">
        <f>IF(MENU!$F$18="OECD",Copy_OECD!AS3,IF(MENU!$F$18="World",Copy_World!AS3,""))</f>
        <v>28320</v>
      </c>
      <c r="AT3" s="72">
        <f>IF(MENU!$F$18="OECD",Copy_OECD!AT3,IF(MENU!$F$18="World",Copy_World!AT3,""))</f>
        <v>54004</v>
      </c>
      <c r="AU3" s="72">
        <f>IF(MENU!$F$18="OECD",Copy_OECD!AU3,IF(MENU!$F$18="World",Copy_World!AU3,""))</f>
        <v>13092</v>
      </c>
      <c r="AV3" s="72" t="str">
        <f>IF(MENU!$F$18="OECD",Copy_OECD!AV3,IF(MENU!$F$18="World",Copy_World!AV3,""))</f>
        <v>c</v>
      </c>
      <c r="AW3" s="72">
        <f>IF(MENU!$F$18="OECD",Copy_OECD!AW3,IF(MENU!$F$18="World",Copy_World!AW3,""))</f>
        <v>63640</v>
      </c>
      <c r="AX3" s="72">
        <f>IF(MENU!$F$18="OECD",Copy_OECD!AX3,IF(MENU!$F$18="World",Copy_World!AX3,""))</f>
        <v>0</v>
      </c>
      <c r="AY3" s="72">
        <f>IF(MENU!$F$18="OECD",Copy_OECD!AY3,IF(MENU!$F$18="World",Copy_World!AY3,""))</f>
        <v>0</v>
      </c>
      <c r="AZ3" s="72">
        <f>IF(MENU!$F$18="OECD",Copy_OECD!AZ3,IF(MENU!$F$18="World",Copy_World!AZ3,""))</f>
        <v>0</v>
      </c>
      <c r="BA3" s="72">
        <f>IF(MENU!$F$18="OECD",Copy_OECD!BA3,IF(MENU!$F$18="World",Copy_World!BA3,""))</f>
        <v>0</v>
      </c>
      <c r="BB3" s="72">
        <f>IF(MENU!$F$18="OECD",Copy_OECD!BB3,IF(MENU!$F$18="World",Copy_World!BB3,""))</f>
        <v>0</v>
      </c>
      <c r="BC3" s="72">
        <f>IF(MENU!$F$18="OECD",Copy_OECD!BC3,IF(MENU!$F$18="World",Copy_World!BC3,""))</f>
        <v>44637</v>
      </c>
      <c r="BD3" s="72">
        <f>IF(MENU!$F$18="OECD",Copy_OECD!BD3,IF(MENU!$F$18="World",Copy_World!BD3,""))</f>
        <v>403</v>
      </c>
      <c r="BE3" s="72">
        <f>IF(MENU!$F$18="OECD",Copy_OECD!BE3,IF(MENU!$F$18="World",Copy_World!BE3,""))</f>
        <v>1502</v>
      </c>
      <c r="BF3" s="72">
        <f>IF(MENU!$F$18="OECD",Copy_OECD!BF3,IF(MENU!$F$18="World",Copy_World!BF3,""))</f>
        <v>2827</v>
      </c>
      <c r="BG3" s="72">
        <f>IF(MENU!$F$18="OECD",Copy_OECD!BG3,IF(MENU!$F$18="World",Copy_World!BG3,""))</f>
        <v>1128</v>
      </c>
      <c r="BH3" s="72">
        <f>IF(MENU!$F$18="OECD",Copy_OECD!BH3,IF(MENU!$F$18="World",Copy_World!BH3,""))</f>
        <v>0</v>
      </c>
      <c r="BI3" s="72">
        <f>IF(MENU!$F$18="OECD",Copy_OECD!BI3,IF(MENU!$F$18="World",Copy_World!BI3,""))</f>
        <v>20873</v>
      </c>
      <c r="BJ3" s="72">
        <f>IF(MENU!$F$18="OECD",Copy_OECD!BJ3,IF(MENU!$F$18="World",Copy_World!BJ3,""))</f>
        <v>522</v>
      </c>
      <c r="BK3" s="72">
        <f>IF(MENU!$F$18="OECD",Copy_OECD!BK3,IF(MENU!$F$18="World",Copy_World!BK3,""))</f>
        <v>0</v>
      </c>
      <c r="BL3" s="72">
        <f>IF(MENU!$F$18="OECD",Copy_OECD!BL3,IF(MENU!$F$18="World",Copy_World!BL3,""))</f>
        <v>0</v>
      </c>
      <c r="BM3" s="73">
        <f>IF(MENU!$F$18="OECD",Copy_OECD!BM3,IF(MENU!$F$18="World",Copy_World!BM3,""))</f>
        <v>2450463</v>
      </c>
      <c r="BN3" s="73">
        <f>IF(MENU!$F$18="OECD",Copy_OECD!BN3,IF(MENU!$F$18="World",Copy_World!BN3,""))</f>
        <v>190712</v>
      </c>
    </row>
    <row r="4" spans="1:111" x14ac:dyDescent="0.3">
      <c r="A4" s="11" t="str">
        <f>IF(MENU!$F$18="OECD",Copy_OECD!A4,IF(MENU!$F$18="World",Copy_World!A4,""))</f>
        <v>Imports</v>
      </c>
      <c r="B4" s="72">
        <f>IF(MENU!$F$18="OECD",Copy_OECD!B4,IF(MENU!$F$18="World",Copy_World!B4,""))</f>
        <v>3311</v>
      </c>
      <c r="C4" s="72">
        <f>IF(MENU!$F$18="OECD",Copy_OECD!C4,IF(MENU!$F$18="World",Copy_World!C4,""))</f>
        <v>127443</v>
      </c>
      <c r="D4" s="72">
        <f>IF(MENU!$F$18="OECD",Copy_OECD!D4,IF(MENU!$F$18="World",Copy_World!D4,""))</f>
        <v>1053739</v>
      </c>
      <c r="E4" s="72">
        <f>IF(MENU!$F$18="OECD",Copy_OECD!E4,IF(MENU!$F$18="World",Copy_World!E4,""))</f>
        <v>0</v>
      </c>
      <c r="F4" s="72">
        <f>IF(MENU!$F$18="OECD",Copy_OECD!F4,IF(MENU!$F$18="World",Copy_World!F4,""))</f>
        <v>820</v>
      </c>
      <c r="G4" s="72">
        <f>IF(MENU!$F$18="OECD",Copy_OECD!G4,IF(MENU!$F$18="World",Copy_World!G4,""))</f>
        <v>0</v>
      </c>
      <c r="H4" s="72">
        <f>IF(MENU!$F$18="OECD",Copy_OECD!H4,IF(MENU!$F$18="World",Copy_World!H4,""))</f>
        <v>13338</v>
      </c>
      <c r="I4" s="72">
        <f>IF(MENU!$F$18="OECD",Copy_OECD!I4,IF(MENU!$F$18="World",Copy_World!I4,""))</f>
        <v>0</v>
      </c>
      <c r="J4" s="72">
        <f>IF(MENU!$F$18="OECD",Copy_OECD!J4,IF(MENU!$F$18="World",Copy_World!J4,""))</f>
        <v>1341</v>
      </c>
      <c r="K4" s="72">
        <f>IF(MENU!$F$18="OECD",Copy_OECD!K4,IF(MENU!$F$18="World",Copy_World!K4,""))</f>
        <v>500</v>
      </c>
      <c r="L4" s="72">
        <f>IF(MENU!$F$18="OECD",Copy_OECD!L4,IF(MENU!$F$18="World",Copy_World!L4,""))</f>
        <v>0</v>
      </c>
      <c r="M4" s="72">
        <f>IF(MENU!$F$18="OECD",Copy_OECD!M4,IF(MENU!$F$18="World",Copy_World!M4,""))</f>
        <v>0</v>
      </c>
      <c r="N4" s="72">
        <f>IF(MENU!$F$18="OECD",Copy_OECD!N4,IF(MENU!$F$18="World",Copy_World!N4,""))</f>
        <v>0</v>
      </c>
      <c r="O4" s="72">
        <f>IF(MENU!$F$18="OECD",Copy_OECD!O4,IF(MENU!$F$18="World",Copy_World!O4,""))</f>
        <v>0</v>
      </c>
      <c r="P4" s="72">
        <f>IF(MENU!$F$18="OECD",Copy_OECD!P4,IF(MENU!$F$18="World",Copy_World!P4,""))</f>
        <v>0</v>
      </c>
      <c r="Q4" s="72">
        <f>IF(MENU!$F$18="OECD",Copy_OECD!Q4,IF(MENU!$F$18="World",Copy_World!Q4,""))</f>
        <v>0</v>
      </c>
      <c r="R4" s="72">
        <f>IF(MENU!$F$18="OECD",Copy_OECD!R4,IF(MENU!$F$18="World",Copy_World!R4,""))</f>
        <v>0</v>
      </c>
      <c r="S4" s="72">
        <f>IF(MENU!$F$18="OECD",Copy_OECD!S4,IF(MENU!$F$18="World",Copy_World!S4,""))</f>
        <v>873608</v>
      </c>
      <c r="T4" s="73" t="str">
        <f>IF(MENU!$F$18="OECD",Copy_OECD!T4,IF(MENU!$F$18="World",Copy_World!T4,""))</f>
        <v>x</v>
      </c>
      <c r="U4" s="72">
        <f>IF(MENU!$F$18="OECD",Copy_OECD!U4,IF(MENU!$F$18="World",Copy_World!U4,""))</f>
        <v>2027396</v>
      </c>
      <c r="V4" s="72">
        <f>IF(MENU!$F$18="OECD",Copy_OECD!V4,IF(MENU!$F$18="World",Copy_World!V4,""))</f>
        <v>302192</v>
      </c>
      <c r="W4" s="72">
        <f>IF(MENU!$F$18="OECD",Copy_OECD!W4,IF(MENU!$F$18="World",Copy_World!W4,""))</f>
        <v>0</v>
      </c>
      <c r="X4" s="72">
        <f>IF(MENU!$F$18="OECD",Copy_OECD!X4,IF(MENU!$F$18="World",Copy_World!X4,""))</f>
        <v>29260</v>
      </c>
      <c r="Y4" s="72">
        <f>IF(MENU!$F$18="OECD",Copy_OECD!Y4,IF(MENU!$F$18="World",Copy_World!Y4,""))</f>
        <v>0</v>
      </c>
      <c r="Z4" s="72">
        <f>IF(MENU!$F$18="OECD",Copy_OECD!Z4,IF(MENU!$F$18="World",Copy_World!Z4,""))</f>
        <v>0</v>
      </c>
      <c r="AA4" s="72">
        <f>IF(MENU!$F$18="OECD",Copy_OECD!AA4,IF(MENU!$F$18="World",Copy_World!AA4,""))</f>
        <v>0</v>
      </c>
      <c r="AB4" s="72">
        <f>IF(MENU!$F$18="OECD",Copy_OECD!AB4,IF(MENU!$F$18="World",Copy_World!AB4,""))</f>
        <v>221858</v>
      </c>
      <c r="AC4" s="72">
        <f>IF(MENU!$F$18="OECD",Copy_OECD!AC4,IF(MENU!$F$18="World",Copy_World!AC4,""))</f>
        <v>417780</v>
      </c>
      <c r="AD4" s="72">
        <f>IF(MENU!$F$18="OECD",Copy_OECD!AD4,IF(MENU!$F$18="World",Copy_World!AD4,""))</f>
        <v>0</v>
      </c>
      <c r="AE4" s="72">
        <f>IF(MENU!$F$18="OECD",Copy_OECD!AE4,IF(MENU!$F$18="World",Copy_World!AE4,""))</f>
        <v>0</v>
      </c>
      <c r="AF4" s="72">
        <f>IF(MENU!$F$18="OECD",Copy_OECD!AF4,IF(MENU!$F$18="World",Copy_World!AF4,""))</f>
        <v>112402</v>
      </c>
      <c r="AG4" s="72">
        <f>IF(MENU!$F$18="OECD",Copy_OECD!AG4,IF(MENU!$F$18="World",Copy_World!AG4,""))</f>
        <v>8127</v>
      </c>
      <c r="AH4" s="72">
        <f>IF(MENU!$F$18="OECD",Copy_OECD!AH4,IF(MENU!$F$18="World",Copy_World!AH4,""))</f>
        <v>656168</v>
      </c>
      <c r="AI4" s="72">
        <f>IF(MENU!$F$18="OECD",Copy_OECD!AI4,IF(MENU!$F$18="World",Copy_World!AI4,""))</f>
        <v>1403240</v>
      </c>
      <c r="AJ4" s="72">
        <f>IF(MENU!$F$18="OECD",Copy_OECD!AJ4,IF(MENU!$F$18="World",Copy_World!AJ4,""))</f>
        <v>665412</v>
      </c>
      <c r="AK4" s="72">
        <f>IF(MENU!$F$18="OECD",Copy_OECD!AK4,IF(MENU!$F$18="World",Copy_World!AK4,""))</f>
        <v>38542</v>
      </c>
      <c r="AL4" s="72">
        <f>IF(MENU!$F$18="OECD",Copy_OECD!AL4,IF(MENU!$F$18="World",Copy_World!AL4,""))</f>
        <v>54558</v>
      </c>
      <c r="AM4" s="72">
        <f>IF(MENU!$F$18="OECD",Copy_OECD!AM4,IF(MENU!$F$18="World",Copy_World!AM4,""))</f>
        <v>7215</v>
      </c>
      <c r="AN4" s="72">
        <f>IF(MENU!$F$18="OECD",Copy_OECD!AN4,IF(MENU!$F$18="World",Copy_World!AN4,""))</f>
        <v>4800</v>
      </c>
      <c r="AO4" s="72">
        <f>IF(MENU!$F$18="OECD",Copy_OECD!AO4,IF(MENU!$F$18="World",Copy_World!AO4,""))</f>
        <v>32960</v>
      </c>
      <c r="AP4" s="72">
        <f>IF(MENU!$F$18="OECD",Copy_OECD!AP4,IF(MENU!$F$18="World",Copy_World!AP4,""))</f>
        <v>31240</v>
      </c>
      <c r="AQ4" s="72">
        <f>IF(MENU!$F$18="OECD",Copy_OECD!AQ4,IF(MENU!$F$18="World",Copy_World!AQ4,""))</f>
        <v>0</v>
      </c>
      <c r="AR4" s="72">
        <f>IF(MENU!$F$18="OECD",Copy_OECD!AR4,IF(MENU!$F$18="World",Copy_World!AR4,""))</f>
        <v>8431</v>
      </c>
      <c r="AS4" s="72">
        <f>IF(MENU!$F$18="OECD",Copy_OECD!AS4,IF(MENU!$F$18="World",Copy_World!AS4,""))</f>
        <v>7183</v>
      </c>
      <c r="AT4" s="72">
        <f>IF(MENU!$F$18="OECD",Copy_OECD!AT4,IF(MENU!$F$18="World",Copy_World!AT4,""))</f>
        <v>5758</v>
      </c>
      <c r="AU4" s="72">
        <f>IF(MENU!$F$18="OECD",Copy_OECD!AU4,IF(MENU!$F$18="World",Copy_World!AU4,""))</f>
        <v>0</v>
      </c>
      <c r="AV4" s="72">
        <f>IF(MENU!$F$18="OECD",Copy_OECD!AV4,IF(MENU!$F$18="World",Copy_World!AV4,""))</f>
        <v>4995</v>
      </c>
      <c r="AW4" s="72">
        <f>IF(MENU!$F$18="OECD",Copy_OECD!AW4,IF(MENU!$F$18="World",Copy_World!AW4,""))</f>
        <v>0</v>
      </c>
      <c r="AX4" s="72">
        <f>IF(MENU!$F$18="OECD",Copy_OECD!AX4,IF(MENU!$F$18="World",Copy_World!AX4,""))</f>
        <v>0</v>
      </c>
      <c r="AY4" s="72">
        <f>IF(MENU!$F$18="OECD",Copy_OECD!AY4,IF(MENU!$F$18="World",Copy_World!AY4,""))</f>
        <v>0</v>
      </c>
      <c r="AZ4" s="72">
        <f>IF(MENU!$F$18="OECD",Copy_OECD!AZ4,IF(MENU!$F$18="World",Copy_World!AZ4,""))</f>
        <v>1410</v>
      </c>
      <c r="BA4" s="72">
        <f>IF(MENU!$F$18="OECD",Copy_OECD!BA4,IF(MENU!$F$18="World",Copy_World!BA4,""))</f>
        <v>0</v>
      </c>
      <c r="BB4" s="72">
        <f>IF(MENU!$F$18="OECD",Copy_OECD!BB4,IF(MENU!$F$18="World",Copy_World!BB4,""))</f>
        <v>0</v>
      </c>
      <c r="BC4" s="72">
        <f>IF(MENU!$F$18="OECD",Copy_OECD!BC4,IF(MENU!$F$18="World",Copy_World!BC4,""))</f>
        <v>0</v>
      </c>
      <c r="BD4" s="72">
        <f>IF(MENU!$F$18="OECD",Copy_OECD!BD4,IF(MENU!$F$18="World",Copy_World!BD4,""))</f>
        <v>0</v>
      </c>
      <c r="BE4" s="72">
        <f>IF(MENU!$F$18="OECD",Copy_OECD!BE4,IF(MENU!$F$18="World",Copy_World!BE4,""))</f>
        <v>0</v>
      </c>
      <c r="BF4" s="72">
        <f>IF(MENU!$F$18="OECD",Copy_OECD!BF4,IF(MENU!$F$18="World",Copy_World!BF4,""))</f>
        <v>0</v>
      </c>
      <c r="BG4" s="72">
        <f>IF(MENU!$F$18="OECD",Copy_OECD!BG4,IF(MENU!$F$18="World",Copy_World!BG4,""))</f>
        <v>0</v>
      </c>
      <c r="BH4" s="72">
        <f>IF(MENU!$F$18="OECD",Copy_OECD!BH4,IF(MENU!$F$18="World",Copy_World!BH4,""))</f>
        <v>0</v>
      </c>
      <c r="BI4" s="72">
        <f>IF(MENU!$F$18="OECD",Copy_OECD!BI4,IF(MENU!$F$18="World",Copy_World!BI4,""))</f>
        <v>0</v>
      </c>
      <c r="BJ4" s="72">
        <f>IF(MENU!$F$18="OECD",Copy_OECD!BJ4,IF(MENU!$F$18="World",Copy_World!BJ4,""))</f>
        <v>0</v>
      </c>
      <c r="BK4" s="72">
        <f>IF(MENU!$F$18="OECD",Copy_OECD!BK4,IF(MENU!$F$18="World",Copy_World!BK4,""))</f>
        <v>118299</v>
      </c>
      <c r="BL4" s="72">
        <f>IF(MENU!$F$18="OECD",Copy_OECD!BL4,IF(MENU!$F$18="World",Copy_World!BL4,""))</f>
        <v>0</v>
      </c>
      <c r="BM4" s="73">
        <f>IF(MENU!$F$18="OECD",Copy_OECD!BM4,IF(MENU!$F$18="World",Copy_World!BM4,""))</f>
        <v>8233325</v>
      </c>
      <c r="BN4" s="73">
        <f>IF(MENU!$F$18="OECD",Copy_OECD!BN4,IF(MENU!$F$18="World",Copy_World!BN4,""))</f>
        <v>20594</v>
      </c>
    </row>
    <row r="5" spans="1:111" x14ac:dyDescent="0.3">
      <c r="A5" s="11" t="str">
        <f>IF(MENU!$F$18="OECD",Copy_OECD!A5,IF(MENU!$F$18="World",Copy_World!A5,""))</f>
        <v>Exports</v>
      </c>
      <c r="B5" s="72">
        <f>IF(MENU!$F$18="OECD",Copy_OECD!B5,IF(MENU!$F$18="World",Copy_World!B5,""))</f>
        <v>-1817</v>
      </c>
      <c r="C5" s="72">
        <f>IF(MENU!$F$18="OECD",Copy_OECD!C5,IF(MENU!$F$18="World",Copy_World!C5,""))</f>
        <v>0</v>
      </c>
      <c r="D5" s="72">
        <f>IF(MENU!$F$18="OECD",Copy_OECD!D5,IF(MENU!$F$18="World",Copy_World!D5,""))</f>
        <v>-769743</v>
      </c>
      <c r="E5" s="72">
        <f>IF(MENU!$F$18="OECD",Copy_OECD!E5,IF(MENU!$F$18="World",Copy_World!E5,""))</f>
        <v>0</v>
      </c>
      <c r="F5" s="72">
        <f>IF(MENU!$F$18="OECD",Copy_OECD!F5,IF(MENU!$F$18="World",Copy_World!F5,""))</f>
        <v>0</v>
      </c>
      <c r="G5" s="72">
        <f>IF(MENU!$F$18="OECD",Copy_OECD!G5,IF(MENU!$F$18="World",Copy_World!G5,""))</f>
        <v>0</v>
      </c>
      <c r="H5" s="72">
        <f>IF(MENU!$F$18="OECD",Copy_OECD!H5,IF(MENU!$F$18="World",Copy_World!H5,""))</f>
        <v>-15247</v>
      </c>
      <c r="I5" s="72">
        <f>IF(MENU!$F$18="OECD",Copy_OECD!I5,IF(MENU!$F$18="World",Copy_World!I5,""))</f>
        <v>0</v>
      </c>
      <c r="J5" s="72">
        <f>IF(MENU!$F$18="OECD",Copy_OECD!J5,IF(MENU!$F$18="World",Copy_World!J5,""))</f>
        <v>-3059</v>
      </c>
      <c r="K5" s="72">
        <f>IF(MENU!$F$18="OECD",Copy_OECD!K5,IF(MENU!$F$18="World",Copy_World!K5,""))</f>
        <v>0</v>
      </c>
      <c r="L5" s="72">
        <f>IF(MENU!$F$18="OECD",Copy_OECD!L5,IF(MENU!$F$18="World",Copy_World!L5,""))</f>
        <v>0</v>
      </c>
      <c r="M5" s="72">
        <f>IF(MENU!$F$18="OECD",Copy_OECD!M5,IF(MENU!$F$18="World",Copy_World!M5,""))</f>
        <v>0</v>
      </c>
      <c r="N5" s="72">
        <f>IF(MENU!$F$18="OECD",Copy_OECD!N5,IF(MENU!$F$18="World",Copy_World!N5,""))</f>
        <v>0</v>
      </c>
      <c r="O5" s="72">
        <f>IF(MENU!$F$18="OECD",Copy_OECD!O5,IF(MENU!$F$18="World",Copy_World!O5,""))</f>
        <v>0</v>
      </c>
      <c r="P5" s="72">
        <f>IF(MENU!$F$18="OECD",Copy_OECD!P5,IF(MENU!$F$18="World",Copy_World!P5,""))</f>
        <v>0</v>
      </c>
      <c r="Q5" s="72">
        <f>IF(MENU!$F$18="OECD",Copy_OECD!Q5,IF(MENU!$F$18="World",Copy_World!Q5,""))</f>
        <v>0</v>
      </c>
      <c r="R5" s="72">
        <f>IF(MENU!$F$18="OECD",Copy_OECD!R5,IF(MENU!$F$18="World",Copy_World!R5,""))</f>
        <v>0</v>
      </c>
      <c r="S5" s="72">
        <f>IF(MENU!$F$18="OECD",Copy_OECD!S5,IF(MENU!$F$18="World",Copy_World!S5,""))</f>
        <v>-1762212</v>
      </c>
      <c r="T5" s="73" t="str">
        <f>IF(MENU!$F$18="OECD",Copy_OECD!T5,IF(MENU!$F$18="World",Copy_World!T5,""))</f>
        <v>x</v>
      </c>
      <c r="U5" s="72">
        <f>IF(MENU!$F$18="OECD",Copy_OECD!U5,IF(MENU!$F$18="World",Copy_World!U5,""))</f>
        <v>-26218</v>
      </c>
      <c r="V5" s="72">
        <f>IF(MENU!$F$18="OECD",Copy_OECD!V5,IF(MENU!$F$18="World",Copy_World!V5,""))</f>
        <v>-3520</v>
      </c>
      <c r="W5" s="72">
        <f>IF(MENU!$F$18="OECD",Copy_OECD!W5,IF(MENU!$F$18="World",Copy_World!W5,""))</f>
        <v>0</v>
      </c>
      <c r="X5" s="72">
        <f>IF(MENU!$F$18="OECD",Copy_OECD!X5,IF(MENU!$F$18="World",Copy_World!X5,""))</f>
        <v>-17160</v>
      </c>
      <c r="Y5" s="72">
        <f>IF(MENU!$F$18="OECD",Copy_OECD!Y5,IF(MENU!$F$18="World",Copy_World!Y5,""))</f>
        <v>0</v>
      </c>
      <c r="Z5" s="72">
        <f>IF(MENU!$F$18="OECD",Copy_OECD!Z5,IF(MENU!$F$18="World",Copy_World!Z5,""))</f>
        <v>0</v>
      </c>
      <c r="AA5" s="72">
        <f>IF(MENU!$F$18="OECD",Copy_OECD!AA5,IF(MENU!$F$18="World",Copy_World!AA5,""))</f>
        <v>0</v>
      </c>
      <c r="AB5" s="72">
        <f>IF(MENU!$F$18="OECD",Copy_OECD!AB5,IF(MENU!$F$18="World",Copy_World!AB5,""))</f>
        <v>-74934</v>
      </c>
      <c r="AC5" s="72">
        <f>IF(MENU!$F$18="OECD",Copy_OECD!AC5,IF(MENU!$F$18="World",Copy_World!AC5,""))</f>
        <v>-830676</v>
      </c>
      <c r="AD5" s="72">
        <f>IF(MENU!$F$18="OECD",Copy_OECD!AD5,IF(MENU!$F$18="World",Copy_World!AD5,""))</f>
        <v>-2640</v>
      </c>
      <c r="AE5" s="72">
        <f>IF(MENU!$F$18="OECD",Copy_OECD!AE5,IF(MENU!$F$18="World",Copy_World!AE5,""))</f>
        <v>0</v>
      </c>
      <c r="AF5" s="72">
        <f>IF(MENU!$F$18="OECD",Copy_OECD!AF5,IF(MENU!$F$18="World",Copy_World!AF5,""))</f>
        <v>-259849</v>
      </c>
      <c r="AG5" s="72">
        <f>IF(MENU!$F$18="OECD",Copy_OECD!AG5,IF(MENU!$F$18="World",Copy_World!AG5,""))</f>
        <v>-15953</v>
      </c>
      <c r="AH5" s="72">
        <f>IF(MENU!$F$18="OECD",Copy_OECD!AH5,IF(MENU!$F$18="World",Copy_World!AH5,""))</f>
        <v>-1182363</v>
      </c>
      <c r="AI5" s="72">
        <f>IF(MENU!$F$18="OECD",Copy_OECD!AI5,IF(MENU!$F$18="World",Copy_World!AI5,""))</f>
        <v>-1178800</v>
      </c>
      <c r="AJ5" s="72">
        <f>IF(MENU!$F$18="OECD",Copy_OECD!AJ5,IF(MENU!$F$18="World",Copy_World!AJ5,""))</f>
        <v>-485232</v>
      </c>
      <c r="AK5" s="72">
        <f>IF(MENU!$F$18="OECD",Copy_OECD!AK5,IF(MENU!$F$18="World",Copy_World!AK5,""))</f>
        <v>-18268</v>
      </c>
      <c r="AL5" s="72">
        <f>IF(MENU!$F$18="OECD",Copy_OECD!AL5,IF(MENU!$F$18="World",Copy_World!AL5,""))</f>
        <v>-66486</v>
      </c>
      <c r="AM5" s="72">
        <f>IF(MENU!$F$18="OECD",Copy_OECD!AM5,IF(MENU!$F$18="World",Copy_World!AM5,""))</f>
        <v>-19032</v>
      </c>
      <c r="AN5" s="72">
        <f>IF(MENU!$F$18="OECD",Copy_OECD!AN5,IF(MENU!$F$18="World",Copy_World!AN5,""))</f>
        <v>-6480</v>
      </c>
      <c r="AO5" s="72">
        <f>IF(MENU!$F$18="OECD",Copy_OECD!AO5,IF(MENU!$F$18="World",Copy_World!AO5,""))</f>
        <v>-35200</v>
      </c>
      <c r="AP5" s="72">
        <f>IF(MENU!$F$18="OECD",Copy_OECD!AP5,IF(MENU!$F$18="World",Copy_World!AP5,""))</f>
        <v>-44520</v>
      </c>
      <c r="AQ5" s="72">
        <f>IF(MENU!$F$18="OECD",Copy_OECD!AQ5,IF(MENU!$F$18="World",Copy_World!AQ5,""))</f>
        <v>0</v>
      </c>
      <c r="AR5" s="72">
        <f>IF(MENU!$F$18="OECD",Copy_OECD!AR5,IF(MENU!$F$18="World",Copy_World!AR5,""))</f>
        <v>-1419</v>
      </c>
      <c r="AS5" s="72">
        <f>IF(MENU!$F$18="OECD",Copy_OECD!AS5,IF(MENU!$F$18="World",Copy_World!AS5,""))</f>
        <v>-1208</v>
      </c>
      <c r="AT5" s="72">
        <f>IF(MENU!$F$18="OECD",Copy_OECD!AT5,IF(MENU!$F$18="World",Copy_World!AT5,""))</f>
        <v>-11739</v>
      </c>
      <c r="AU5" s="72">
        <f>IF(MENU!$F$18="OECD",Copy_OECD!AU5,IF(MENU!$F$18="World",Copy_World!AU5,""))</f>
        <v>0</v>
      </c>
      <c r="AV5" s="72" t="str">
        <f>IF(MENU!$F$18="OECD",Copy_OECD!AV5,IF(MENU!$F$18="World",Copy_World!AV5,""))</f>
        <v>c</v>
      </c>
      <c r="AW5" s="72">
        <f>IF(MENU!$F$18="OECD",Copy_OECD!AW5,IF(MENU!$F$18="World",Copy_World!AW5,""))</f>
        <v>-55944</v>
      </c>
      <c r="AX5" s="72">
        <f>IF(MENU!$F$18="OECD",Copy_OECD!AX5,IF(MENU!$F$18="World",Copy_World!AX5,""))</f>
        <v>0</v>
      </c>
      <c r="AY5" s="72">
        <f>IF(MENU!$F$18="OECD",Copy_OECD!AY5,IF(MENU!$F$18="World",Copy_World!AY5,""))</f>
        <v>0</v>
      </c>
      <c r="AZ5" s="72">
        <f>IF(MENU!$F$18="OECD",Copy_OECD!AZ5,IF(MENU!$F$18="World",Copy_World!AZ5,""))</f>
        <v>-1140</v>
      </c>
      <c r="BA5" s="72">
        <f>IF(MENU!$F$18="OECD",Copy_OECD!BA5,IF(MENU!$F$18="World",Copy_World!BA5,""))</f>
        <v>0</v>
      </c>
      <c r="BB5" s="72">
        <f>IF(MENU!$F$18="OECD",Copy_OECD!BB5,IF(MENU!$F$18="World",Copy_World!BB5,""))</f>
        <v>0</v>
      </c>
      <c r="BC5" s="72">
        <f>IF(MENU!$F$18="OECD",Copy_OECD!BC5,IF(MENU!$F$18="World",Copy_World!BC5,""))</f>
        <v>0</v>
      </c>
      <c r="BD5" s="72">
        <f>IF(MENU!$F$18="OECD",Copy_OECD!BD5,IF(MENU!$F$18="World",Copy_World!BD5,""))</f>
        <v>0</v>
      </c>
      <c r="BE5" s="72">
        <f>IF(MENU!$F$18="OECD",Copy_OECD!BE5,IF(MENU!$F$18="World",Copy_World!BE5,""))</f>
        <v>0</v>
      </c>
      <c r="BF5" s="72">
        <f>IF(MENU!$F$18="OECD",Copy_OECD!BF5,IF(MENU!$F$18="World",Copy_World!BF5,""))</f>
        <v>0</v>
      </c>
      <c r="BG5" s="72">
        <f>IF(MENU!$F$18="OECD",Copy_OECD!BG5,IF(MENU!$F$18="World",Copy_World!BG5,""))</f>
        <v>0</v>
      </c>
      <c r="BH5" s="72">
        <f>IF(MENU!$F$18="OECD",Copy_OECD!BH5,IF(MENU!$F$18="World",Copy_World!BH5,""))</f>
        <v>0</v>
      </c>
      <c r="BI5" s="72">
        <f>IF(MENU!$F$18="OECD",Copy_OECD!BI5,IF(MENU!$F$18="World",Copy_World!BI5,""))</f>
        <v>0</v>
      </c>
      <c r="BJ5" s="72">
        <f>IF(MENU!$F$18="OECD",Copy_OECD!BJ5,IF(MENU!$F$18="World",Copy_World!BJ5,""))</f>
        <v>0</v>
      </c>
      <c r="BK5" s="72">
        <f>IF(MENU!$F$18="OECD",Copy_OECD!BK5,IF(MENU!$F$18="World",Copy_World!BK5,""))</f>
        <v>-65273</v>
      </c>
      <c r="BL5" s="72">
        <f>IF(MENU!$F$18="OECD",Copy_OECD!BL5,IF(MENU!$F$18="World",Copy_World!BL5,""))</f>
        <v>0</v>
      </c>
      <c r="BM5" s="73">
        <f>IF(MENU!$F$18="OECD",Copy_OECD!BM5,IF(MENU!$F$18="World",Copy_World!BM5,""))</f>
        <v>-6956131</v>
      </c>
      <c r="BN5" s="73">
        <f>IF(MENU!$F$18="OECD",Copy_OECD!BN5,IF(MENU!$F$18="World",Copy_World!BN5,""))</f>
        <v>-70241</v>
      </c>
    </row>
    <row r="6" spans="1:111" x14ac:dyDescent="0.3">
      <c r="A6" s="11" t="str">
        <f>IF(MENU!$F$18="OECD",Copy_OECD!A6,IF(MENU!$F$18="World",Copy_World!A6,""))</f>
        <v>International marine bunkers</v>
      </c>
      <c r="B6" s="72">
        <f>IF(MENU!$F$18="OECD",Copy_OECD!B6,IF(MENU!$F$18="World",Copy_World!B6,""))</f>
        <v>0</v>
      </c>
      <c r="C6" s="72">
        <f>IF(MENU!$F$18="OECD",Copy_OECD!C6,IF(MENU!$F$18="World",Copy_World!C6,""))</f>
        <v>0</v>
      </c>
      <c r="D6" s="72">
        <f>IF(MENU!$F$18="OECD",Copy_OECD!D6,IF(MENU!$F$18="World",Copy_World!D6,""))</f>
        <v>0</v>
      </c>
      <c r="E6" s="72">
        <f>IF(MENU!$F$18="OECD",Copy_OECD!E6,IF(MENU!$F$18="World",Copy_World!E6,""))</f>
        <v>0</v>
      </c>
      <c r="F6" s="72">
        <f>IF(MENU!$F$18="OECD",Copy_OECD!F6,IF(MENU!$F$18="World",Copy_World!F6,""))</f>
        <v>0</v>
      </c>
      <c r="G6" s="72">
        <f>IF(MENU!$F$18="OECD",Copy_OECD!G6,IF(MENU!$F$18="World",Copy_World!G6,""))</f>
        <v>0</v>
      </c>
      <c r="H6" s="72">
        <f>IF(MENU!$F$18="OECD",Copy_OECD!H6,IF(MENU!$F$18="World",Copy_World!H6,""))</f>
        <v>0</v>
      </c>
      <c r="I6" s="72">
        <f>IF(MENU!$F$18="OECD",Copy_OECD!I6,IF(MENU!$F$18="World",Copy_World!I6,""))</f>
        <v>0</v>
      </c>
      <c r="J6" s="72">
        <f>IF(MENU!$F$18="OECD",Copy_OECD!J6,IF(MENU!$F$18="World",Copy_World!J6,""))</f>
        <v>0</v>
      </c>
      <c r="K6" s="72">
        <f>IF(MENU!$F$18="OECD",Copy_OECD!K6,IF(MENU!$F$18="World",Copy_World!K6,""))</f>
        <v>0</v>
      </c>
      <c r="L6" s="72">
        <f>IF(MENU!$F$18="OECD",Copy_OECD!L6,IF(MENU!$F$18="World",Copy_World!L6,""))</f>
        <v>0</v>
      </c>
      <c r="M6" s="72">
        <f>IF(MENU!$F$18="OECD",Copy_OECD!M6,IF(MENU!$F$18="World",Copy_World!M6,""))</f>
        <v>0</v>
      </c>
      <c r="N6" s="72">
        <f>IF(MENU!$F$18="OECD",Copy_OECD!N6,IF(MENU!$F$18="World",Copy_World!N6,""))</f>
        <v>0</v>
      </c>
      <c r="O6" s="72">
        <f>IF(MENU!$F$18="OECD",Copy_OECD!O6,IF(MENU!$F$18="World",Copy_World!O6,""))</f>
        <v>0</v>
      </c>
      <c r="P6" s="72">
        <f>IF(MENU!$F$18="OECD",Copy_OECD!P6,IF(MENU!$F$18="World",Copy_World!P6,""))</f>
        <v>0</v>
      </c>
      <c r="Q6" s="72">
        <f>IF(MENU!$F$18="OECD",Copy_OECD!Q6,IF(MENU!$F$18="World",Copy_World!Q6,""))</f>
        <v>0</v>
      </c>
      <c r="R6" s="72">
        <f>IF(MENU!$F$18="OECD",Copy_OECD!R6,IF(MENU!$F$18="World",Copy_World!R6,""))</f>
        <v>0</v>
      </c>
      <c r="S6" s="72">
        <f>IF(MENU!$F$18="OECD",Copy_OECD!S6,IF(MENU!$F$18="World",Copy_World!S6,""))</f>
        <v>0</v>
      </c>
      <c r="T6" s="73" t="str">
        <f>IF(MENU!$F$18="OECD",Copy_OECD!T6,IF(MENU!$F$18="World",Copy_World!T6,""))</f>
        <v>x</v>
      </c>
      <c r="U6" s="72">
        <f>IF(MENU!$F$18="OECD",Copy_OECD!U6,IF(MENU!$F$18="World",Copy_World!U6,""))</f>
        <v>0</v>
      </c>
      <c r="V6" s="72">
        <f>IF(MENU!$F$18="OECD",Copy_OECD!V6,IF(MENU!$F$18="World",Copy_World!V6,""))</f>
        <v>0</v>
      </c>
      <c r="W6" s="72">
        <f>IF(MENU!$F$18="OECD",Copy_OECD!W6,IF(MENU!$F$18="World",Copy_World!W6,""))</f>
        <v>0</v>
      </c>
      <c r="X6" s="72">
        <f>IF(MENU!$F$18="OECD",Copy_OECD!X6,IF(MENU!$F$18="World",Copy_World!X6,""))</f>
        <v>0</v>
      </c>
      <c r="Y6" s="72">
        <f>IF(MENU!$F$18="OECD",Copy_OECD!Y6,IF(MENU!$F$18="World",Copy_World!Y6,""))</f>
        <v>0</v>
      </c>
      <c r="Z6" s="72">
        <f>IF(MENU!$F$18="OECD",Copy_OECD!Z6,IF(MENU!$F$18="World",Copy_World!Z6,""))</f>
        <v>0</v>
      </c>
      <c r="AA6" s="72">
        <f>IF(MENU!$F$18="OECD",Copy_OECD!AA6,IF(MENU!$F$18="World",Copy_World!AA6,""))</f>
        <v>0</v>
      </c>
      <c r="AB6" s="72">
        <f>IF(MENU!$F$18="OECD",Copy_OECD!AB6,IF(MENU!$F$18="World",Copy_World!AB6,""))</f>
        <v>0</v>
      </c>
      <c r="AC6" s="72">
        <f>IF(MENU!$F$18="OECD",Copy_OECD!AC6,IF(MENU!$F$18="World",Copy_World!AC6,""))</f>
        <v>0</v>
      </c>
      <c r="AD6" s="72">
        <f>IF(MENU!$F$18="OECD",Copy_OECD!AD6,IF(MENU!$F$18="World",Copy_World!AD6,""))</f>
        <v>0</v>
      </c>
      <c r="AE6" s="72">
        <f>IF(MENU!$F$18="OECD",Copy_OECD!AE6,IF(MENU!$F$18="World",Copy_World!AE6,""))</f>
        <v>0</v>
      </c>
      <c r="AF6" s="72">
        <f>IF(MENU!$F$18="OECD",Copy_OECD!AF6,IF(MENU!$F$18="World",Copy_World!AF6,""))</f>
        <v>0</v>
      </c>
      <c r="AG6" s="72">
        <f>IF(MENU!$F$18="OECD",Copy_OECD!AG6,IF(MENU!$F$18="World",Copy_World!AG6,""))</f>
        <v>0</v>
      </c>
      <c r="AH6" s="72">
        <f>IF(MENU!$F$18="OECD",Copy_OECD!AH6,IF(MENU!$F$18="World",Copy_World!AH6,""))</f>
        <v>-57169</v>
      </c>
      <c r="AI6" s="72">
        <f>IF(MENU!$F$18="OECD",Copy_OECD!AI6,IF(MENU!$F$18="World",Copy_World!AI6,""))</f>
        <v>-471080</v>
      </c>
      <c r="AJ6" s="72">
        <f>IF(MENU!$F$18="OECD",Copy_OECD!AJ6,IF(MENU!$F$18="World",Copy_World!AJ6,""))</f>
        <v>0</v>
      </c>
      <c r="AK6" s="72">
        <f>IF(MENU!$F$18="OECD",Copy_OECD!AK6,IF(MENU!$F$18="World",Copy_World!AK6,""))</f>
        <v>0</v>
      </c>
      <c r="AL6" s="72">
        <f>IF(MENU!$F$18="OECD",Copy_OECD!AL6,IF(MENU!$F$18="World",Copy_World!AL6,""))</f>
        <v>-840</v>
      </c>
      <c r="AM6" s="72">
        <f>IF(MENU!$F$18="OECD",Copy_OECD!AM6,IF(MENU!$F$18="World",Copy_World!AM6,""))</f>
        <v>0</v>
      </c>
      <c r="AN6" s="72">
        <f>IF(MENU!$F$18="OECD",Copy_OECD!AN6,IF(MENU!$F$18="World",Copy_World!AN6,""))</f>
        <v>0</v>
      </c>
      <c r="AO6" s="72">
        <f>IF(MENU!$F$18="OECD",Copy_OECD!AO6,IF(MENU!$F$18="World",Copy_World!AO6,""))</f>
        <v>0</v>
      </c>
      <c r="AP6" s="72">
        <f>IF(MENU!$F$18="OECD",Copy_OECD!AP6,IF(MENU!$F$18="World",Copy_World!AP6,""))</f>
        <v>0</v>
      </c>
      <c r="AQ6" s="72">
        <f>IF(MENU!$F$18="OECD",Copy_OECD!AQ6,IF(MENU!$F$18="World",Copy_World!AQ6,""))</f>
        <v>0</v>
      </c>
      <c r="AR6" s="72">
        <f>IF(MENU!$F$18="OECD",Copy_OECD!AR6,IF(MENU!$F$18="World",Copy_World!AR6,""))</f>
        <v>0</v>
      </c>
      <c r="AS6" s="72">
        <f>IF(MENU!$F$18="OECD",Copy_OECD!AS6,IF(MENU!$F$18="World",Copy_World!AS6,""))</f>
        <v>0</v>
      </c>
      <c r="AT6" s="72">
        <f>IF(MENU!$F$18="OECD",Copy_OECD!AT6,IF(MENU!$F$18="World",Copy_World!AT6,""))</f>
        <v>0</v>
      </c>
      <c r="AU6" s="72">
        <f>IF(MENU!$F$18="OECD",Copy_OECD!AU6,IF(MENU!$F$18="World",Copy_World!AU6,""))</f>
        <v>0</v>
      </c>
      <c r="AV6" s="72">
        <f>IF(MENU!$F$18="OECD",Copy_OECD!AV6,IF(MENU!$F$18="World",Copy_World!AV6,""))</f>
        <v>0</v>
      </c>
      <c r="AW6" s="72">
        <f>IF(MENU!$F$18="OECD",Copy_OECD!AW6,IF(MENU!$F$18="World",Copy_World!AW6,""))</f>
        <v>0</v>
      </c>
      <c r="AX6" s="72">
        <f>IF(MENU!$F$18="OECD",Copy_OECD!AX6,IF(MENU!$F$18="World",Copy_World!AX6,""))</f>
        <v>0</v>
      </c>
      <c r="AY6" s="72">
        <f>IF(MENU!$F$18="OECD",Copy_OECD!AY6,IF(MENU!$F$18="World",Copy_World!AY6,""))</f>
        <v>0</v>
      </c>
      <c r="AZ6" s="72">
        <f>IF(MENU!$F$18="OECD",Copy_OECD!AZ6,IF(MENU!$F$18="World",Copy_World!AZ6,""))</f>
        <v>0</v>
      </c>
      <c r="BA6" s="72">
        <f>IF(MENU!$F$18="OECD",Copy_OECD!BA6,IF(MENU!$F$18="World",Copy_World!BA6,""))</f>
        <v>0</v>
      </c>
      <c r="BB6" s="72">
        <f>IF(MENU!$F$18="OECD",Copy_OECD!BB6,IF(MENU!$F$18="World",Copy_World!BB6,""))</f>
        <v>0</v>
      </c>
      <c r="BC6" s="72">
        <f>IF(MENU!$F$18="OECD",Copy_OECD!BC6,IF(MENU!$F$18="World",Copy_World!BC6,""))</f>
        <v>0</v>
      </c>
      <c r="BD6" s="72">
        <f>IF(MENU!$F$18="OECD",Copy_OECD!BD6,IF(MENU!$F$18="World",Copy_World!BD6,""))</f>
        <v>0</v>
      </c>
      <c r="BE6" s="72">
        <f>IF(MENU!$F$18="OECD",Copy_OECD!BE6,IF(MENU!$F$18="World",Copy_World!BE6,""))</f>
        <v>0</v>
      </c>
      <c r="BF6" s="72">
        <f>IF(MENU!$F$18="OECD",Copy_OECD!BF6,IF(MENU!$F$18="World",Copy_World!BF6,""))</f>
        <v>0</v>
      </c>
      <c r="BG6" s="72">
        <f>IF(MENU!$F$18="OECD",Copy_OECD!BG6,IF(MENU!$F$18="World",Copy_World!BG6,""))</f>
        <v>0</v>
      </c>
      <c r="BH6" s="72">
        <f>IF(MENU!$F$18="OECD",Copy_OECD!BH6,IF(MENU!$F$18="World",Copy_World!BH6,""))</f>
        <v>0</v>
      </c>
      <c r="BI6" s="72">
        <f>IF(MENU!$F$18="OECD",Copy_OECD!BI6,IF(MENU!$F$18="World",Copy_World!BI6,""))</f>
        <v>0</v>
      </c>
      <c r="BJ6" s="72">
        <f>IF(MENU!$F$18="OECD",Copy_OECD!BJ6,IF(MENU!$F$18="World",Copy_World!BJ6,""))</f>
        <v>0</v>
      </c>
      <c r="BK6" s="72">
        <f>IF(MENU!$F$18="OECD",Copy_OECD!BK6,IF(MENU!$F$18="World",Copy_World!BK6,""))</f>
        <v>0</v>
      </c>
      <c r="BL6" s="72">
        <f>IF(MENU!$F$18="OECD",Copy_OECD!BL6,IF(MENU!$F$18="World",Copy_World!BL6,""))</f>
        <v>0</v>
      </c>
      <c r="BM6" s="73">
        <f>IF(MENU!$F$18="OECD",Copy_OECD!BM6,IF(MENU!$F$18="World",Copy_World!BM6,""))</f>
        <v>-529089</v>
      </c>
      <c r="BN6" s="73">
        <f>IF(MENU!$F$18="OECD",Copy_OECD!BN6,IF(MENU!$F$18="World",Copy_World!BN6,""))</f>
        <v>0</v>
      </c>
    </row>
    <row r="7" spans="1:111" x14ac:dyDescent="0.3">
      <c r="A7" s="11" t="str">
        <f>IF(MENU!$F$18="OECD",Copy_OECD!A7,IF(MENU!$F$18="World",Copy_World!A7,""))</f>
        <v>International aviation bunkers</v>
      </c>
      <c r="B7" s="72">
        <f>IF(MENU!$F$18="OECD",Copy_OECD!B7,IF(MENU!$F$18="World",Copy_World!B7,""))</f>
        <v>0</v>
      </c>
      <c r="C7" s="72">
        <f>IF(MENU!$F$18="OECD",Copy_OECD!C7,IF(MENU!$F$18="World",Copy_World!C7,""))</f>
        <v>0</v>
      </c>
      <c r="D7" s="72">
        <f>IF(MENU!$F$18="OECD",Copy_OECD!D7,IF(MENU!$F$18="World",Copy_World!D7,""))</f>
        <v>0</v>
      </c>
      <c r="E7" s="72">
        <f>IF(MENU!$F$18="OECD",Copy_OECD!E7,IF(MENU!$F$18="World",Copy_World!E7,""))</f>
        <v>0</v>
      </c>
      <c r="F7" s="72">
        <f>IF(MENU!$F$18="OECD",Copy_OECD!F7,IF(MENU!$F$18="World",Copy_World!F7,""))</f>
        <v>0</v>
      </c>
      <c r="G7" s="72">
        <f>IF(MENU!$F$18="OECD",Copy_OECD!G7,IF(MENU!$F$18="World",Copy_World!G7,""))</f>
        <v>0</v>
      </c>
      <c r="H7" s="72">
        <f>IF(MENU!$F$18="OECD",Copy_OECD!H7,IF(MENU!$F$18="World",Copy_World!H7,""))</f>
        <v>0</v>
      </c>
      <c r="I7" s="72">
        <f>IF(MENU!$F$18="OECD",Copy_OECD!I7,IF(MENU!$F$18="World",Copy_World!I7,""))</f>
        <v>0</v>
      </c>
      <c r="J7" s="72">
        <f>IF(MENU!$F$18="OECD",Copy_OECD!J7,IF(MENU!$F$18="World",Copy_World!J7,""))</f>
        <v>0</v>
      </c>
      <c r="K7" s="72">
        <f>IF(MENU!$F$18="OECD",Copy_OECD!K7,IF(MENU!$F$18="World",Copy_World!K7,""))</f>
        <v>0</v>
      </c>
      <c r="L7" s="72">
        <f>IF(MENU!$F$18="OECD",Copy_OECD!L7,IF(MENU!$F$18="World",Copy_World!L7,""))</f>
        <v>0</v>
      </c>
      <c r="M7" s="72">
        <f>IF(MENU!$F$18="OECD",Copy_OECD!M7,IF(MENU!$F$18="World",Copy_World!M7,""))</f>
        <v>0</v>
      </c>
      <c r="N7" s="72">
        <f>IF(MENU!$F$18="OECD",Copy_OECD!N7,IF(MENU!$F$18="World",Copy_World!N7,""))</f>
        <v>0</v>
      </c>
      <c r="O7" s="72">
        <f>IF(MENU!$F$18="OECD",Copy_OECD!O7,IF(MENU!$F$18="World",Copy_World!O7,""))</f>
        <v>0</v>
      </c>
      <c r="P7" s="72">
        <f>IF(MENU!$F$18="OECD",Copy_OECD!P7,IF(MENU!$F$18="World",Copy_World!P7,""))</f>
        <v>0</v>
      </c>
      <c r="Q7" s="72">
        <f>IF(MENU!$F$18="OECD",Copy_OECD!Q7,IF(MENU!$F$18="World",Copy_World!Q7,""))</f>
        <v>0</v>
      </c>
      <c r="R7" s="72">
        <f>IF(MENU!$F$18="OECD",Copy_OECD!R7,IF(MENU!$F$18="World",Copy_World!R7,""))</f>
        <v>0</v>
      </c>
      <c r="S7" s="72">
        <f>IF(MENU!$F$18="OECD",Copy_OECD!S7,IF(MENU!$F$18="World",Copy_World!S7,""))</f>
        <v>0</v>
      </c>
      <c r="T7" s="73" t="str">
        <f>IF(MENU!$F$18="OECD",Copy_OECD!T7,IF(MENU!$F$18="World",Copy_World!T7,""))</f>
        <v>x</v>
      </c>
      <c r="U7" s="72">
        <f>IF(MENU!$F$18="OECD",Copy_OECD!U7,IF(MENU!$F$18="World",Copy_World!U7,""))</f>
        <v>0</v>
      </c>
      <c r="V7" s="72">
        <f>IF(MENU!$F$18="OECD",Copy_OECD!V7,IF(MENU!$F$18="World",Copy_World!V7,""))</f>
        <v>0</v>
      </c>
      <c r="W7" s="72">
        <f>IF(MENU!$F$18="OECD",Copy_OECD!W7,IF(MENU!$F$18="World",Copy_World!W7,""))</f>
        <v>0</v>
      </c>
      <c r="X7" s="72">
        <f>IF(MENU!$F$18="OECD",Copy_OECD!X7,IF(MENU!$F$18="World",Copy_World!X7,""))</f>
        <v>0</v>
      </c>
      <c r="Y7" s="72">
        <f>IF(MENU!$F$18="OECD",Copy_OECD!Y7,IF(MENU!$F$18="World",Copy_World!Y7,""))</f>
        <v>0</v>
      </c>
      <c r="Z7" s="72">
        <f>IF(MENU!$F$18="OECD",Copy_OECD!Z7,IF(MENU!$F$18="World",Copy_World!Z7,""))</f>
        <v>0</v>
      </c>
      <c r="AA7" s="72">
        <f>IF(MENU!$F$18="OECD",Copy_OECD!AA7,IF(MENU!$F$18="World",Copy_World!AA7,""))</f>
        <v>0</v>
      </c>
      <c r="AB7" s="72">
        <f>IF(MENU!$F$18="OECD",Copy_OECD!AB7,IF(MENU!$F$18="World",Copy_World!AB7,""))</f>
        <v>0</v>
      </c>
      <c r="AC7" s="72">
        <f>IF(MENU!$F$18="OECD",Copy_OECD!AC7,IF(MENU!$F$18="World",Copy_World!AC7,""))</f>
        <v>0</v>
      </c>
      <c r="AD7" s="72">
        <f>IF(MENU!$F$18="OECD",Copy_OECD!AD7,IF(MENU!$F$18="World",Copy_World!AD7,""))</f>
        <v>0</v>
      </c>
      <c r="AE7" s="72">
        <f>IF(MENU!$F$18="OECD",Copy_OECD!AE7,IF(MENU!$F$18="World",Copy_World!AE7,""))</f>
        <v>0</v>
      </c>
      <c r="AF7" s="72">
        <f>IF(MENU!$F$18="OECD",Copy_OECD!AF7,IF(MENU!$F$18="World",Copy_World!AF7,""))</f>
        <v>-149683</v>
      </c>
      <c r="AG7" s="72">
        <f>IF(MENU!$F$18="OECD",Copy_OECD!AG7,IF(MENU!$F$18="World",Copy_World!AG7,""))</f>
        <v>0</v>
      </c>
      <c r="AH7" s="72">
        <f>IF(MENU!$F$18="OECD",Copy_OECD!AH7,IF(MENU!$F$18="World",Copy_World!AH7,""))</f>
        <v>0</v>
      </c>
      <c r="AI7" s="72">
        <f>IF(MENU!$F$18="OECD",Copy_OECD!AI7,IF(MENU!$F$18="World",Copy_World!AI7,""))</f>
        <v>0</v>
      </c>
      <c r="AJ7" s="72">
        <f>IF(MENU!$F$18="OECD",Copy_OECD!AJ7,IF(MENU!$F$18="World",Copy_World!AJ7,""))</f>
        <v>0</v>
      </c>
      <c r="AK7" s="72">
        <f>IF(MENU!$F$18="OECD",Copy_OECD!AK7,IF(MENU!$F$18="World",Copy_World!AK7,""))</f>
        <v>0</v>
      </c>
      <c r="AL7" s="72">
        <f>IF(MENU!$F$18="OECD",Copy_OECD!AL7,IF(MENU!$F$18="World",Copy_World!AL7,""))</f>
        <v>0</v>
      </c>
      <c r="AM7" s="72">
        <f>IF(MENU!$F$18="OECD",Copy_OECD!AM7,IF(MENU!$F$18="World",Copy_World!AM7,""))</f>
        <v>0</v>
      </c>
      <c r="AN7" s="72">
        <f>IF(MENU!$F$18="OECD",Copy_OECD!AN7,IF(MENU!$F$18="World",Copy_World!AN7,""))</f>
        <v>0</v>
      </c>
      <c r="AO7" s="72">
        <f>IF(MENU!$F$18="OECD",Copy_OECD!AO7,IF(MENU!$F$18="World",Copy_World!AO7,""))</f>
        <v>0</v>
      </c>
      <c r="AP7" s="72">
        <f>IF(MENU!$F$18="OECD",Copy_OECD!AP7,IF(MENU!$F$18="World",Copy_World!AP7,""))</f>
        <v>0</v>
      </c>
      <c r="AQ7" s="72">
        <f>IF(MENU!$F$18="OECD",Copy_OECD!AQ7,IF(MENU!$F$18="World",Copy_World!AQ7,""))</f>
        <v>0</v>
      </c>
      <c r="AR7" s="72">
        <f>IF(MENU!$F$18="OECD",Copy_OECD!AR7,IF(MENU!$F$18="World",Copy_World!AR7,""))</f>
        <v>0</v>
      </c>
      <c r="AS7" s="72">
        <f>IF(MENU!$F$18="OECD",Copy_OECD!AS7,IF(MENU!$F$18="World",Copy_World!AS7,""))</f>
        <v>0</v>
      </c>
      <c r="AT7" s="72">
        <f>IF(MENU!$F$18="OECD",Copy_OECD!AT7,IF(MENU!$F$18="World",Copy_World!AT7,""))</f>
        <v>0</v>
      </c>
      <c r="AU7" s="72">
        <f>IF(MENU!$F$18="OECD",Copy_OECD!AU7,IF(MENU!$F$18="World",Copy_World!AU7,""))</f>
        <v>0</v>
      </c>
      <c r="AV7" s="72">
        <f>IF(MENU!$F$18="OECD",Copy_OECD!AV7,IF(MENU!$F$18="World",Copy_World!AV7,""))</f>
        <v>0</v>
      </c>
      <c r="AW7" s="72">
        <f>IF(MENU!$F$18="OECD",Copy_OECD!AW7,IF(MENU!$F$18="World",Copy_World!AW7,""))</f>
        <v>0</v>
      </c>
      <c r="AX7" s="72">
        <f>IF(MENU!$F$18="OECD",Copy_OECD!AX7,IF(MENU!$F$18="World",Copy_World!AX7,""))</f>
        <v>0</v>
      </c>
      <c r="AY7" s="72">
        <f>IF(MENU!$F$18="OECD",Copy_OECD!AY7,IF(MENU!$F$18="World",Copy_World!AY7,""))</f>
        <v>0</v>
      </c>
      <c r="AZ7" s="72">
        <f>IF(MENU!$F$18="OECD",Copy_OECD!AZ7,IF(MENU!$F$18="World",Copy_World!AZ7,""))</f>
        <v>0</v>
      </c>
      <c r="BA7" s="72">
        <f>IF(MENU!$F$18="OECD",Copy_OECD!BA7,IF(MENU!$F$18="World",Copy_World!BA7,""))</f>
        <v>0</v>
      </c>
      <c r="BB7" s="72">
        <f>IF(MENU!$F$18="OECD",Copy_OECD!BB7,IF(MENU!$F$18="World",Copy_World!BB7,""))</f>
        <v>0</v>
      </c>
      <c r="BC7" s="72">
        <f>IF(MENU!$F$18="OECD",Copy_OECD!BC7,IF(MENU!$F$18="World",Copy_World!BC7,""))</f>
        <v>0</v>
      </c>
      <c r="BD7" s="72">
        <f>IF(MENU!$F$18="OECD",Copy_OECD!BD7,IF(MENU!$F$18="World",Copy_World!BD7,""))</f>
        <v>0</v>
      </c>
      <c r="BE7" s="72">
        <f>IF(MENU!$F$18="OECD",Copy_OECD!BE7,IF(MENU!$F$18="World",Copy_World!BE7,""))</f>
        <v>0</v>
      </c>
      <c r="BF7" s="72">
        <f>IF(MENU!$F$18="OECD",Copy_OECD!BF7,IF(MENU!$F$18="World",Copy_World!BF7,""))</f>
        <v>0</v>
      </c>
      <c r="BG7" s="72">
        <f>IF(MENU!$F$18="OECD",Copy_OECD!BG7,IF(MENU!$F$18="World",Copy_World!BG7,""))</f>
        <v>0</v>
      </c>
      <c r="BH7" s="72">
        <f>IF(MENU!$F$18="OECD",Copy_OECD!BH7,IF(MENU!$F$18="World",Copy_World!BH7,""))</f>
        <v>0</v>
      </c>
      <c r="BI7" s="72">
        <f>IF(MENU!$F$18="OECD",Copy_OECD!BI7,IF(MENU!$F$18="World",Copy_World!BI7,""))</f>
        <v>0</v>
      </c>
      <c r="BJ7" s="72">
        <f>IF(MENU!$F$18="OECD",Copy_OECD!BJ7,IF(MENU!$F$18="World",Copy_World!BJ7,""))</f>
        <v>0</v>
      </c>
      <c r="BK7" s="72">
        <f>IF(MENU!$F$18="OECD",Copy_OECD!BK7,IF(MENU!$F$18="World",Copy_World!BK7,""))</f>
        <v>0</v>
      </c>
      <c r="BL7" s="72">
        <f>IF(MENU!$F$18="OECD",Copy_OECD!BL7,IF(MENU!$F$18="World",Copy_World!BL7,""))</f>
        <v>0</v>
      </c>
      <c r="BM7" s="73">
        <f>IF(MENU!$F$18="OECD",Copy_OECD!BM7,IF(MENU!$F$18="World",Copy_World!BM7,""))</f>
        <v>-149683</v>
      </c>
      <c r="BN7" s="73">
        <f>IF(MENU!$F$18="OECD",Copy_OECD!BN7,IF(MENU!$F$18="World",Copy_World!BN7,""))</f>
        <v>0</v>
      </c>
    </row>
    <row r="8" spans="1:111" x14ac:dyDescent="0.3">
      <c r="A8" s="11" t="str">
        <f>IF(MENU!$F$18="OECD",Copy_OECD!A8,IF(MENU!$F$18="World",Copy_World!A8,""))</f>
        <v>Stock changes</v>
      </c>
      <c r="B8" s="72">
        <f>IF(MENU!$F$18="OECD",Copy_OECD!B8,IF(MENU!$F$18="World",Copy_World!B8,""))</f>
        <v>-469</v>
      </c>
      <c r="C8" s="72">
        <f>IF(MENU!$F$18="OECD",Copy_OECD!C8,IF(MENU!$F$18="World",Copy_World!C8,""))</f>
        <v>-3842</v>
      </c>
      <c r="D8" s="72">
        <f>IF(MENU!$F$18="OECD",Copy_OECD!D8,IF(MENU!$F$18="World",Copy_World!D8,""))</f>
        <v>-30722</v>
      </c>
      <c r="E8" s="72">
        <f>IF(MENU!$F$18="OECD",Copy_OECD!E8,IF(MENU!$F$18="World",Copy_World!E8,""))</f>
        <v>0</v>
      </c>
      <c r="F8" s="72">
        <f>IF(MENU!$F$18="OECD",Copy_OECD!F8,IF(MENU!$F$18="World",Copy_World!F8,""))</f>
        <v>-200</v>
      </c>
      <c r="G8" s="72">
        <f>IF(MENU!$F$18="OECD",Copy_OECD!G8,IF(MENU!$F$18="World",Copy_World!G8,""))</f>
        <v>0</v>
      </c>
      <c r="H8" s="72">
        <f>IF(MENU!$F$18="OECD",Copy_OECD!H8,IF(MENU!$F$18="World",Copy_World!H8,""))</f>
        <v>1710</v>
      </c>
      <c r="I8" s="72">
        <f>IF(MENU!$F$18="OECD",Copy_OECD!I8,IF(MENU!$F$18="World",Copy_World!I8,""))</f>
        <v>0</v>
      </c>
      <c r="J8" s="72">
        <f>IF(MENU!$F$18="OECD",Copy_OECD!J8,IF(MENU!$F$18="World",Copy_World!J8,""))</f>
        <v>0</v>
      </c>
      <c r="K8" s="72">
        <f>IF(MENU!$F$18="OECD",Copy_OECD!K8,IF(MENU!$F$18="World",Copy_World!K8,""))</f>
        <v>0</v>
      </c>
      <c r="L8" s="72">
        <f>IF(MENU!$F$18="OECD",Copy_OECD!L8,IF(MENU!$F$18="World",Copy_World!L8,""))</f>
        <v>0</v>
      </c>
      <c r="M8" s="72">
        <f>IF(MENU!$F$18="OECD",Copy_OECD!M8,IF(MENU!$F$18="World",Copy_World!M8,""))</f>
        <v>0</v>
      </c>
      <c r="N8" s="72">
        <f>IF(MENU!$F$18="OECD",Copy_OECD!N8,IF(MENU!$F$18="World",Copy_World!N8,""))</f>
        <v>0</v>
      </c>
      <c r="O8" s="72">
        <f>IF(MENU!$F$18="OECD",Copy_OECD!O8,IF(MENU!$F$18="World",Copy_World!O8,""))</f>
        <v>0</v>
      </c>
      <c r="P8" s="72">
        <f>IF(MENU!$F$18="OECD",Copy_OECD!P8,IF(MENU!$F$18="World",Copy_World!P8,""))</f>
        <v>0</v>
      </c>
      <c r="Q8" s="72">
        <f>IF(MENU!$F$18="OECD",Copy_OECD!Q8,IF(MENU!$F$18="World",Copy_World!Q8,""))</f>
        <v>0</v>
      </c>
      <c r="R8" s="72">
        <f>IF(MENU!$F$18="OECD",Copy_OECD!R8,IF(MENU!$F$18="World",Copy_World!R8,""))</f>
        <v>0</v>
      </c>
      <c r="S8" s="72">
        <f>IF(MENU!$F$18="OECD",Copy_OECD!S8,IF(MENU!$F$18="World",Copy_World!S8,""))</f>
        <v>-3292</v>
      </c>
      <c r="T8" s="73" t="str">
        <f>IF(MENU!$F$18="OECD",Copy_OECD!T8,IF(MENU!$F$18="World",Copy_World!T8,""))</f>
        <v>x</v>
      </c>
      <c r="U8" s="72">
        <f>IF(MENU!$F$18="OECD",Copy_OECD!U8,IF(MENU!$F$18="World",Copy_World!U8,""))</f>
        <v>59268</v>
      </c>
      <c r="V8" s="72">
        <f>IF(MENU!$F$18="OECD",Copy_OECD!V8,IF(MENU!$F$18="World",Copy_World!V8,""))</f>
        <v>-3872</v>
      </c>
      <c r="W8" s="72">
        <f>IF(MENU!$F$18="OECD",Copy_OECD!W8,IF(MENU!$F$18="World",Copy_World!W8,""))</f>
        <v>0</v>
      </c>
      <c r="X8" s="72">
        <f>IF(MENU!$F$18="OECD",Copy_OECD!X8,IF(MENU!$F$18="World",Copy_World!X8,""))</f>
        <v>1100</v>
      </c>
      <c r="Y8" s="72">
        <f>IF(MENU!$F$18="OECD",Copy_OECD!Y8,IF(MENU!$F$18="World",Copy_World!Y8,""))</f>
        <v>0</v>
      </c>
      <c r="Z8" s="72">
        <f>IF(MENU!$F$18="OECD",Copy_OECD!Z8,IF(MENU!$F$18="World",Copy_World!Z8,""))</f>
        <v>0</v>
      </c>
      <c r="AA8" s="72">
        <f>IF(MENU!$F$18="OECD",Copy_OECD!AA8,IF(MENU!$F$18="World",Copy_World!AA8,""))</f>
        <v>0</v>
      </c>
      <c r="AB8" s="72">
        <f>IF(MENU!$F$18="OECD",Copy_OECD!AB8,IF(MENU!$F$18="World",Copy_World!AB8,""))</f>
        <v>-1748</v>
      </c>
      <c r="AC8" s="72">
        <f>IF(MENU!$F$18="OECD",Copy_OECD!AC8,IF(MENU!$F$18="World",Copy_World!AC8,""))</f>
        <v>-5104</v>
      </c>
      <c r="AD8" s="72">
        <f>IF(MENU!$F$18="OECD",Copy_OECD!AD8,IF(MENU!$F$18="World",Copy_World!AD8,""))</f>
        <v>88</v>
      </c>
      <c r="AE8" s="72">
        <f>IF(MENU!$F$18="OECD",Copy_OECD!AE8,IF(MENU!$F$18="World",Copy_World!AE8,""))</f>
        <v>0</v>
      </c>
      <c r="AF8" s="72">
        <f>IF(MENU!$F$18="OECD",Copy_OECD!AF8,IF(MENU!$F$18="World",Copy_World!AF8,""))</f>
        <v>1548</v>
      </c>
      <c r="AG8" s="72">
        <f>IF(MENU!$F$18="OECD",Copy_OECD!AG8,IF(MENU!$F$18="World",Copy_World!AG8,""))</f>
        <v>602</v>
      </c>
      <c r="AH8" s="72">
        <f>IF(MENU!$F$18="OECD",Copy_OECD!AH8,IF(MENU!$F$18="World",Copy_World!AH8,""))</f>
        <v>6177</v>
      </c>
      <c r="AI8" s="72">
        <f>IF(MENU!$F$18="OECD",Copy_OECD!AI8,IF(MENU!$F$18="World",Copy_World!AI8,""))</f>
        <v>-4720</v>
      </c>
      <c r="AJ8" s="72">
        <f>IF(MENU!$F$18="OECD",Copy_OECD!AJ8,IF(MENU!$F$18="World",Copy_World!AJ8,""))</f>
        <v>-11308</v>
      </c>
      <c r="AK8" s="72">
        <f>IF(MENU!$F$18="OECD",Copy_OECD!AK8,IF(MENU!$F$18="World",Copy_World!AK8,""))</f>
        <v>872</v>
      </c>
      <c r="AL8" s="72">
        <f>IF(MENU!$F$18="OECD",Copy_OECD!AL8,IF(MENU!$F$18="World",Copy_World!AL8,""))</f>
        <v>-3738</v>
      </c>
      <c r="AM8" s="72">
        <f>IF(MENU!$F$18="OECD",Copy_OECD!AM8,IF(MENU!$F$18="World",Copy_World!AM8,""))</f>
        <v>-234</v>
      </c>
      <c r="AN8" s="72">
        <f>IF(MENU!$F$18="OECD",Copy_OECD!AN8,IF(MENU!$F$18="World",Copy_World!AN8,""))</f>
        <v>-160</v>
      </c>
      <c r="AO8" s="72">
        <f>IF(MENU!$F$18="OECD",Copy_OECD!AO8,IF(MENU!$F$18="World",Copy_World!AO8,""))</f>
        <v>64</v>
      </c>
      <c r="AP8" s="72">
        <f>IF(MENU!$F$18="OECD",Copy_OECD!AP8,IF(MENU!$F$18="World",Copy_World!AP8,""))</f>
        <v>-360</v>
      </c>
      <c r="AQ8" s="72">
        <f>IF(MENU!$F$18="OECD",Copy_OECD!AQ8,IF(MENU!$F$18="World",Copy_World!AQ8,""))</f>
        <v>0</v>
      </c>
      <c r="AR8" s="72">
        <f>IF(MENU!$F$18="OECD",Copy_OECD!AR8,IF(MENU!$F$18="World",Copy_World!AR8,""))</f>
        <v>0</v>
      </c>
      <c r="AS8" s="72">
        <f>IF(MENU!$F$18="OECD",Copy_OECD!AS8,IF(MENU!$F$18="World",Copy_World!AS8,""))</f>
        <v>0</v>
      </c>
      <c r="AT8" s="72">
        <f>IF(MENU!$F$18="OECD",Copy_OECD!AT8,IF(MENU!$F$18="World",Copy_World!AT8,""))</f>
        <v>0</v>
      </c>
      <c r="AU8" s="72">
        <f>IF(MENU!$F$18="OECD",Copy_OECD!AU8,IF(MENU!$F$18="World",Copy_World!AU8,""))</f>
        <v>0</v>
      </c>
      <c r="AV8" s="72">
        <f>IF(MENU!$F$18="OECD",Copy_OECD!AV8,IF(MENU!$F$18="World",Copy_World!AV8,""))</f>
        <v>378</v>
      </c>
      <c r="AW8" s="72">
        <f>IF(MENU!$F$18="OECD",Copy_OECD!AW8,IF(MENU!$F$18="World",Copy_World!AW8,""))</f>
        <v>2627</v>
      </c>
      <c r="AX8" s="72">
        <f>IF(MENU!$F$18="OECD",Copy_OECD!AX8,IF(MENU!$F$18="World",Copy_World!AX8,""))</f>
        <v>0</v>
      </c>
      <c r="AY8" s="72">
        <f>IF(MENU!$F$18="OECD",Copy_OECD!AY8,IF(MENU!$F$18="World",Copy_World!AY8,""))</f>
        <v>0</v>
      </c>
      <c r="AZ8" s="72">
        <f>IF(MENU!$F$18="OECD",Copy_OECD!AZ8,IF(MENU!$F$18="World",Copy_World!AZ8,""))</f>
        <v>0</v>
      </c>
      <c r="BA8" s="72">
        <f>IF(MENU!$F$18="OECD",Copy_OECD!BA8,IF(MENU!$F$18="World",Copy_World!BA8,""))</f>
        <v>0</v>
      </c>
      <c r="BB8" s="72">
        <f>IF(MENU!$F$18="OECD",Copy_OECD!BB8,IF(MENU!$F$18="World",Copy_World!BB8,""))</f>
        <v>0</v>
      </c>
      <c r="BC8" s="72">
        <f>IF(MENU!$F$18="OECD",Copy_OECD!BC8,IF(MENU!$F$18="World",Copy_World!BC8,""))</f>
        <v>0</v>
      </c>
      <c r="BD8" s="72">
        <f>IF(MENU!$F$18="OECD",Copy_OECD!BD8,IF(MENU!$F$18="World",Copy_World!BD8,""))</f>
        <v>0</v>
      </c>
      <c r="BE8" s="72">
        <f>IF(MENU!$F$18="OECD",Copy_OECD!BE8,IF(MENU!$F$18="World",Copy_World!BE8,""))</f>
        <v>0</v>
      </c>
      <c r="BF8" s="72">
        <f>IF(MENU!$F$18="OECD",Copy_OECD!BF8,IF(MENU!$F$18="World",Copy_World!BF8,""))</f>
        <v>0</v>
      </c>
      <c r="BG8" s="72">
        <f>IF(MENU!$F$18="OECD",Copy_OECD!BG8,IF(MENU!$F$18="World",Copy_World!BG8,""))</f>
        <v>0</v>
      </c>
      <c r="BH8" s="72">
        <f>IF(MENU!$F$18="OECD",Copy_OECD!BH8,IF(MENU!$F$18="World",Copy_World!BH8,""))</f>
        <v>0</v>
      </c>
      <c r="BI8" s="72">
        <f>IF(MENU!$F$18="OECD",Copy_OECD!BI8,IF(MENU!$F$18="World",Copy_World!BI8,""))</f>
        <v>0</v>
      </c>
      <c r="BJ8" s="72">
        <f>IF(MENU!$F$18="OECD",Copy_OECD!BJ8,IF(MENU!$F$18="World",Copy_World!BJ8,""))</f>
        <v>0</v>
      </c>
      <c r="BK8" s="72">
        <f>IF(MENU!$F$18="OECD",Copy_OECD!BK8,IF(MENU!$F$18="World",Copy_World!BK8,""))</f>
        <v>0</v>
      </c>
      <c r="BL8" s="72">
        <f>IF(MENU!$F$18="OECD",Copy_OECD!BL8,IF(MENU!$F$18="World",Copy_World!BL8,""))</f>
        <v>0</v>
      </c>
      <c r="BM8" s="73">
        <f>IF(MENU!$F$18="OECD",Copy_OECD!BM8,IF(MENU!$F$18="World",Copy_World!BM8,""))</f>
        <v>4665</v>
      </c>
      <c r="BN8" s="73">
        <f>IF(MENU!$F$18="OECD",Copy_OECD!BN8,IF(MENU!$F$18="World",Copy_World!BN8,""))</f>
        <v>3005</v>
      </c>
    </row>
    <row r="9" spans="1:111" s="2" customFormat="1" x14ac:dyDescent="0.3">
      <c r="A9" s="10" t="str">
        <f>IF(MENU!$F$18="OECD",Copy_OECD!A9,IF(MENU!$F$18="World",Copy_World!A9,""))</f>
        <v>Total primary energy supply</v>
      </c>
      <c r="B9" s="73">
        <f>IF(MENU!$F$18="OECD",Copy_OECD!B9,IF(MENU!$F$18="World",Copy_World!B9,""))</f>
        <v>1026</v>
      </c>
      <c r="C9" s="73">
        <f>IF(MENU!$F$18="OECD",Copy_OECD!C9,IF(MENU!$F$18="World",Copy_World!C9,""))</f>
        <v>123601</v>
      </c>
      <c r="D9" s="73">
        <f>IF(MENU!$F$18="OECD",Copy_OECD!D9,IF(MENU!$F$18="World",Copy_World!D9,""))</f>
        <v>253274</v>
      </c>
      <c r="E9" s="73">
        <f>IF(MENU!$F$18="OECD",Copy_OECD!E9,IF(MENU!$F$18="World",Copy_World!E9,""))</f>
        <v>0</v>
      </c>
      <c r="F9" s="73">
        <f>IF(MENU!$F$18="OECD",Copy_OECD!F9,IF(MENU!$F$18="World",Copy_World!F9,""))</f>
        <v>620</v>
      </c>
      <c r="G9" s="73">
        <f>IF(MENU!$F$18="OECD",Copy_OECD!G9,IF(MENU!$F$18="World",Copy_World!G9,""))</f>
        <v>0</v>
      </c>
      <c r="H9" s="73">
        <f>IF(MENU!$F$18="OECD",Copy_OECD!H9,IF(MENU!$F$18="World",Copy_World!H9,""))</f>
        <v>-200</v>
      </c>
      <c r="I9" s="73">
        <f>IF(MENU!$F$18="OECD",Copy_OECD!I9,IF(MENU!$F$18="World",Copy_World!I9,""))</f>
        <v>0</v>
      </c>
      <c r="J9" s="73">
        <f>IF(MENU!$F$18="OECD",Copy_OECD!J9,IF(MENU!$F$18="World",Copy_World!J9,""))</f>
        <v>-1718</v>
      </c>
      <c r="K9" s="73">
        <f>IF(MENU!$F$18="OECD",Copy_OECD!K9,IF(MENU!$F$18="World",Copy_World!K9,""))</f>
        <v>500</v>
      </c>
      <c r="L9" s="73">
        <f>IF(MENU!$F$18="OECD",Copy_OECD!L9,IF(MENU!$F$18="World",Copy_World!L9,""))</f>
        <v>0</v>
      </c>
      <c r="M9" s="73">
        <f>IF(MENU!$F$18="OECD",Copy_OECD!M9,IF(MENU!$F$18="World",Copy_World!M9,""))</f>
        <v>0</v>
      </c>
      <c r="N9" s="73">
        <f>IF(MENU!$F$18="OECD",Copy_OECD!N9,IF(MENU!$F$18="World",Copy_World!N9,""))</f>
        <v>0</v>
      </c>
      <c r="O9" s="73">
        <f>IF(MENU!$F$18="OECD",Copy_OECD!O9,IF(MENU!$F$18="World",Copy_World!O9,""))</f>
        <v>0</v>
      </c>
      <c r="P9" s="73">
        <f>IF(MENU!$F$18="OECD",Copy_OECD!P9,IF(MENU!$F$18="World",Copy_World!P9,""))</f>
        <v>0</v>
      </c>
      <c r="Q9" s="73">
        <f>IF(MENU!$F$18="OECD",Copy_OECD!Q9,IF(MENU!$F$18="World",Copy_World!Q9,""))</f>
        <v>0</v>
      </c>
      <c r="R9" s="73">
        <f>IF(MENU!$F$18="OECD",Copy_OECD!R9,IF(MENU!$F$18="World",Copy_World!R9,""))</f>
        <v>0</v>
      </c>
      <c r="S9" s="73">
        <f>IF(MENU!$F$18="OECD",Copy_OECD!S9,IF(MENU!$F$18="World",Copy_World!S9,""))</f>
        <v>1206950</v>
      </c>
      <c r="T9" s="73" t="str">
        <f>IF(MENU!$F$18="OECD",Copy_OECD!T9,IF(MENU!$F$18="World",Copy_World!T9,""))</f>
        <v>x</v>
      </c>
      <c r="U9" s="73">
        <f>IF(MENU!$F$18="OECD",Copy_OECD!U9,IF(MENU!$F$18="World",Copy_World!U9,""))</f>
        <v>2125563</v>
      </c>
      <c r="V9" s="73">
        <f>IF(MENU!$F$18="OECD",Copy_OECD!V9,IF(MENU!$F$18="World",Copy_World!V9,""))</f>
        <v>311036</v>
      </c>
      <c r="W9" s="73">
        <f>IF(MENU!$F$18="OECD",Copy_OECD!W9,IF(MENU!$F$18="World",Copy_World!W9,""))</f>
        <v>0</v>
      </c>
      <c r="X9" s="73">
        <f>IF(MENU!$F$18="OECD",Copy_OECD!X9,IF(MENU!$F$18="World",Copy_World!X9,""))</f>
        <v>19272</v>
      </c>
      <c r="Y9" s="73">
        <f>IF(MENU!$F$18="OECD",Copy_OECD!Y9,IF(MENU!$F$18="World",Copy_World!Y9,""))</f>
        <v>0</v>
      </c>
      <c r="Z9" s="73">
        <f>IF(MENU!$F$18="OECD",Copy_OECD!Z9,IF(MENU!$F$18="World",Copy_World!Z9,""))</f>
        <v>0</v>
      </c>
      <c r="AA9" s="73">
        <f>IF(MENU!$F$18="OECD",Copy_OECD!AA9,IF(MENU!$F$18="World",Copy_World!AA9,""))</f>
        <v>0</v>
      </c>
      <c r="AB9" s="73">
        <f>IF(MENU!$F$18="OECD",Copy_OECD!AB9,IF(MENU!$F$18="World",Copy_World!AB9,""))</f>
        <v>145176</v>
      </c>
      <c r="AC9" s="73">
        <f>IF(MENU!$F$18="OECD",Copy_OECD!AC9,IF(MENU!$F$18="World",Copy_World!AC9,""))</f>
        <v>-418000</v>
      </c>
      <c r="AD9" s="73">
        <f>IF(MENU!$F$18="OECD",Copy_OECD!AD9,IF(MENU!$F$18="World",Copy_World!AD9,""))</f>
        <v>-2552</v>
      </c>
      <c r="AE9" s="73">
        <f>IF(MENU!$F$18="OECD",Copy_OECD!AE9,IF(MENU!$F$18="World",Copy_World!AE9,""))</f>
        <v>0</v>
      </c>
      <c r="AF9" s="73">
        <f>IF(MENU!$F$18="OECD",Copy_OECD!AF9,IF(MENU!$F$18="World",Copy_World!AF9,""))</f>
        <v>-295582</v>
      </c>
      <c r="AG9" s="73">
        <f>IF(MENU!$F$18="OECD",Copy_OECD!AG9,IF(MENU!$F$18="World",Copy_World!AG9,""))</f>
        <v>-7224</v>
      </c>
      <c r="AH9" s="73">
        <f>IF(MENU!$F$18="OECD",Copy_OECD!AH9,IF(MENU!$F$18="World",Copy_World!AH9,""))</f>
        <v>-577187</v>
      </c>
      <c r="AI9" s="73">
        <f>IF(MENU!$F$18="OECD",Copy_OECD!AI9,IF(MENU!$F$18="World",Copy_World!AI9,""))</f>
        <v>-251360</v>
      </c>
      <c r="AJ9" s="73">
        <f>IF(MENU!$F$18="OECD",Copy_OECD!AJ9,IF(MENU!$F$18="World",Copy_World!AJ9,""))</f>
        <v>168872</v>
      </c>
      <c r="AK9" s="73">
        <f>IF(MENU!$F$18="OECD",Copy_OECD!AK9,IF(MENU!$F$18="World",Copy_World!AK9,""))</f>
        <v>21146</v>
      </c>
      <c r="AL9" s="73">
        <f>IF(MENU!$F$18="OECD",Copy_OECD!AL9,IF(MENU!$F$18="World",Copy_World!AL9,""))</f>
        <v>-16506</v>
      </c>
      <c r="AM9" s="73">
        <f>IF(MENU!$F$18="OECD",Copy_OECD!AM9,IF(MENU!$F$18="World",Copy_World!AM9,""))</f>
        <v>-12051</v>
      </c>
      <c r="AN9" s="73">
        <f>IF(MENU!$F$18="OECD",Copy_OECD!AN9,IF(MENU!$F$18="World",Copy_World!AN9,""))</f>
        <v>-1840</v>
      </c>
      <c r="AO9" s="73">
        <f>IF(MENU!$F$18="OECD",Copy_OECD!AO9,IF(MENU!$F$18="World",Copy_World!AO9,""))</f>
        <v>-2176</v>
      </c>
      <c r="AP9" s="73">
        <f>IF(MENU!$F$18="OECD",Copy_OECD!AP9,IF(MENU!$F$18="World",Copy_World!AP9,""))</f>
        <v>-13640</v>
      </c>
      <c r="AQ9" s="73">
        <f>IF(MENU!$F$18="OECD",Copy_OECD!AQ9,IF(MENU!$F$18="World",Copy_World!AQ9,""))</f>
        <v>0</v>
      </c>
      <c r="AR9" s="73">
        <f>IF(MENU!$F$18="OECD",Copy_OECD!AR9,IF(MENU!$F$18="World",Copy_World!AR9,""))</f>
        <v>40257</v>
      </c>
      <c r="AS9" s="73">
        <f>IF(MENU!$F$18="OECD",Copy_OECD!AS9,IF(MENU!$F$18="World",Copy_World!AS9,""))</f>
        <v>34294</v>
      </c>
      <c r="AT9" s="73">
        <f>IF(MENU!$F$18="OECD",Copy_OECD!AT9,IF(MENU!$F$18="World",Copy_World!AT9,""))</f>
        <v>48023</v>
      </c>
      <c r="AU9" s="73">
        <f>IF(MENU!$F$18="OECD",Copy_OECD!AU9,IF(MENU!$F$18="World",Copy_World!AU9,""))</f>
        <v>13092</v>
      </c>
      <c r="AV9" s="73">
        <f>IF(MENU!$F$18="OECD",Copy_OECD!AV9,IF(MENU!$F$18="World",Copy_World!AV9,""))</f>
        <v>5373</v>
      </c>
      <c r="AW9" s="73">
        <f>IF(MENU!$F$18="OECD",Copy_OECD!AW9,IF(MENU!$F$18="World",Copy_World!AW9,""))</f>
        <v>10323</v>
      </c>
      <c r="AX9" s="73">
        <f>IF(MENU!$F$18="OECD",Copy_OECD!AX9,IF(MENU!$F$18="World",Copy_World!AX9,""))</f>
        <v>0</v>
      </c>
      <c r="AY9" s="73">
        <f>IF(MENU!$F$18="OECD",Copy_OECD!AY9,IF(MENU!$F$18="World",Copy_World!AY9,""))</f>
        <v>0</v>
      </c>
      <c r="AZ9" s="73">
        <f>IF(MENU!$F$18="OECD",Copy_OECD!AZ9,IF(MENU!$F$18="World",Copy_World!AZ9,""))</f>
        <v>270</v>
      </c>
      <c r="BA9" s="73">
        <f>IF(MENU!$F$18="OECD",Copy_OECD!BA9,IF(MENU!$F$18="World",Copy_World!BA9,""))</f>
        <v>0</v>
      </c>
      <c r="BB9" s="73">
        <f>IF(MENU!$F$18="OECD",Copy_OECD!BB9,IF(MENU!$F$18="World",Copy_World!BB9,""))</f>
        <v>0</v>
      </c>
      <c r="BC9" s="73">
        <f>IF(MENU!$F$18="OECD",Copy_OECD!BC9,IF(MENU!$F$18="World",Copy_World!BC9,""))</f>
        <v>44637</v>
      </c>
      <c r="BD9" s="73">
        <f>IF(MENU!$F$18="OECD",Copy_OECD!BD9,IF(MENU!$F$18="World",Copy_World!BD9,""))</f>
        <v>403</v>
      </c>
      <c r="BE9" s="73">
        <f>IF(MENU!$F$18="OECD",Copy_OECD!BE9,IF(MENU!$F$18="World",Copy_World!BE9,""))</f>
        <v>1502</v>
      </c>
      <c r="BF9" s="73">
        <f>IF(MENU!$F$18="OECD",Copy_OECD!BF9,IF(MENU!$F$18="World",Copy_World!BF9,""))</f>
        <v>2827</v>
      </c>
      <c r="BG9" s="73">
        <f>IF(MENU!$F$18="OECD",Copy_OECD!BG9,IF(MENU!$F$18="World",Copy_World!BG9,""))</f>
        <v>1128</v>
      </c>
      <c r="BH9" s="73">
        <f>IF(MENU!$F$18="OECD",Copy_OECD!BH9,IF(MENU!$F$18="World",Copy_World!BH9,""))</f>
        <v>0</v>
      </c>
      <c r="BI9" s="73">
        <f>IF(MENU!$F$18="OECD",Copy_OECD!BI9,IF(MENU!$F$18="World",Copy_World!BI9,""))</f>
        <v>20873</v>
      </c>
      <c r="BJ9" s="73">
        <f>IF(MENU!$F$18="OECD",Copy_OECD!BJ9,IF(MENU!$F$18="World",Copy_World!BJ9,""))</f>
        <v>522</v>
      </c>
      <c r="BK9" s="73">
        <f>IF(MENU!$F$18="OECD",Copy_OECD!BK9,IF(MENU!$F$18="World",Copy_World!BK9,""))</f>
        <v>53027</v>
      </c>
      <c r="BL9" s="73">
        <f>IF(MENU!$F$18="OECD",Copy_OECD!BL9,IF(MENU!$F$18="World",Copy_World!BL9,""))</f>
        <v>0</v>
      </c>
      <c r="BM9" s="73">
        <f>IF(MENU!$F$18="OECD",Copy_OECD!BM9,IF(MENU!$F$18="World",Copy_World!BM9,""))</f>
        <v>3053550</v>
      </c>
      <c r="BN9" s="73">
        <f>IF(MENU!$F$18="OECD",Copy_OECD!BN9,IF(MENU!$F$18="World",Copy_World!BN9,""))</f>
        <v>144070</v>
      </c>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row>
    <row r="10" spans="1:111" x14ac:dyDescent="0.3">
      <c r="A10" s="11" t="str">
        <f>IF(MENU!$F$18="OECD",Copy_OECD!A10,IF(MENU!$F$18="World",Copy_World!A10,""))</f>
        <v>Transfers</v>
      </c>
      <c r="B10" s="72">
        <f>IF(MENU!$F$18="OECD",Copy_OECD!B10,IF(MENU!$F$18="World",Copy_World!B10,""))</f>
        <v>0</v>
      </c>
      <c r="C10" s="72">
        <f>IF(MENU!$F$18="OECD",Copy_OECD!C10,IF(MENU!$F$18="World",Copy_World!C10,""))</f>
        <v>0</v>
      </c>
      <c r="D10" s="72">
        <f>IF(MENU!$F$18="OECD",Copy_OECD!D10,IF(MENU!$F$18="World",Copy_World!D10,""))</f>
        <v>0</v>
      </c>
      <c r="E10" s="72">
        <f>IF(MENU!$F$18="OECD",Copy_OECD!E10,IF(MENU!$F$18="World",Copy_World!E10,""))</f>
        <v>0</v>
      </c>
      <c r="F10" s="72">
        <f>IF(MENU!$F$18="OECD",Copy_OECD!F10,IF(MENU!$F$18="World",Copy_World!F10,""))</f>
        <v>0</v>
      </c>
      <c r="G10" s="72">
        <f>IF(MENU!$F$18="OECD",Copy_OECD!G10,IF(MENU!$F$18="World",Copy_World!G10,""))</f>
        <v>0</v>
      </c>
      <c r="H10" s="72">
        <f>IF(MENU!$F$18="OECD",Copy_OECD!H10,IF(MENU!$F$18="World",Copy_World!H10,""))</f>
        <v>0</v>
      </c>
      <c r="I10" s="72">
        <f>IF(MENU!$F$18="OECD",Copy_OECD!I10,IF(MENU!$F$18="World",Copy_World!I10,""))</f>
        <v>0</v>
      </c>
      <c r="J10" s="72">
        <f>IF(MENU!$F$18="OECD",Copy_OECD!J10,IF(MENU!$F$18="World",Copy_World!J10,""))</f>
        <v>0</v>
      </c>
      <c r="K10" s="72">
        <f>IF(MENU!$F$18="OECD",Copy_OECD!K10,IF(MENU!$F$18="World",Copy_World!K10,""))</f>
        <v>0</v>
      </c>
      <c r="L10" s="72">
        <f>IF(MENU!$F$18="OECD",Copy_OECD!L10,IF(MENU!$F$18="World",Copy_World!L10,""))</f>
        <v>0</v>
      </c>
      <c r="M10" s="72">
        <f>IF(MENU!$F$18="OECD",Copy_OECD!M10,IF(MENU!$F$18="World",Copy_World!M10,""))</f>
        <v>0</v>
      </c>
      <c r="N10" s="72">
        <f>IF(MENU!$F$18="OECD",Copy_OECD!N10,IF(MENU!$F$18="World",Copy_World!N10,""))</f>
        <v>0</v>
      </c>
      <c r="O10" s="72">
        <f>IF(MENU!$F$18="OECD",Copy_OECD!O10,IF(MENU!$F$18="World",Copy_World!O10,""))</f>
        <v>0</v>
      </c>
      <c r="P10" s="72">
        <f>IF(MENU!$F$18="OECD",Copy_OECD!P10,IF(MENU!$F$18="World",Copy_World!P10,""))</f>
        <v>0</v>
      </c>
      <c r="Q10" s="72">
        <f>IF(MENU!$F$18="OECD",Copy_OECD!Q10,IF(MENU!$F$18="World",Copy_World!Q10,""))</f>
        <v>0</v>
      </c>
      <c r="R10" s="72">
        <f>IF(MENU!$F$18="OECD",Copy_OECD!R10,IF(MENU!$F$18="World",Copy_World!R10,""))</f>
        <v>0</v>
      </c>
      <c r="S10" s="72">
        <f>IF(MENU!$F$18="OECD",Copy_OECD!S10,IF(MENU!$F$18="World",Copy_World!S10,""))</f>
        <v>0</v>
      </c>
      <c r="T10" s="73" t="str">
        <f>IF(MENU!$F$18="OECD",Copy_OECD!T10,IF(MENU!$F$18="World",Copy_World!T10,""))</f>
        <v>x</v>
      </c>
      <c r="U10" s="72">
        <f>IF(MENU!$F$18="OECD",Copy_OECD!U10,IF(MENU!$F$18="World",Copy_World!U10,""))</f>
        <v>0</v>
      </c>
      <c r="V10" s="72">
        <f>IF(MENU!$F$18="OECD",Copy_OECD!V10,IF(MENU!$F$18="World",Copy_World!V10,""))</f>
        <v>-16808</v>
      </c>
      <c r="W10" s="72">
        <f>IF(MENU!$F$18="OECD",Copy_OECD!W10,IF(MENU!$F$18="World",Copy_World!W10,""))</f>
        <v>27808</v>
      </c>
      <c r="X10" s="72">
        <f>IF(MENU!$F$18="OECD",Copy_OECD!X10,IF(MENU!$F$18="World",Copy_World!X10,""))</f>
        <v>0</v>
      </c>
      <c r="Y10" s="72">
        <f>IF(MENU!$F$18="OECD",Copy_OECD!Y10,IF(MENU!$F$18="World",Copy_World!Y10,""))</f>
        <v>0</v>
      </c>
      <c r="Z10" s="72">
        <f>IF(MENU!$F$18="OECD",Copy_OECD!Z10,IF(MENU!$F$18="World",Copy_World!Z10,""))</f>
        <v>125235</v>
      </c>
      <c r="AA10" s="72">
        <f>IF(MENU!$F$18="OECD",Copy_OECD!AA10,IF(MENU!$F$18="World",Copy_World!AA10,""))</f>
        <v>0</v>
      </c>
      <c r="AB10" s="72">
        <f>IF(MENU!$F$18="OECD",Copy_OECD!AB10,IF(MENU!$F$18="World",Copy_World!AB10,""))</f>
        <v>-4462</v>
      </c>
      <c r="AC10" s="72">
        <f>IF(MENU!$F$18="OECD",Copy_OECD!AC10,IF(MENU!$F$18="World",Copy_World!AC10,""))</f>
        <v>298408</v>
      </c>
      <c r="AD10" s="72">
        <f>IF(MENU!$F$18="OECD",Copy_OECD!AD10,IF(MENU!$F$18="World",Copy_World!AD10,""))</f>
        <v>0</v>
      </c>
      <c r="AE10" s="72">
        <f>IF(MENU!$F$18="OECD",Copy_OECD!AE10,IF(MENU!$F$18="World",Copy_World!AE10,""))</f>
        <v>0</v>
      </c>
      <c r="AF10" s="72">
        <f>IF(MENU!$F$18="OECD",Copy_OECD!AF10,IF(MENU!$F$18="World",Copy_World!AF10,""))</f>
        <v>-1032</v>
      </c>
      <c r="AG10" s="72">
        <f>IF(MENU!$F$18="OECD",Copy_OECD!AG10,IF(MENU!$F$18="World",Copy_World!AG10,""))</f>
        <v>-3913</v>
      </c>
      <c r="AH10" s="72">
        <f>IF(MENU!$F$18="OECD",Copy_OECD!AH10,IF(MENU!$F$18="World",Copy_World!AH10,""))</f>
        <v>-16060</v>
      </c>
      <c r="AI10" s="72">
        <f>IF(MENU!$F$18="OECD",Copy_OECD!AI10,IF(MENU!$F$18="World",Copy_World!AI10,""))</f>
        <v>-87000</v>
      </c>
      <c r="AJ10" s="72">
        <f>IF(MENU!$F$18="OECD",Copy_OECD!AJ10,IF(MENU!$F$18="World",Copy_World!AJ10,""))</f>
        <v>-251944</v>
      </c>
      <c r="AK10" s="72">
        <f>IF(MENU!$F$18="OECD",Copy_OECD!AK10,IF(MENU!$F$18="World",Copy_World!AK10,""))</f>
        <v>-19707</v>
      </c>
      <c r="AL10" s="72">
        <f>IF(MENU!$F$18="OECD",Copy_OECD!AL10,IF(MENU!$F$18="World",Copy_World!AL10,""))</f>
        <v>-1176</v>
      </c>
      <c r="AM10" s="72">
        <f>IF(MENU!$F$18="OECD",Copy_OECD!AM10,IF(MENU!$F$18="World",Copy_World!AM10,""))</f>
        <v>-78</v>
      </c>
      <c r="AN10" s="72">
        <f>IF(MENU!$F$18="OECD",Copy_OECD!AN10,IF(MENU!$F$18="World",Copy_World!AN10,""))</f>
        <v>360</v>
      </c>
      <c r="AO10" s="72">
        <f>IF(MENU!$F$18="OECD",Copy_OECD!AO10,IF(MENU!$F$18="World",Copy_World!AO10,""))</f>
        <v>-1248</v>
      </c>
      <c r="AP10" s="72">
        <f>IF(MENU!$F$18="OECD",Copy_OECD!AP10,IF(MENU!$F$18="World",Copy_World!AP10,""))</f>
        <v>-7880</v>
      </c>
      <c r="AQ10" s="72">
        <f>IF(MENU!$F$18="OECD",Copy_OECD!AQ10,IF(MENU!$F$18="World",Copy_World!AQ10,""))</f>
        <v>0</v>
      </c>
      <c r="AR10" s="72">
        <f>IF(MENU!$F$18="OECD",Copy_OECD!AR10,IF(MENU!$F$18="World",Copy_World!AR10,""))</f>
        <v>0</v>
      </c>
      <c r="AS10" s="72">
        <f>IF(MENU!$F$18="OECD",Copy_OECD!AS10,IF(MENU!$F$18="World",Copy_World!AS10,""))</f>
        <v>0</v>
      </c>
      <c r="AT10" s="72">
        <f>IF(MENU!$F$18="OECD",Copy_OECD!AT10,IF(MENU!$F$18="World",Copy_World!AT10,""))</f>
        <v>0</v>
      </c>
      <c r="AU10" s="72">
        <f>IF(MENU!$F$18="OECD",Copy_OECD!AU10,IF(MENU!$F$18="World",Copy_World!AU10,""))</f>
        <v>0</v>
      </c>
      <c r="AV10" s="72">
        <f>IF(MENU!$F$18="OECD",Copy_OECD!AV10,IF(MENU!$F$18="World",Copy_World!AV10,""))</f>
        <v>0</v>
      </c>
      <c r="AW10" s="72">
        <f>IF(MENU!$F$18="OECD",Copy_OECD!AW10,IF(MENU!$F$18="World",Copy_World!AW10,""))</f>
        <v>0</v>
      </c>
      <c r="AX10" s="72">
        <f>IF(MENU!$F$18="OECD",Copy_OECD!AX10,IF(MENU!$F$18="World",Copy_World!AX10,""))</f>
        <v>0</v>
      </c>
      <c r="AY10" s="72">
        <f>IF(MENU!$F$18="OECD",Copy_OECD!AY10,IF(MENU!$F$18="World",Copy_World!AY10,""))</f>
        <v>0</v>
      </c>
      <c r="AZ10" s="72">
        <f>IF(MENU!$F$18="OECD",Copy_OECD!AZ10,IF(MENU!$F$18="World",Copy_World!AZ10,""))</f>
        <v>0</v>
      </c>
      <c r="BA10" s="72">
        <f>IF(MENU!$F$18="OECD",Copy_OECD!BA10,IF(MENU!$F$18="World",Copy_World!BA10,""))</f>
        <v>0</v>
      </c>
      <c r="BB10" s="72">
        <f>IF(MENU!$F$18="OECD",Copy_OECD!BB10,IF(MENU!$F$18="World",Copy_World!BB10,""))</f>
        <v>0</v>
      </c>
      <c r="BC10" s="72">
        <f>IF(MENU!$F$18="OECD",Copy_OECD!BC10,IF(MENU!$F$18="World",Copy_World!BC10,""))</f>
        <v>0</v>
      </c>
      <c r="BD10" s="72">
        <f>IF(MENU!$F$18="OECD",Copy_OECD!BD10,IF(MENU!$F$18="World",Copy_World!BD10,""))</f>
        <v>0</v>
      </c>
      <c r="BE10" s="72">
        <f>IF(MENU!$F$18="OECD",Copy_OECD!BE10,IF(MENU!$F$18="World",Copy_World!BE10,""))</f>
        <v>0</v>
      </c>
      <c r="BF10" s="72">
        <f>IF(MENU!$F$18="OECD",Copy_OECD!BF10,IF(MENU!$F$18="World",Copy_World!BF10,""))</f>
        <v>0</v>
      </c>
      <c r="BG10" s="72">
        <f>IF(MENU!$F$18="OECD",Copy_OECD!BG10,IF(MENU!$F$18="World",Copy_World!BG10,""))</f>
        <v>0</v>
      </c>
      <c r="BH10" s="72">
        <f>IF(MENU!$F$18="OECD",Copy_OECD!BH10,IF(MENU!$F$18="World",Copy_World!BH10,""))</f>
        <v>0</v>
      </c>
      <c r="BI10" s="72">
        <f>IF(MENU!$F$18="OECD",Copy_OECD!BI10,IF(MENU!$F$18="World",Copy_World!BI10,""))</f>
        <v>0</v>
      </c>
      <c r="BJ10" s="72">
        <f>IF(MENU!$F$18="OECD",Copy_OECD!BJ10,IF(MENU!$F$18="World",Copy_World!BJ10,""))</f>
        <v>0</v>
      </c>
      <c r="BK10" s="72">
        <f>IF(MENU!$F$18="OECD",Copy_OECD!BK10,IF(MENU!$F$18="World",Copy_World!BK10,""))</f>
        <v>0</v>
      </c>
      <c r="BL10" s="72">
        <f>IF(MENU!$F$18="OECD",Copy_OECD!BL10,IF(MENU!$F$18="World",Copy_World!BL10,""))</f>
        <v>0</v>
      </c>
      <c r="BM10" s="73">
        <f>IF(MENU!$F$18="OECD",Copy_OECD!BM10,IF(MENU!$F$18="World",Copy_World!BM10,""))</f>
        <v>40503</v>
      </c>
      <c r="BN10" s="73">
        <f>IF(MENU!$F$18="OECD",Copy_OECD!BN10,IF(MENU!$F$18="World",Copy_World!BN10,""))</f>
        <v>0</v>
      </c>
    </row>
    <row r="11" spans="1:111" x14ac:dyDescent="0.3">
      <c r="A11" s="11" t="str">
        <f>IF(MENU!$F$18="OECD",Copy_OECD!A11,IF(MENU!$F$18="World",Copy_World!A11,""))</f>
        <v>Statistical differences</v>
      </c>
      <c r="B11" s="72">
        <f>IF(MENU!$F$18="OECD",Copy_OECD!B11,IF(MENU!$F$18="World",Copy_World!B11,""))</f>
        <v>0</v>
      </c>
      <c r="C11" s="72">
        <f>IF(MENU!$F$18="OECD",Copy_OECD!C11,IF(MENU!$F$18="World",Copy_World!C11,""))</f>
        <v>0</v>
      </c>
      <c r="D11" s="72">
        <f>IF(MENU!$F$18="OECD",Copy_OECD!D11,IF(MENU!$F$18="World",Copy_World!D11,""))</f>
        <v>1836</v>
      </c>
      <c r="E11" s="72">
        <f>IF(MENU!$F$18="OECD",Copy_OECD!E11,IF(MENU!$F$18="World",Copy_World!E11,""))</f>
        <v>0</v>
      </c>
      <c r="F11" s="72">
        <f>IF(MENU!$F$18="OECD",Copy_OECD!F11,IF(MENU!$F$18="World",Copy_World!F11,""))</f>
        <v>20</v>
      </c>
      <c r="G11" s="72">
        <f>IF(MENU!$F$18="OECD",Copy_OECD!G11,IF(MENU!$F$18="World",Copy_World!G11,""))</f>
        <v>0</v>
      </c>
      <c r="H11" s="72">
        <f>IF(MENU!$F$18="OECD",Copy_OECD!H11,IF(MENU!$F$18="World",Copy_World!H11,""))</f>
        <v>-29</v>
      </c>
      <c r="I11" s="72">
        <f>IF(MENU!$F$18="OECD",Copy_OECD!I11,IF(MENU!$F$18="World",Copy_World!I11,""))</f>
        <v>0</v>
      </c>
      <c r="J11" s="72">
        <f>IF(MENU!$F$18="OECD",Copy_OECD!J11,IF(MENU!$F$18="World",Copy_World!J11,""))</f>
        <v>0</v>
      </c>
      <c r="K11" s="72">
        <f>IF(MENU!$F$18="OECD",Copy_OECD!K11,IF(MENU!$F$18="World",Copy_World!K11,""))</f>
        <v>-20</v>
      </c>
      <c r="L11" s="72">
        <f>IF(MENU!$F$18="OECD",Copy_OECD!L11,IF(MENU!$F$18="World",Copy_World!L11,""))</f>
        <v>0</v>
      </c>
      <c r="M11" s="72">
        <f>IF(MENU!$F$18="OECD",Copy_OECD!M11,IF(MENU!$F$18="World",Copy_World!M11,""))</f>
        <v>0</v>
      </c>
      <c r="N11" s="72">
        <f>IF(MENU!$F$18="OECD",Copy_OECD!N11,IF(MENU!$F$18="World",Copy_World!N11,""))</f>
        <v>0</v>
      </c>
      <c r="O11" s="72">
        <f>IF(MENU!$F$18="OECD",Copy_OECD!O11,IF(MENU!$F$18="World",Copy_World!O11,""))</f>
        <v>0</v>
      </c>
      <c r="P11" s="72">
        <f>IF(MENU!$F$18="OECD",Copy_OECD!P11,IF(MENU!$F$18="World",Copy_World!P11,""))</f>
        <v>0</v>
      </c>
      <c r="Q11" s="72">
        <f>IF(MENU!$F$18="OECD",Copy_OECD!Q11,IF(MENU!$F$18="World",Copy_World!Q11,""))</f>
        <v>0</v>
      </c>
      <c r="R11" s="72">
        <f>IF(MENU!$F$18="OECD",Copy_OECD!R11,IF(MENU!$F$18="World",Copy_World!R11,""))</f>
        <v>0</v>
      </c>
      <c r="S11" s="72">
        <f>IF(MENU!$F$18="OECD",Copy_OECD!S11,IF(MENU!$F$18="World",Copy_World!S11,""))</f>
        <v>-8644</v>
      </c>
      <c r="T11" s="73" t="str">
        <f>IF(MENU!$F$18="OECD",Copy_OECD!T11,IF(MENU!$F$18="World",Copy_World!T11,""))</f>
        <v>x</v>
      </c>
      <c r="U11" s="72">
        <f>IF(MENU!$F$18="OECD",Copy_OECD!U11,IF(MENU!$F$18="World",Copy_World!U11,""))</f>
        <v>0</v>
      </c>
      <c r="V11" s="72">
        <f>IF(MENU!$F$18="OECD",Copy_OECD!V11,IF(MENU!$F$18="World",Copy_World!V11,""))</f>
        <v>0</v>
      </c>
      <c r="W11" s="72">
        <f>IF(MENU!$F$18="OECD",Copy_OECD!W11,IF(MENU!$F$18="World",Copy_World!W11,""))</f>
        <v>15444</v>
      </c>
      <c r="X11" s="72">
        <f>IF(MENU!$F$18="OECD",Copy_OECD!X11,IF(MENU!$F$18="World",Copy_World!X11,""))</f>
        <v>0</v>
      </c>
      <c r="Y11" s="72">
        <f>IF(MENU!$F$18="OECD",Copy_OECD!Y11,IF(MENU!$F$18="World",Copy_World!Y11,""))</f>
        <v>0</v>
      </c>
      <c r="Z11" s="72">
        <f>IF(MENU!$F$18="OECD",Copy_OECD!Z11,IF(MENU!$F$18="World",Copy_World!Z11,""))</f>
        <v>0</v>
      </c>
      <c r="AA11" s="72">
        <f>IF(MENU!$F$18="OECD",Copy_OECD!AA11,IF(MENU!$F$18="World",Copy_World!AA11,""))</f>
        <v>0</v>
      </c>
      <c r="AB11" s="72">
        <f>IF(MENU!$F$18="OECD",Copy_OECD!AB11,IF(MENU!$F$18="World",Copy_World!AB11,""))</f>
        <v>-92</v>
      </c>
      <c r="AC11" s="72">
        <f>IF(MENU!$F$18="OECD",Copy_OECD!AC11,IF(MENU!$F$18="World",Copy_World!AC11,""))</f>
        <v>44</v>
      </c>
      <c r="AD11" s="72">
        <f>IF(MENU!$F$18="OECD",Copy_OECD!AD11,IF(MENU!$F$18="World",Copy_World!AD11,""))</f>
        <v>-88</v>
      </c>
      <c r="AE11" s="72">
        <f>IF(MENU!$F$18="OECD",Copy_OECD!AE11,IF(MENU!$F$18="World",Copy_World!AE11,""))</f>
        <v>0</v>
      </c>
      <c r="AF11" s="72">
        <f>IF(MENU!$F$18="OECD",Copy_OECD!AF11,IF(MENU!$F$18="World",Copy_World!AF11,""))</f>
        <v>-43</v>
      </c>
      <c r="AG11" s="72">
        <f>IF(MENU!$F$18="OECD",Copy_OECD!AG11,IF(MENU!$F$18="World",Copy_World!AG11,""))</f>
        <v>-43</v>
      </c>
      <c r="AH11" s="72">
        <f>IF(MENU!$F$18="OECD",Copy_OECD!AH11,IF(MENU!$F$18="World",Copy_World!AH11,""))</f>
        <v>-2897</v>
      </c>
      <c r="AI11" s="72">
        <f>IF(MENU!$F$18="OECD",Copy_OECD!AI11,IF(MENU!$F$18="World",Copy_World!AI11,""))</f>
        <v>160</v>
      </c>
      <c r="AJ11" s="72">
        <f>IF(MENU!$F$18="OECD",Copy_OECD!AJ11,IF(MENU!$F$18="World",Copy_World!AJ11,""))</f>
        <v>-88</v>
      </c>
      <c r="AK11" s="72">
        <f>IF(MENU!$F$18="OECD",Copy_OECD!AK11,IF(MENU!$F$18="World",Copy_World!AK11,""))</f>
        <v>-1090</v>
      </c>
      <c r="AL11" s="72">
        <f>IF(MENU!$F$18="OECD",Copy_OECD!AL11,IF(MENU!$F$18="World",Copy_World!AL11,""))</f>
        <v>-84</v>
      </c>
      <c r="AM11" s="72">
        <f>IF(MENU!$F$18="OECD",Copy_OECD!AM11,IF(MENU!$F$18="World",Copy_World!AM11,""))</f>
        <v>-39</v>
      </c>
      <c r="AN11" s="72">
        <f>IF(MENU!$F$18="OECD",Copy_OECD!AN11,IF(MENU!$F$18="World",Copy_World!AN11,""))</f>
        <v>0</v>
      </c>
      <c r="AO11" s="72">
        <f>IF(MENU!$F$18="OECD",Copy_OECD!AO11,IF(MENU!$F$18="World",Copy_World!AO11,""))</f>
        <v>-32</v>
      </c>
      <c r="AP11" s="72">
        <f>IF(MENU!$F$18="OECD",Copy_OECD!AP11,IF(MENU!$F$18="World",Copy_World!AP11,""))</f>
        <v>2800</v>
      </c>
      <c r="AQ11" s="72">
        <f>IF(MENU!$F$18="OECD",Copy_OECD!AQ11,IF(MENU!$F$18="World",Copy_World!AQ11,""))</f>
        <v>0</v>
      </c>
      <c r="AR11" s="72">
        <f>IF(MENU!$F$18="OECD",Copy_OECD!AR11,IF(MENU!$F$18="World",Copy_World!AR11,""))</f>
        <v>0</v>
      </c>
      <c r="AS11" s="72">
        <f>IF(MENU!$F$18="OECD",Copy_OECD!AS11,IF(MENU!$F$18="World",Copy_World!AS11,""))</f>
        <v>0</v>
      </c>
      <c r="AT11" s="72">
        <f>IF(MENU!$F$18="OECD",Copy_OECD!AT11,IF(MENU!$F$18="World",Copy_World!AT11,""))</f>
        <v>0</v>
      </c>
      <c r="AU11" s="72">
        <f>IF(MENU!$F$18="OECD",Copy_OECD!AU11,IF(MENU!$F$18="World",Copy_World!AU11,""))</f>
        <v>0</v>
      </c>
      <c r="AV11" s="72">
        <f>IF(MENU!$F$18="OECD",Copy_OECD!AV11,IF(MENU!$F$18="World",Copy_World!AV11,""))</f>
        <v>0</v>
      </c>
      <c r="AW11" s="72">
        <f>IF(MENU!$F$18="OECD",Copy_OECD!AW11,IF(MENU!$F$18="World",Copy_World!AW11,""))</f>
        <v>0</v>
      </c>
      <c r="AX11" s="72">
        <f>IF(MENU!$F$18="OECD",Copy_OECD!AX11,IF(MENU!$F$18="World",Copy_World!AX11,""))</f>
        <v>0</v>
      </c>
      <c r="AY11" s="72">
        <f>IF(MENU!$F$18="OECD",Copy_OECD!AY11,IF(MENU!$F$18="World",Copy_World!AY11,""))</f>
        <v>0</v>
      </c>
      <c r="AZ11" s="72">
        <f>IF(MENU!$F$18="OECD",Copy_OECD!AZ11,IF(MENU!$F$18="World",Copy_World!AZ11,""))</f>
        <v>0</v>
      </c>
      <c r="BA11" s="72">
        <f>IF(MENU!$F$18="OECD",Copy_OECD!BA11,IF(MENU!$F$18="World",Copy_World!BA11,""))</f>
        <v>0</v>
      </c>
      <c r="BB11" s="72">
        <f>IF(MENU!$F$18="OECD",Copy_OECD!BB11,IF(MENU!$F$18="World",Copy_World!BB11,""))</f>
        <v>0</v>
      </c>
      <c r="BC11" s="72">
        <f>IF(MENU!$F$18="OECD",Copy_OECD!BC11,IF(MENU!$F$18="World",Copy_World!BC11,""))</f>
        <v>0</v>
      </c>
      <c r="BD11" s="72">
        <f>IF(MENU!$F$18="OECD",Copy_OECD!BD11,IF(MENU!$F$18="World",Copy_World!BD11,""))</f>
        <v>0</v>
      </c>
      <c r="BE11" s="72">
        <f>IF(MENU!$F$18="OECD",Copy_OECD!BE11,IF(MENU!$F$18="World",Copy_World!BE11,""))</f>
        <v>0</v>
      </c>
      <c r="BF11" s="72">
        <f>IF(MENU!$F$18="OECD",Copy_OECD!BF11,IF(MENU!$F$18="World",Copy_World!BF11,""))</f>
        <v>0</v>
      </c>
      <c r="BG11" s="72">
        <f>IF(MENU!$F$18="OECD",Copy_OECD!BG11,IF(MENU!$F$18="World",Copy_World!BG11,""))</f>
        <v>0</v>
      </c>
      <c r="BH11" s="72">
        <f>IF(MENU!$F$18="OECD",Copy_OECD!BH11,IF(MENU!$F$18="World",Copy_World!BH11,""))</f>
        <v>0</v>
      </c>
      <c r="BI11" s="72">
        <f>IF(MENU!$F$18="OECD",Copy_OECD!BI11,IF(MENU!$F$18="World",Copy_World!BI11,""))</f>
        <v>0</v>
      </c>
      <c r="BJ11" s="72">
        <f>IF(MENU!$F$18="OECD",Copy_OECD!BJ11,IF(MENU!$F$18="World",Copy_World!BJ11,""))</f>
        <v>0</v>
      </c>
      <c r="BK11" s="72">
        <f>IF(MENU!$F$18="OECD",Copy_OECD!BK11,IF(MENU!$F$18="World",Copy_World!BK11,""))</f>
        <v>-5541</v>
      </c>
      <c r="BL11" s="72">
        <f>IF(MENU!$F$18="OECD",Copy_OECD!BL11,IF(MENU!$F$18="World",Copy_World!BL11,""))</f>
        <v>-1475</v>
      </c>
      <c r="BM11" s="73">
        <f>IF(MENU!$F$18="OECD",Copy_OECD!BM11,IF(MENU!$F$18="World",Copy_World!BM11,""))</f>
        <v>100</v>
      </c>
      <c r="BN11" s="73">
        <f>IF(MENU!$F$18="OECD",Copy_OECD!BN11,IF(MENU!$F$18="World",Copy_World!BN11,""))</f>
        <v>0</v>
      </c>
    </row>
    <row r="12" spans="1:111" s="2" customFormat="1" x14ac:dyDescent="0.3">
      <c r="A12" s="10" t="str">
        <f>IF(MENU!$F$18="OECD",Copy_OECD!A12,IF(MENU!$F$18="World",Copy_World!A12,""))</f>
        <v>Transformation processes</v>
      </c>
      <c r="B12" s="73">
        <f>IF(MENU!$F$18="OECD",Copy_OECD!B12,IF(MENU!$F$18="World",Copy_World!B12,""))</f>
        <v>0</v>
      </c>
      <c r="C12" s="73">
        <f>IF(MENU!$F$18="OECD",Copy_OECD!C12,IF(MENU!$F$18="World",Copy_World!C12,""))</f>
        <v>-121221</v>
      </c>
      <c r="D12" s="73">
        <f>IF(MENU!$F$18="OECD",Copy_OECD!D12,IF(MENU!$F$18="World",Copy_World!D12,""))</f>
        <v>-255110</v>
      </c>
      <c r="E12" s="73">
        <f>IF(MENU!$F$18="OECD",Copy_OECD!E12,IF(MENU!$F$18="World",Copy_World!E12,""))</f>
        <v>0</v>
      </c>
      <c r="F12" s="73">
        <f>IF(MENU!$F$18="OECD",Copy_OECD!F12,IF(MENU!$F$18="World",Copy_World!F12,""))</f>
        <v>0</v>
      </c>
      <c r="G12" s="73">
        <f>IF(MENU!$F$18="OECD",Copy_OECD!G12,IF(MENU!$F$18="World",Copy_World!G12,""))</f>
        <v>0</v>
      </c>
      <c r="H12" s="73">
        <f>IF(MENU!$F$18="OECD",Copy_OECD!H12,IF(MENU!$F$18="World",Copy_World!H12,""))</f>
        <v>4731</v>
      </c>
      <c r="I12" s="73">
        <f>IF(MENU!$F$18="OECD",Copy_OECD!I12,IF(MENU!$F$18="World",Copy_World!I12,""))</f>
        <v>0</v>
      </c>
      <c r="J12" s="73">
        <f>IF(MENU!$F$18="OECD",Copy_OECD!J12,IF(MENU!$F$18="World",Copy_World!J12,""))</f>
        <v>3855</v>
      </c>
      <c r="K12" s="73">
        <f>IF(MENU!$F$18="OECD",Copy_OECD!K12,IF(MENU!$F$18="World",Copy_World!K12,""))</f>
        <v>0</v>
      </c>
      <c r="L12" s="73">
        <f>IF(MENU!$F$18="OECD",Copy_OECD!L12,IF(MENU!$F$18="World",Copy_World!L12,""))</f>
        <v>0</v>
      </c>
      <c r="M12" s="73">
        <f>IF(MENU!$F$18="OECD",Copy_OECD!M12,IF(MENU!$F$18="World",Copy_World!M12,""))</f>
        <v>14514</v>
      </c>
      <c r="N12" s="73">
        <f>IF(MENU!$F$18="OECD",Copy_OECD!N12,IF(MENU!$F$18="World",Copy_World!N12,""))</f>
        <v>11509</v>
      </c>
      <c r="O12" s="73">
        <f>IF(MENU!$F$18="OECD",Copy_OECD!O12,IF(MENU!$F$18="World",Copy_World!O12,""))</f>
        <v>0</v>
      </c>
      <c r="P12" s="73">
        <f>IF(MENU!$F$18="OECD",Copy_OECD!P12,IF(MENU!$F$18="World",Copy_World!P12,""))</f>
        <v>0</v>
      </c>
      <c r="Q12" s="73">
        <f>IF(MENU!$F$18="OECD",Copy_OECD!Q12,IF(MENU!$F$18="World",Copy_World!Q12,""))</f>
        <v>0</v>
      </c>
      <c r="R12" s="73">
        <f>IF(MENU!$F$18="OECD",Copy_OECD!R12,IF(MENU!$F$18="World",Copy_World!R12,""))</f>
        <v>0</v>
      </c>
      <c r="S12" s="73">
        <f>IF(MENU!$F$18="OECD",Copy_OECD!S12,IF(MENU!$F$18="World",Copy_World!S12,""))</f>
        <v>-380930</v>
      </c>
      <c r="T12" s="73" t="str">
        <f>IF(MENU!$F$18="OECD",Copy_OECD!T12,IF(MENU!$F$18="World",Copy_World!T12,""))</f>
        <v>x</v>
      </c>
      <c r="U12" s="73">
        <f>IF(MENU!$F$18="OECD",Copy_OECD!U12,IF(MENU!$F$18="World",Copy_World!U12,""))</f>
        <v>-2125563</v>
      </c>
      <c r="V12" s="73">
        <f>IF(MENU!$F$18="OECD",Copy_OECD!V12,IF(MENU!$F$18="World",Copy_World!V12,""))</f>
        <v>-162140</v>
      </c>
      <c r="W12" s="73">
        <f>IF(MENU!$F$18="OECD",Copy_OECD!W12,IF(MENU!$F$18="World",Copy_World!W12,""))</f>
        <v>-43252</v>
      </c>
      <c r="X12" s="73">
        <f>IF(MENU!$F$18="OECD",Copy_OECD!X12,IF(MENU!$F$18="World",Copy_World!X12,""))</f>
        <v>-19272</v>
      </c>
      <c r="Y12" s="73">
        <f>IF(MENU!$F$18="OECD",Copy_OECD!Y12,IF(MENU!$F$18="World",Copy_World!Y12,""))</f>
        <v>0</v>
      </c>
      <c r="Z12" s="73">
        <f>IF(MENU!$F$18="OECD",Copy_OECD!Z12,IF(MENU!$F$18="World",Copy_World!Z12,""))</f>
        <v>52965</v>
      </c>
      <c r="AA12" s="73">
        <f>IF(MENU!$F$18="OECD",Copy_OECD!AA12,IF(MENU!$F$18="World",Copy_World!AA12,""))</f>
        <v>0</v>
      </c>
      <c r="AB12" s="73">
        <f>IF(MENU!$F$18="OECD",Copy_OECD!AB12,IF(MENU!$F$18="World",Copy_World!AB12,""))</f>
        <v>33672</v>
      </c>
      <c r="AC12" s="73">
        <f>IF(MENU!$F$18="OECD",Copy_OECD!AC12,IF(MENU!$F$18="World",Copy_World!AC12,""))</f>
        <v>278696</v>
      </c>
      <c r="AD12" s="73">
        <f>IF(MENU!$F$18="OECD",Copy_OECD!AD12,IF(MENU!$F$18="World",Copy_World!AD12,""))</f>
        <v>2684</v>
      </c>
      <c r="AE12" s="73">
        <f>IF(MENU!$F$18="OECD",Copy_OECD!AE12,IF(MENU!$F$18="World",Copy_World!AE12,""))</f>
        <v>0</v>
      </c>
      <c r="AF12" s="73">
        <f>IF(MENU!$F$18="OECD",Copy_OECD!AF12,IF(MENU!$F$18="World",Copy_World!AF12,""))</f>
        <v>298506</v>
      </c>
      <c r="AG12" s="73">
        <f>IF(MENU!$F$18="OECD",Copy_OECD!AG12,IF(MENU!$F$18="World",Copy_World!AG12,""))</f>
        <v>14792</v>
      </c>
      <c r="AH12" s="73">
        <f>IF(MENU!$F$18="OECD",Copy_OECD!AH12,IF(MENU!$F$18="World",Copy_World!AH12,""))</f>
        <v>879605</v>
      </c>
      <c r="AI12" s="73">
        <f>IF(MENU!$F$18="OECD",Copy_OECD!AI12,IF(MENU!$F$18="World",Copy_World!AI12,""))</f>
        <v>340000</v>
      </c>
      <c r="AJ12" s="73">
        <f>IF(MENU!$F$18="OECD",Copy_OECD!AJ12,IF(MENU!$F$18="World",Copy_World!AJ12,""))</f>
        <v>255332</v>
      </c>
      <c r="AK12" s="73">
        <f>IF(MENU!$F$18="OECD",Copy_OECD!AK12,IF(MENU!$F$18="World",Copy_World!AK12,""))</f>
        <v>1264</v>
      </c>
      <c r="AL12" s="73">
        <f>IF(MENU!$F$18="OECD",Copy_OECD!AL12,IF(MENU!$F$18="World",Copy_World!AL12,""))</f>
        <v>23268</v>
      </c>
      <c r="AM12" s="73">
        <f>IF(MENU!$F$18="OECD",Copy_OECD!AM12,IF(MENU!$F$18="World",Copy_World!AM12,""))</f>
        <v>20124</v>
      </c>
      <c r="AN12" s="73">
        <f>IF(MENU!$F$18="OECD",Copy_OECD!AN12,IF(MENU!$F$18="World",Copy_World!AN12,""))</f>
        <v>13240</v>
      </c>
      <c r="AO12" s="73">
        <f>IF(MENU!$F$18="OECD",Copy_OECD!AO12,IF(MENU!$F$18="World",Copy_World!AO12,""))</f>
        <v>13248</v>
      </c>
      <c r="AP12" s="73">
        <f>IF(MENU!$F$18="OECD",Copy_OECD!AP12,IF(MENU!$F$18="World",Copy_World!AP12,""))</f>
        <v>32080</v>
      </c>
      <c r="AQ12" s="73">
        <f>IF(MENU!$F$18="OECD",Copy_OECD!AQ12,IF(MENU!$F$18="World",Copy_World!AQ12,""))</f>
        <v>0</v>
      </c>
      <c r="AR12" s="73">
        <f>IF(MENU!$F$18="OECD",Copy_OECD!AR12,IF(MENU!$F$18="World",Copy_World!AR12,""))</f>
        <v>-38248</v>
      </c>
      <c r="AS12" s="73">
        <f>IF(MENU!$F$18="OECD",Copy_OECD!AS12,IF(MENU!$F$18="World",Copy_World!AS12,""))</f>
        <v>-32582</v>
      </c>
      <c r="AT12" s="73">
        <f>IF(MENU!$F$18="OECD",Copy_OECD!AT12,IF(MENU!$F$18="World",Copy_World!AT12,""))</f>
        <v>-22073</v>
      </c>
      <c r="AU12" s="73">
        <f>IF(MENU!$F$18="OECD",Copy_OECD!AU12,IF(MENU!$F$18="World",Copy_World!AU12,""))</f>
        <v>-8119</v>
      </c>
      <c r="AV12" s="73">
        <f>IF(MENU!$F$18="OECD",Copy_OECD!AV12,IF(MENU!$F$18="World",Copy_World!AV12,""))</f>
        <v>0</v>
      </c>
      <c r="AW12" s="73">
        <f>IF(MENU!$F$18="OECD",Copy_OECD!AW12,IF(MENU!$F$18="World",Copy_World!AW12,""))</f>
        <v>0</v>
      </c>
      <c r="AX12" s="73">
        <f>IF(MENU!$F$18="OECD",Copy_OECD!AX12,IF(MENU!$F$18="World",Copy_World!AX12,""))</f>
        <v>0</v>
      </c>
      <c r="AY12" s="73">
        <f>IF(MENU!$F$18="OECD",Copy_OECD!AY12,IF(MENU!$F$18="World",Copy_World!AY12,""))</f>
        <v>0</v>
      </c>
      <c r="AZ12" s="73">
        <f>IF(MENU!$F$18="OECD",Copy_OECD!AZ12,IF(MENU!$F$18="World",Copy_World!AZ12,""))</f>
        <v>0</v>
      </c>
      <c r="BA12" s="73">
        <f>IF(MENU!$F$18="OECD",Copy_OECD!BA12,IF(MENU!$F$18="World",Copy_World!BA12,""))</f>
        <v>0</v>
      </c>
      <c r="BB12" s="73">
        <f>IF(MENU!$F$18="OECD",Copy_OECD!BB12,IF(MENU!$F$18="World",Copy_World!BB12,""))</f>
        <v>0</v>
      </c>
      <c r="BC12" s="73">
        <f>IF(MENU!$F$18="OECD",Copy_OECD!BC12,IF(MENU!$F$18="World",Copy_World!BC12,""))</f>
        <v>-44637</v>
      </c>
      <c r="BD12" s="73">
        <f>IF(MENU!$F$18="OECD",Copy_OECD!BD12,IF(MENU!$F$18="World",Copy_World!BD12,""))</f>
        <v>-403</v>
      </c>
      <c r="BE12" s="73">
        <f>IF(MENU!$F$18="OECD",Copy_OECD!BE12,IF(MENU!$F$18="World",Copy_World!BE12,""))</f>
        <v>0</v>
      </c>
      <c r="BF12" s="73">
        <f>IF(MENU!$F$18="OECD",Copy_OECD!BF12,IF(MENU!$F$18="World",Copy_World!BF12,""))</f>
        <v>-2827</v>
      </c>
      <c r="BG12" s="73">
        <f>IF(MENU!$F$18="OECD",Copy_OECD!BG12,IF(MENU!$F$18="World",Copy_World!BG12,""))</f>
        <v>0</v>
      </c>
      <c r="BH12" s="73">
        <f>IF(MENU!$F$18="OECD",Copy_OECD!BH12,IF(MENU!$F$18="World",Copy_World!BH12,""))</f>
        <v>0</v>
      </c>
      <c r="BI12" s="73">
        <f>IF(MENU!$F$18="OECD",Copy_OECD!BI12,IF(MENU!$F$18="World",Copy_World!BI12,""))</f>
        <v>-20873</v>
      </c>
      <c r="BJ12" s="73">
        <f>IF(MENU!$F$18="OECD",Copy_OECD!BJ12,IF(MENU!$F$18="World",Copy_World!BJ12,""))</f>
        <v>-522</v>
      </c>
      <c r="BK12" s="73">
        <f>IF(MENU!$F$18="OECD",Copy_OECD!BK12,IF(MENU!$F$18="World",Copy_World!BK12,""))</f>
        <v>372372</v>
      </c>
      <c r="BL12" s="73">
        <f>IF(MENU!$F$18="OECD",Copy_OECD!BL12,IF(MENU!$F$18="World",Copy_World!BL12,""))</f>
        <v>130081</v>
      </c>
      <c r="BM12" s="73">
        <f>IF(MENU!$F$18="OECD",Copy_OECD!BM12,IF(MENU!$F$18="World",Copy_World!BM12,""))</f>
        <v>-481235</v>
      </c>
      <c r="BN12" s="73">
        <f>IF(MENU!$F$18="OECD",Copy_OECD!BN12,IF(MENU!$F$18="World",Copy_World!BN12,""))</f>
        <v>-92543</v>
      </c>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x14ac:dyDescent="0.3">
      <c r="A13" s="11" t="str">
        <f>IF(MENU!$F$18="OECD",Copy_OECD!A13,IF(MENU!$F$18="World",Copy_World!A13,""))</f>
        <v>Main activity producer electricity plants (transf.)</v>
      </c>
      <c r="B13" s="72">
        <f>IF(MENU!$F$18="OECD",Copy_OECD!B13,IF(MENU!$F$18="World",Copy_World!B13,""))</f>
        <v>0</v>
      </c>
      <c r="C13" s="72">
        <f>IF(MENU!$F$18="OECD",Copy_OECD!C13,IF(MENU!$F$18="World",Copy_World!C13,""))</f>
        <v>0</v>
      </c>
      <c r="D13" s="72">
        <f>IF(MENU!$F$18="OECD",Copy_OECD!D13,IF(MENU!$F$18="World",Copy_World!D13,""))</f>
        <v>-189347</v>
      </c>
      <c r="E13" s="72">
        <f>IF(MENU!$F$18="OECD",Copy_OECD!E13,IF(MENU!$F$18="World",Copy_World!E13,""))</f>
        <v>0</v>
      </c>
      <c r="F13" s="72">
        <f>IF(MENU!$F$18="OECD",Copy_OECD!F13,IF(MENU!$F$18="World",Copy_World!F13,""))</f>
        <v>0</v>
      </c>
      <c r="G13" s="72">
        <f>IF(MENU!$F$18="OECD",Copy_OECD!G13,IF(MENU!$F$18="World",Copy_World!G13,""))</f>
        <v>0</v>
      </c>
      <c r="H13" s="72">
        <f>IF(MENU!$F$18="OECD",Copy_OECD!H13,IF(MENU!$F$18="World",Copy_World!H13,""))</f>
        <v>0</v>
      </c>
      <c r="I13" s="72">
        <f>IF(MENU!$F$18="OECD",Copy_OECD!I13,IF(MENU!$F$18="World",Copy_World!I13,""))</f>
        <v>0</v>
      </c>
      <c r="J13" s="72">
        <f>IF(MENU!$F$18="OECD",Copy_OECD!J13,IF(MENU!$F$18="World",Copy_World!J13,""))</f>
        <v>0</v>
      </c>
      <c r="K13" s="72">
        <f>IF(MENU!$F$18="OECD",Copy_OECD!K13,IF(MENU!$F$18="World",Copy_World!K13,""))</f>
        <v>0</v>
      </c>
      <c r="L13" s="72">
        <f>IF(MENU!$F$18="OECD",Copy_OECD!L13,IF(MENU!$F$18="World",Copy_World!L13,""))</f>
        <v>0</v>
      </c>
      <c r="M13" s="72">
        <f>IF(MENU!$F$18="OECD",Copy_OECD!M13,IF(MENU!$F$18="World",Copy_World!M13,""))</f>
        <v>-1611</v>
      </c>
      <c r="N13" s="72">
        <f>IF(MENU!$F$18="OECD",Copy_OECD!N13,IF(MENU!$F$18="World",Copy_World!N13,""))</f>
        <v>-15600</v>
      </c>
      <c r="O13" s="72">
        <f>IF(MENU!$F$18="OECD",Copy_OECD!O13,IF(MENU!$F$18="World",Copy_World!O13,""))</f>
        <v>0</v>
      </c>
      <c r="P13" s="72">
        <f>IF(MENU!$F$18="OECD",Copy_OECD!P13,IF(MENU!$F$18="World",Copy_World!P13,""))</f>
        <v>0</v>
      </c>
      <c r="Q13" s="72">
        <f>IF(MENU!$F$18="OECD",Copy_OECD!Q13,IF(MENU!$F$18="World",Copy_World!Q13,""))</f>
        <v>0</v>
      </c>
      <c r="R13" s="72">
        <f>IF(MENU!$F$18="OECD",Copy_OECD!R13,IF(MENU!$F$18="World",Copy_World!R13,""))</f>
        <v>0</v>
      </c>
      <c r="S13" s="72">
        <f>IF(MENU!$F$18="OECD",Copy_OECD!S13,IF(MENU!$F$18="World",Copy_World!S13,""))</f>
        <v>-130373</v>
      </c>
      <c r="T13" s="73" t="str">
        <f>IF(MENU!$F$18="OECD",Copy_OECD!T13,IF(MENU!$F$18="World",Copy_World!T13,""))</f>
        <v>x</v>
      </c>
      <c r="U13" s="72">
        <f>IF(MENU!$F$18="OECD",Copy_OECD!U13,IF(MENU!$F$18="World",Copy_World!U13,""))</f>
        <v>0</v>
      </c>
      <c r="V13" s="72">
        <f>IF(MENU!$F$18="OECD",Copy_OECD!V13,IF(MENU!$F$18="World",Copy_World!V13,""))</f>
        <v>0</v>
      </c>
      <c r="W13" s="72">
        <f>IF(MENU!$F$18="OECD",Copy_OECD!W13,IF(MENU!$F$18="World",Copy_World!W13,""))</f>
        <v>0</v>
      </c>
      <c r="X13" s="72">
        <f>IF(MENU!$F$18="OECD",Copy_OECD!X13,IF(MENU!$F$18="World",Copy_World!X13,""))</f>
        <v>0</v>
      </c>
      <c r="Y13" s="72">
        <f>IF(MENU!$F$18="OECD",Copy_OECD!Y13,IF(MENU!$F$18="World",Copy_World!Y13,""))</f>
        <v>0</v>
      </c>
      <c r="Z13" s="72">
        <f>IF(MENU!$F$18="OECD",Copy_OECD!Z13,IF(MENU!$F$18="World",Copy_World!Z13,""))</f>
        <v>0</v>
      </c>
      <c r="AA13" s="72">
        <f>IF(MENU!$F$18="OECD",Copy_OECD!AA13,IF(MENU!$F$18="World",Copy_World!AA13,""))</f>
        <v>0</v>
      </c>
      <c r="AB13" s="72">
        <f>IF(MENU!$F$18="OECD",Copy_OECD!AB13,IF(MENU!$F$18="World",Copy_World!AB13,""))</f>
        <v>0</v>
      </c>
      <c r="AC13" s="72">
        <f>IF(MENU!$F$18="OECD",Copy_OECD!AC13,IF(MENU!$F$18="World",Copy_World!AC13,""))</f>
        <v>0</v>
      </c>
      <c r="AD13" s="72">
        <f>IF(MENU!$F$18="OECD",Copy_OECD!AD13,IF(MENU!$F$18="World",Copy_World!AD13,""))</f>
        <v>0</v>
      </c>
      <c r="AE13" s="72">
        <f>IF(MENU!$F$18="OECD",Copy_OECD!AE13,IF(MENU!$F$18="World",Copy_World!AE13,""))</f>
        <v>0</v>
      </c>
      <c r="AF13" s="72">
        <f>IF(MENU!$F$18="OECD",Copy_OECD!AF13,IF(MENU!$F$18="World",Copy_World!AF13,""))</f>
        <v>0</v>
      </c>
      <c r="AG13" s="72">
        <f>IF(MENU!$F$18="OECD",Copy_OECD!AG13,IF(MENU!$F$18="World",Copy_World!AG13,""))</f>
        <v>0</v>
      </c>
      <c r="AH13" s="72">
        <f>IF(MENU!$F$18="OECD",Copy_OECD!AH13,IF(MENU!$F$18="World",Copy_World!AH13,""))</f>
        <v>0</v>
      </c>
      <c r="AI13" s="72">
        <f>IF(MENU!$F$18="OECD",Copy_OECD!AI13,IF(MENU!$F$18="World",Copy_World!AI13,""))</f>
        <v>0</v>
      </c>
      <c r="AJ13" s="72">
        <f>IF(MENU!$F$18="OECD",Copy_OECD!AJ13,IF(MENU!$F$18="World",Copy_World!AJ13,""))</f>
        <v>0</v>
      </c>
      <c r="AK13" s="72">
        <f>IF(MENU!$F$18="OECD",Copy_OECD!AK13,IF(MENU!$F$18="World",Copy_World!AK13,""))</f>
        <v>0</v>
      </c>
      <c r="AL13" s="72">
        <f>IF(MENU!$F$18="OECD",Copy_OECD!AL13,IF(MENU!$F$18="World",Copy_World!AL13,""))</f>
        <v>0</v>
      </c>
      <c r="AM13" s="72">
        <f>IF(MENU!$F$18="OECD",Copy_OECD!AM13,IF(MENU!$F$18="World",Copy_World!AM13,""))</f>
        <v>0</v>
      </c>
      <c r="AN13" s="72">
        <f>IF(MENU!$F$18="OECD",Copy_OECD!AN13,IF(MENU!$F$18="World",Copy_World!AN13,""))</f>
        <v>0</v>
      </c>
      <c r="AO13" s="72">
        <f>IF(MENU!$F$18="OECD",Copy_OECD!AO13,IF(MENU!$F$18="World",Copy_World!AO13,""))</f>
        <v>0</v>
      </c>
      <c r="AP13" s="72">
        <f>IF(MENU!$F$18="OECD",Copy_OECD!AP13,IF(MENU!$F$18="World",Copy_World!AP13,""))</f>
        <v>0</v>
      </c>
      <c r="AQ13" s="72">
        <f>IF(MENU!$F$18="OECD",Copy_OECD!AQ13,IF(MENU!$F$18="World",Copy_World!AQ13,""))</f>
        <v>0</v>
      </c>
      <c r="AR13" s="72">
        <f>IF(MENU!$F$18="OECD",Copy_OECD!AR13,IF(MENU!$F$18="World",Copy_World!AR13,""))</f>
        <v>0</v>
      </c>
      <c r="AS13" s="72">
        <f>IF(MENU!$F$18="OECD",Copy_OECD!AS13,IF(MENU!$F$18="World",Copy_World!AS13,""))</f>
        <v>0</v>
      </c>
      <c r="AT13" s="72">
        <f>IF(MENU!$F$18="OECD",Copy_OECD!AT13,IF(MENU!$F$18="World",Copy_World!AT13,""))</f>
        <v>-10571</v>
      </c>
      <c r="AU13" s="72">
        <f>IF(MENU!$F$18="OECD",Copy_OECD!AU13,IF(MENU!$F$18="World",Copy_World!AU13,""))</f>
        <v>-232</v>
      </c>
      <c r="AV13" s="72">
        <f>IF(MENU!$F$18="OECD",Copy_OECD!AV13,IF(MENU!$F$18="World",Copy_World!AV13,""))</f>
        <v>0</v>
      </c>
      <c r="AW13" s="72">
        <f>IF(MENU!$F$18="OECD",Copy_OECD!AW13,IF(MENU!$F$18="World",Copy_World!AW13,""))</f>
        <v>0</v>
      </c>
      <c r="AX13" s="72">
        <f>IF(MENU!$F$18="OECD",Copy_OECD!AX13,IF(MENU!$F$18="World",Copy_World!AX13,""))</f>
        <v>0</v>
      </c>
      <c r="AY13" s="72">
        <f>IF(MENU!$F$18="OECD",Copy_OECD!AY13,IF(MENU!$F$18="World",Copy_World!AY13,""))</f>
        <v>0</v>
      </c>
      <c r="AZ13" s="72">
        <f>IF(MENU!$F$18="OECD",Copy_OECD!AZ13,IF(MENU!$F$18="World",Copy_World!AZ13,""))</f>
        <v>0</v>
      </c>
      <c r="BA13" s="72">
        <f>IF(MENU!$F$18="OECD",Copy_OECD!BA13,IF(MENU!$F$18="World",Copy_World!BA13,""))</f>
        <v>0</v>
      </c>
      <c r="BB13" s="72">
        <f>IF(MENU!$F$18="OECD",Copy_OECD!BB13,IF(MENU!$F$18="World",Copy_World!BB13,""))</f>
        <v>0</v>
      </c>
      <c r="BC13" s="72">
        <f>IF(MENU!$F$18="OECD",Copy_OECD!BC13,IF(MENU!$F$18="World",Copy_World!BC13,""))</f>
        <v>-44637</v>
      </c>
      <c r="BD13" s="72">
        <f>IF(MENU!$F$18="OECD",Copy_OECD!BD13,IF(MENU!$F$18="World",Copy_World!BD13,""))</f>
        <v>-403</v>
      </c>
      <c r="BE13" s="72">
        <f>IF(MENU!$F$18="OECD",Copy_OECD!BE13,IF(MENU!$F$18="World",Copy_World!BE13,""))</f>
        <v>0</v>
      </c>
      <c r="BF13" s="72">
        <f>IF(MENU!$F$18="OECD",Copy_OECD!BF13,IF(MENU!$F$18="World",Copy_World!BF13,""))</f>
        <v>-65</v>
      </c>
      <c r="BG13" s="72">
        <f>IF(MENU!$F$18="OECD",Copy_OECD!BG13,IF(MENU!$F$18="World",Copy_World!BG13,""))</f>
        <v>0</v>
      </c>
      <c r="BH13" s="72">
        <f>IF(MENU!$F$18="OECD",Copy_OECD!BH13,IF(MENU!$F$18="World",Copy_World!BH13,""))</f>
        <v>0</v>
      </c>
      <c r="BI13" s="72">
        <f>IF(MENU!$F$18="OECD",Copy_OECD!BI13,IF(MENU!$F$18="World",Copy_World!BI13,""))</f>
        <v>-17200</v>
      </c>
      <c r="BJ13" s="72">
        <f>IF(MENU!$F$18="OECD",Copy_OECD!BJ13,IF(MENU!$F$18="World",Copy_World!BJ13,""))</f>
        <v>-72</v>
      </c>
      <c r="BK13" s="72">
        <f>IF(MENU!$F$18="OECD",Copy_OECD!BK13,IF(MENU!$F$18="World",Copy_World!BK13,""))</f>
        <v>195051</v>
      </c>
      <c r="BL13" s="72">
        <f>IF(MENU!$F$18="OECD",Copy_OECD!BL13,IF(MENU!$F$18="World",Copy_World!BL13,""))</f>
        <v>0</v>
      </c>
      <c r="BM13" s="73">
        <f>IF(MENU!$F$18="OECD",Copy_OECD!BM13,IF(MENU!$F$18="World",Copy_World!BM13,""))</f>
        <v>-215060</v>
      </c>
      <c r="BN13" s="73">
        <f>IF(MENU!$F$18="OECD",Copy_OECD!BN13,IF(MENU!$F$18="World",Copy_World!BN13,""))</f>
        <v>-28471</v>
      </c>
    </row>
    <row r="14" spans="1:111" x14ac:dyDescent="0.3">
      <c r="A14" s="11" t="str">
        <f>IF(MENU!$F$18="OECD",Copy_OECD!A14,IF(MENU!$F$18="World",Copy_World!A14,""))</f>
        <v>Autoproducer electricity plants (transf.)</v>
      </c>
      <c r="B14" s="72">
        <f>IF(MENU!$F$18="OECD",Copy_OECD!B14,IF(MENU!$F$18="World",Copy_World!B14,""))</f>
        <v>0</v>
      </c>
      <c r="C14" s="72">
        <f>IF(MENU!$F$18="OECD",Copy_OECD!C14,IF(MENU!$F$18="World",Copy_World!C14,""))</f>
        <v>0</v>
      </c>
      <c r="D14" s="72">
        <f>IF(MENU!$F$18="OECD",Copy_OECD!D14,IF(MENU!$F$18="World",Copy_World!D14,""))</f>
        <v>0</v>
      </c>
      <c r="E14" s="72">
        <f>IF(MENU!$F$18="OECD",Copy_OECD!E14,IF(MENU!$F$18="World",Copy_World!E14,""))</f>
        <v>0</v>
      </c>
      <c r="F14" s="72">
        <f>IF(MENU!$F$18="OECD",Copy_OECD!F14,IF(MENU!$F$18="World",Copy_World!F14,""))</f>
        <v>0</v>
      </c>
      <c r="G14" s="72">
        <f>IF(MENU!$F$18="OECD",Copy_OECD!G14,IF(MENU!$F$18="World",Copy_World!G14,""))</f>
        <v>0</v>
      </c>
      <c r="H14" s="72">
        <f>IF(MENU!$F$18="OECD",Copy_OECD!H14,IF(MENU!$F$18="World",Copy_World!H14,""))</f>
        <v>0</v>
      </c>
      <c r="I14" s="72">
        <f>IF(MENU!$F$18="OECD",Copy_OECD!I14,IF(MENU!$F$18="World",Copy_World!I14,""))</f>
        <v>0</v>
      </c>
      <c r="J14" s="72">
        <f>IF(MENU!$F$18="OECD",Copy_OECD!J14,IF(MENU!$F$18="World",Copy_World!J14,""))</f>
        <v>0</v>
      </c>
      <c r="K14" s="72">
        <f>IF(MENU!$F$18="OECD",Copy_OECD!K14,IF(MENU!$F$18="World",Copy_World!K14,""))</f>
        <v>0</v>
      </c>
      <c r="L14" s="72">
        <f>IF(MENU!$F$18="OECD",Copy_OECD!L14,IF(MENU!$F$18="World",Copy_World!L14,""))</f>
        <v>0</v>
      </c>
      <c r="M14" s="72">
        <f>IF(MENU!$F$18="OECD",Copy_OECD!M14,IF(MENU!$F$18="World",Copy_World!M14,""))</f>
        <v>0</v>
      </c>
      <c r="N14" s="72">
        <f>IF(MENU!$F$18="OECD",Copy_OECD!N14,IF(MENU!$F$18="World",Copy_World!N14,""))</f>
        <v>0</v>
      </c>
      <c r="O14" s="72">
        <f>IF(MENU!$F$18="OECD",Copy_OECD!O14,IF(MENU!$F$18="World",Copy_World!O14,""))</f>
        <v>0</v>
      </c>
      <c r="P14" s="72">
        <f>IF(MENU!$F$18="OECD",Copy_OECD!P14,IF(MENU!$F$18="World",Copy_World!P14,""))</f>
        <v>0</v>
      </c>
      <c r="Q14" s="72">
        <f>IF(MENU!$F$18="OECD",Copy_OECD!Q14,IF(MENU!$F$18="World",Copy_World!Q14,""))</f>
        <v>0</v>
      </c>
      <c r="R14" s="72">
        <f>IF(MENU!$F$18="OECD",Copy_OECD!R14,IF(MENU!$F$18="World",Copy_World!R14,""))</f>
        <v>0</v>
      </c>
      <c r="S14" s="72">
        <f>IF(MENU!$F$18="OECD",Copy_OECD!S14,IF(MENU!$F$18="World",Copy_World!S14,""))</f>
        <v>-4112</v>
      </c>
      <c r="T14" s="73" t="str">
        <f>IF(MENU!$F$18="OECD",Copy_OECD!T14,IF(MENU!$F$18="World",Copy_World!T14,""))</f>
        <v>x</v>
      </c>
      <c r="U14" s="72">
        <f>IF(MENU!$F$18="OECD",Copy_OECD!U14,IF(MENU!$F$18="World",Copy_World!U14,""))</f>
        <v>0</v>
      </c>
      <c r="V14" s="72">
        <f>IF(MENU!$F$18="OECD",Copy_OECD!V14,IF(MENU!$F$18="World",Copy_World!V14,""))</f>
        <v>0</v>
      </c>
      <c r="W14" s="72">
        <f>IF(MENU!$F$18="OECD",Copy_OECD!W14,IF(MENU!$F$18="World",Copy_World!W14,""))</f>
        <v>0</v>
      </c>
      <c r="X14" s="72">
        <f>IF(MENU!$F$18="OECD",Copy_OECD!X14,IF(MENU!$F$18="World",Copy_World!X14,""))</f>
        <v>0</v>
      </c>
      <c r="Y14" s="72">
        <f>IF(MENU!$F$18="OECD",Copy_OECD!Y14,IF(MENU!$F$18="World",Copy_World!Y14,""))</f>
        <v>0</v>
      </c>
      <c r="Z14" s="72">
        <f>IF(MENU!$F$18="OECD",Copy_OECD!Z14,IF(MENU!$F$18="World",Copy_World!Z14,""))</f>
        <v>0</v>
      </c>
      <c r="AA14" s="72">
        <f>IF(MENU!$F$18="OECD",Copy_OECD!AA14,IF(MENU!$F$18="World",Copy_World!AA14,""))</f>
        <v>0</v>
      </c>
      <c r="AB14" s="72">
        <f>IF(MENU!$F$18="OECD",Copy_OECD!AB14,IF(MENU!$F$18="World",Copy_World!AB14,""))</f>
        <v>0</v>
      </c>
      <c r="AC14" s="72">
        <f>IF(MENU!$F$18="OECD",Copy_OECD!AC14,IF(MENU!$F$18="World",Copy_World!AC14,""))</f>
        <v>0</v>
      </c>
      <c r="AD14" s="72">
        <f>IF(MENU!$F$18="OECD",Copy_OECD!AD14,IF(MENU!$F$18="World",Copy_World!AD14,""))</f>
        <v>0</v>
      </c>
      <c r="AE14" s="72">
        <f>IF(MENU!$F$18="OECD",Copy_OECD!AE14,IF(MENU!$F$18="World",Copy_World!AE14,""))</f>
        <v>0</v>
      </c>
      <c r="AF14" s="72">
        <f>IF(MENU!$F$18="OECD",Copy_OECD!AF14,IF(MENU!$F$18="World",Copy_World!AF14,""))</f>
        <v>0</v>
      </c>
      <c r="AG14" s="72">
        <f>IF(MENU!$F$18="OECD",Copy_OECD!AG14,IF(MENU!$F$18="World",Copy_World!AG14,""))</f>
        <v>0</v>
      </c>
      <c r="AH14" s="72">
        <f>IF(MENU!$F$18="OECD",Copy_OECD!AH14,IF(MENU!$F$18="World",Copy_World!AH14,""))</f>
        <v>0</v>
      </c>
      <c r="AI14" s="72">
        <f>IF(MENU!$F$18="OECD",Copy_OECD!AI14,IF(MENU!$F$18="World",Copy_World!AI14,""))</f>
        <v>0</v>
      </c>
      <c r="AJ14" s="72">
        <f>IF(MENU!$F$18="OECD",Copy_OECD!AJ14,IF(MENU!$F$18="World",Copy_World!AJ14,""))</f>
        <v>0</v>
      </c>
      <c r="AK14" s="72">
        <f>IF(MENU!$F$18="OECD",Copy_OECD!AK14,IF(MENU!$F$18="World",Copy_World!AK14,""))</f>
        <v>0</v>
      </c>
      <c r="AL14" s="72">
        <f>IF(MENU!$F$18="OECD",Copy_OECD!AL14,IF(MENU!$F$18="World",Copy_World!AL14,""))</f>
        <v>0</v>
      </c>
      <c r="AM14" s="72">
        <f>IF(MENU!$F$18="OECD",Copy_OECD!AM14,IF(MENU!$F$18="World",Copy_World!AM14,""))</f>
        <v>0</v>
      </c>
      <c r="AN14" s="72">
        <f>IF(MENU!$F$18="OECD",Copy_OECD!AN14,IF(MENU!$F$18="World",Copy_World!AN14,""))</f>
        <v>0</v>
      </c>
      <c r="AO14" s="72">
        <f>IF(MENU!$F$18="OECD",Copy_OECD!AO14,IF(MENU!$F$18="World",Copy_World!AO14,""))</f>
        <v>0</v>
      </c>
      <c r="AP14" s="72">
        <f>IF(MENU!$F$18="OECD",Copy_OECD!AP14,IF(MENU!$F$18="World",Copy_World!AP14,""))</f>
        <v>0</v>
      </c>
      <c r="AQ14" s="72">
        <f>IF(MENU!$F$18="OECD",Copy_OECD!AQ14,IF(MENU!$F$18="World",Copy_World!AQ14,""))</f>
        <v>0</v>
      </c>
      <c r="AR14" s="72">
        <f>IF(MENU!$F$18="OECD",Copy_OECD!AR14,IF(MENU!$F$18="World",Copy_World!AR14,""))</f>
        <v>0</v>
      </c>
      <c r="AS14" s="72">
        <f>IF(MENU!$F$18="OECD",Copy_OECD!AS14,IF(MENU!$F$18="World",Copy_World!AS14,""))</f>
        <v>0</v>
      </c>
      <c r="AT14" s="72">
        <f>IF(MENU!$F$18="OECD",Copy_OECD!AT14,IF(MENU!$F$18="World",Copy_World!AT14,""))</f>
        <v>-4600</v>
      </c>
      <c r="AU14" s="72">
        <f>IF(MENU!$F$18="OECD",Copy_OECD!AU14,IF(MENU!$F$18="World",Copy_World!AU14,""))</f>
        <v>-405</v>
      </c>
      <c r="AV14" s="72">
        <f>IF(MENU!$F$18="OECD",Copy_OECD!AV14,IF(MENU!$F$18="World",Copy_World!AV14,""))</f>
        <v>0</v>
      </c>
      <c r="AW14" s="72">
        <f>IF(MENU!$F$18="OECD",Copy_OECD!AW14,IF(MENU!$F$18="World",Copy_World!AW14,""))</f>
        <v>0</v>
      </c>
      <c r="AX14" s="72">
        <f>IF(MENU!$F$18="OECD",Copy_OECD!AX14,IF(MENU!$F$18="World",Copy_World!AX14,""))</f>
        <v>0</v>
      </c>
      <c r="AY14" s="72">
        <f>IF(MENU!$F$18="OECD",Copy_OECD!AY14,IF(MENU!$F$18="World",Copy_World!AY14,""))</f>
        <v>0</v>
      </c>
      <c r="AZ14" s="72">
        <f>IF(MENU!$F$18="OECD",Copy_OECD!AZ14,IF(MENU!$F$18="World",Copy_World!AZ14,""))</f>
        <v>0</v>
      </c>
      <c r="BA14" s="72">
        <f>IF(MENU!$F$18="OECD",Copy_OECD!BA14,IF(MENU!$F$18="World",Copy_World!BA14,""))</f>
        <v>0</v>
      </c>
      <c r="BB14" s="72">
        <f>IF(MENU!$F$18="OECD",Copy_OECD!BB14,IF(MENU!$F$18="World",Copy_World!BB14,""))</f>
        <v>0</v>
      </c>
      <c r="BC14" s="72">
        <f>IF(MENU!$F$18="OECD",Copy_OECD!BC14,IF(MENU!$F$18="World",Copy_World!BC14,""))</f>
        <v>0</v>
      </c>
      <c r="BD14" s="72">
        <f>IF(MENU!$F$18="OECD",Copy_OECD!BD14,IF(MENU!$F$18="World",Copy_World!BD14,""))</f>
        <v>0</v>
      </c>
      <c r="BE14" s="72">
        <f>IF(MENU!$F$18="OECD",Copy_OECD!BE14,IF(MENU!$F$18="World",Copy_World!BE14,""))</f>
        <v>0</v>
      </c>
      <c r="BF14" s="72">
        <f>IF(MENU!$F$18="OECD",Copy_OECD!BF14,IF(MENU!$F$18="World",Copy_World!BF14,""))</f>
        <v>-2762</v>
      </c>
      <c r="BG14" s="72">
        <f>IF(MENU!$F$18="OECD",Copy_OECD!BG14,IF(MENU!$F$18="World",Copy_World!BG14,""))</f>
        <v>0</v>
      </c>
      <c r="BH14" s="72">
        <f>IF(MENU!$F$18="OECD",Copy_OECD!BH14,IF(MENU!$F$18="World",Copy_World!BH14,""))</f>
        <v>0</v>
      </c>
      <c r="BI14" s="72">
        <f>IF(MENU!$F$18="OECD",Copy_OECD!BI14,IF(MENU!$F$18="World",Copy_World!BI14,""))</f>
        <v>-3673</v>
      </c>
      <c r="BJ14" s="72">
        <f>IF(MENU!$F$18="OECD",Copy_OECD!BJ14,IF(MENU!$F$18="World",Copy_World!BJ14,""))</f>
        <v>-450</v>
      </c>
      <c r="BK14" s="72">
        <f>IF(MENU!$F$18="OECD",Copy_OECD!BK14,IF(MENU!$F$18="World",Copy_World!BK14,""))</f>
        <v>9596</v>
      </c>
      <c r="BL14" s="72">
        <f>IF(MENU!$F$18="OECD",Copy_OECD!BL14,IF(MENU!$F$18="World",Copy_World!BL14,""))</f>
        <v>0</v>
      </c>
      <c r="BM14" s="73">
        <f>IF(MENU!$F$18="OECD",Copy_OECD!BM14,IF(MENU!$F$18="World",Copy_World!BM14,""))</f>
        <v>-6406</v>
      </c>
      <c r="BN14" s="73">
        <f>IF(MENU!$F$18="OECD",Copy_OECD!BN14,IF(MENU!$F$18="World",Copy_World!BN14,""))</f>
        <v>-11439</v>
      </c>
    </row>
    <row r="15" spans="1:111" x14ac:dyDescent="0.3">
      <c r="A15" s="11" t="str">
        <f>IF(MENU!$F$18="OECD",Copy_OECD!A15,IF(MENU!$F$18="World",Copy_World!A15,""))</f>
        <v>Main activity producer CHP plants (transf.)</v>
      </c>
      <c r="B15" s="72">
        <f>IF(MENU!$F$18="OECD",Copy_OECD!B15,IF(MENU!$F$18="World",Copy_World!B15,""))</f>
        <v>0</v>
      </c>
      <c r="C15" s="72">
        <f>IF(MENU!$F$18="OECD",Copy_OECD!C15,IF(MENU!$F$18="World",Copy_World!C15,""))</f>
        <v>0</v>
      </c>
      <c r="D15" s="72">
        <f>IF(MENU!$F$18="OECD",Copy_OECD!D15,IF(MENU!$F$18="World",Copy_World!D15,""))</f>
        <v>-65764</v>
      </c>
      <c r="E15" s="72">
        <f>IF(MENU!$F$18="OECD",Copy_OECD!E15,IF(MENU!$F$18="World",Copy_World!E15,""))</f>
        <v>0</v>
      </c>
      <c r="F15" s="72">
        <f>IF(MENU!$F$18="OECD",Copy_OECD!F15,IF(MENU!$F$18="World",Copy_World!F15,""))</f>
        <v>0</v>
      </c>
      <c r="G15" s="72">
        <f>IF(MENU!$F$18="OECD",Copy_OECD!G15,IF(MENU!$F$18="World",Copy_World!G15,""))</f>
        <v>0</v>
      </c>
      <c r="H15" s="72">
        <f>IF(MENU!$F$18="OECD",Copy_OECD!H15,IF(MENU!$F$18="World",Copy_World!H15,""))</f>
        <v>0</v>
      </c>
      <c r="I15" s="72">
        <f>IF(MENU!$F$18="OECD",Copy_OECD!I15,IF(MENU!$F$18="World",Copy_World!I15,""))</f>
        <v>0</v>
      </c>
      <c r="J15" s="72">
        <f>IF(MENU!$F$18="OECD",Copy_OECD!J15,IF(MENU!$F$18="World",Copy_World!J15,""))</f>
        <v>0</v>
      </c>
      <c r="K15" s="72">
        <f>IF(MENU!$F$18="OECD",Copy_OECD!K15,IF(MENU!$F$18="World",Copy_World!K15,""))</f>
        <v>0</v>
      </c>
      <c r="L15" s="72">
        <f>IF(MENU!$F$18="OECD",Copy_OECD!L15,IF(MENU!$F$18="World",Copy_World!L15,""))</f>
        <v>0</v>
      </c>
      <c r="M15" s="72">
        <f>IF(MENU!$F$18="OECD",Copy_OECD!M15,IF(MENU!$F$18="World",Copy_World!M15,""))</f>
        <v>0</v>
      </c>
      <c r="N15" s="72">
        <f>IF(MENU!$F$18="OECD",Copy_OECD!N15,IF(MENU!$F$18="World",Copy_World!N15,""))</f>
        <v>-8607</v>
      </c>
      <c r="O15" s="72">
        <f>IF(MENU!$F$18="OECD",Copy_OECD!O15,IF(MENU!$F$18="World",Copy_World!O15,""))</f>
        <v>0</v>
      </c>
      <c r="P15" s="72">
        <f>IF(MENU!$F$18="OECD",Copy_OECD!P15,IF(MENU!$F$18="World",Copy_World!P15,""))</f>
        <v>0</v>
      </c>
      <c r="Q15" s="72">
        <f>IF(MENU!$F$18="OECD",Copy_OECD!Q15,IF(MENU!$F$18="World",Copy_World!Q15,""))</f>
        <v>0</v>
      </c>
      <c r="R15" s="72">
        <f>IF(MENU!$F$18="OECD",Copy_OECD!R15,IF(MENU!$F$18="World",Copy_World!R15,""))</f>
        <v>0</v>
      </c>
      <c r="S15" s="72">
        <f>IF(MENU!$F$18="OECD",Copy_OECD!S15,IF(MENU!$F$18="World",Copy_World!S15,""))</f>
        <v>-165929</v>
      </c>
      <c r="T15" s="73" t="str">
        <f>IF(MENU!$F$18="OECD",Copy_OECD!T15,IF(MENU!$F$18="World",Copy_World!T15,""))</f>
        <v>x</v>
      </c>
      <c r="U15" s="72">
        <f>IF(MENU!$F$18="OECD",Copy_OECD!U15,IF(MENU!$F$18="World",Copy_World!U15,""))</f>
        <v>0</v>
      </c>
      <c r="V15" s="72">
        <f>IF(MENU!$F$18="OECD",Copy_OECD!V15,IF(MENU!$F$18="World",Copy_World!V15,""))</f>
        <v>0</v>
      </c>
      <c r="W15" s="72">
        <f>IF(MENU!$F$18="OECD",Copy_OECD!W15,IF(MENU!$F$18="World",Copy_World!W15,""))</f>
        <v>0</v>
      </c>
      <c r="X15" s="72">
        <f>IF(MENU!$F$18="OECD",Copy_OECD!X15,IF(MENU!$F$18="World",Copy_World!X15,""))</f>
        <v>0</v>
      </c>
      <c r="Y15" s="72">
        <f>IF(MENU!$F$18="OECD",Copy_OECD!Y15,IF(MENU!$F$18="World",Copy_World!Y15,""))</f>
        <v>0</v>
      </c>
      <c r="Z15" s="72">
        <f>IF(MENU!$F$18="OECD",Copy_OECD!Z15,IF(MENU!$F$18="World",Copy_World!Z15,""))</f>
        <v>-7821</v>
      </c>
      <c r="AA15" s="72">
        <f>IF(MENU!$F$18="OECD",Copy_OECD!AA15,IF(MENU!$F$18="World",Copy_World!AA15,""))</f>
        <v>0</v>
      </c>
      <c r="AB15" s="72">
        <f>IF(MENU!$F$18="OECD",Copy_OECD!AB15,IF(MENU!$F$18="World",Copy_World!AB15,""))</f>
        <v>0</v>
      </c>
      <c r="AC15" s="72">
        <f>IF(MENU!$F$18="OECD",Copy_OECD!AC15,IF(MENU!$F$18="World",Copy_World!AC15,""))</f>
        <v>0</v>
      </c>
      <c r="AD15" s="72">
        <f>IF(MENU!$F$18="OECD",Copy_OECD!AD15,IF(MENU!$F$18="World",Copy_World!AD15,""))</f>
        <v>0</v>
      </c>
      <c r="AE15" s="72">
        <f>IF(MENU!$F$18="OECD",Copy_OECD!AE15,IF(MENU!$F$18="World",Copy_World!AE15,""))</f>
        <v>0</v>
      </c>
      <c r="AF15" s="72">
        <f>IF(MENU!$F$18="OECD",Copy_OECD!AF15,IF(MENU!$F$18="World",Copy_World!AF15,""))</f>
        <v>0</v>
      </c>
      <c r="AG15" s="72">
        <f>IF(MENU!$F$18="OECD",Copy_OECD!AG15,IF(MENU!$F$18="World",Copy_World!AG15,""))</f>
        <v>0</v>
      </c>
      <c r="AH15" s="72">
        <f>IF(MENU!$F$18="OECD",Copy_OECD!AH15,IF(MENU!$F$18="World",Copy_World!AH15,""))</f>
        <v>-2812</v>
      </c>
      <c r="AI15" s="72">
        <f>IF(MENU!$F$18="OECD",Copy_OECD!AI15,IF(MENU!$F$18="World",Copy_World!AI15,""))</f>
        <v>0</v>
      </c>
      <c r="AJ15" s="72">
        <f>IF(MENU!$F$18="OECD",Copy_OECD!AJ15,IF(MENU!$F$18="World",Copy_World!AJ15,""))</f>
        <v>0</v>
      </c>
      <c r="AK15" s="72">
        <f>IF(MENU!$F$18="OECD",Copy_OECD!AK15,IF(MENU!$F$18="World",Copy_World!AK15,""))</f>
        <v>0</v>
      </c>
      <c r="AL15" s="72">
        <f>IF(MENU!$F$18="OECD",Copy_OECD!AL15,IF(MENU!$F$18="World",Copy_World!AL15,""))</f>
        <v>0</v>
      </c>
      <c r="AM15" s="72">
        <f>IF(MENU!$F$18="OECD",Copy_OECD!AM15,IF(MENU!$F$18="World",Copy_World!AM15,""))</f>
        <v>0</v>
      </c>
      <c r="AN15" s="72">
        <f>IF(MENU!$F$18="OECD",Copy_OECD!AN15,IF(MENU!$F$18="World",Copy_World!AN15,""))</f>
        <v>0</v>
      </c>
      <c r="AO15" s="72">
        <f>IF(MENU!$F$18="OECD",Copy_OECD!AO15,IF(MENU!$F$18="World",Copy_World!AO15,""))</f>
        <v>0</v>
      </c>
      <c r="AP15" s="72">
        <f>IF(MENU!$F$18="OECD",Copy_OECD!AP15,IF(MENU!$F$18="World",Copy_World!AP15,""))</f>
        <v>0</v>
      </c>
      <c r="AQ15" s="72">
        <f>IF(MENU!$F$18="OECD",Copy_OECD!AQ15,IF(MENU!$F$18="World",Copy_World!AQ15,""))</f>
        <v>0</v>
      </c>
      <c r="AR15" s="72">
        <f>IF(MENU!$F$18="OECD",Copy_OECD!AR15,IF(MENU!$F$18="World",Copy_World!AR15,""))</f>
        <v>0</v>
      </c>
      <c r="AS15" s="72">
        <f>IF(MENU!$F$18="OECD",Copy_OECD!AS15,IF(MENU!$F$18="World",Copy_World!AS15,""))</f>
        <v>0</v>
      </c>
      <c r="AT15" s="72">
        <f>IF(MENU!$F$18="OECD",Copy_OECD!AT15,IF(MENU!$F$18="World",Copy_World!AT15,""))</f>
        <v>-5343</v>
      </c>
      <c r="AU15" s="72">
        <f>IF(MENU!$F$18="OECD",Copy_OECD!AU15,IF(MENU!$F$18="World",Copy_World!AU15,""))</f>
        <v>-450</v>
      </c>
      <c r="AV15" s="72">
        <f>IF(MENU!$F$18="OECD",Copy_OECD!AV15,IF(MENU!$F$18="World",Copy_World!AV15,""))</f>
        <v>0</v>
      </c>
      <c r="AW15" s="72">
        <f>IF(MENU!$F$18="OECD",Copy_OECD!AW15,IF(MENU!$F$18="World",Copy_World!AW15,""))</f>
        <v>0</v>
      </c>
      <c r="AX15" s="72">
        <f>IF(MENU!$F$18="OECD",Copy_OECD!AX15,IF(MENU!$F$18="World",Copy_World!AX15,""))</f>
        <v>0</v>
      </c>
      <c r="AY15" s="72">
        <f>IF(MENU!$F$18="OECD",Copy_OECD!AY15,IF(MENU!$F$18="World",Copy_World!AY15,""))</f>
        <v>0</v>
      </c>
      <c r="AZ15" s="72">
        <f>IF(MENU!$F$18="OECD",Copy_OECD!AZ15,IF(MENU!$F$18="World",Copy_World!AZ15,""))</f>
        <v>0</v>
      </c>
      <c r="BA15" s="72">
        <f>IF(MENU!$F$18="OECD",Copy_OECD!BA15,IF(MENU!$F$18="World",Copy_World!BA15,""))</f>
        <v>0</v>
      </c>
      <c r="BB15" s="72">
        <f>IF(MENU!$F$18="OECD",Copy_OECD!BB15,IF(MENU!$F$18="World",Copy_World!BB15,""))</f>
        <v>0</v>
      </c>
      <c r="BC15" s="72">
        <f>IF(MENU!$F$18="OECD",Copy_OECD!BC15,IF(MENU!$F$18="World",Copy_World!BC15,""))</f>
        <v>0</v>
      </c>
      <c r="BD15" s="72">
        <f>IF(MENU!$F$18="OECD",Copy_OECD!BD15,IF(MENU!$F$18="World",Copy_World!BD15,""))</f>
        <v>0</v>
      </c>
      <c r="BE15" s="72">
        <f>IF(MENU!$F$18="OECD",Copy_OECD!BE15,IF(MENU!$F$18="World",Copy_World!BE15,""))</f>
        <v>0</v>
      </c>
      <c r="BF15" s="72">
        <f>IF(MENU!$F$18="OECD",Copy_OECD!BF15,IF(MENU!$F$18="World",Copy_World!BF15,""))</f>
        <v>0</v>
      </c>
      <c r="BG15" s="72">
        <f>IF(MENU!$F$18="OECD",Copy_OECD!BG15,IF(MENU!$F$18="World",Copy_World!BG15,""))</f>
        <v>0</v>
      </c>
      <c r="BH15" s="72">
        <f>IF(MENU!$F$18="OECD",Copy_OECD!BH15,IF(MENU!$F$18="World",Copy_World!BH15,""))</f>
        <v>0</v>
      </c>
      <c r="BI15" s="72">
        <f>IF(MENU!$F$18="OECD",Copy_OECD!BI15,IF(MENU!$F$18="World",Copy_World!BI15,""))</f>
        <v>0</v>
      </c>
      <c r="BJ15" s="72">
        <f>IF(MENU!$F$18="OECD",Copy_OECD!BJ15,IF(MENU!$F$18="World",Copy_World!BJ15,""))</f>
        <v>0</v>
      </c>
      <c r="BK15" s="72">
        <f>IF(MENU!$F$18="OECD",Copy_OECD!BK15,IF(MENU!$F$18="World",Copy_World!BK15,""))</f>
        <v>98251</v>
      </c>
      <c r="BL15" s="72">
        <f>IF(MENU!$F$18="OECD",Copy_OECD!BL15,IF(MENU!$F$18="World",Copy_World!BL15,""))</f>
        <v>85194</v>
      </c>
      <c r="BM15" s="73">
        <f>IF(MENU!$F$18="OECD",Copy_OECD!BM15,IF(MENU!$F$18="World",Copy_World!BM15,""))</f>
        <v>-73281</v>
      </c>
      <c r="BN15" s="73">
        <f>IF(MENU!$F$18="OECD",Copy_OECD!BN15,IF(MENU!$F$18="World",Copy_World!BN15,""))</f>
        <v>-5793</v>
      </c>
    </row>
    <row r="16" spans="1:111" x14ac:dyDescent="0.3">
      <c r="A16" s="11" t="str">
        <f>IF(MENU!$F$18="OECD",Copy_OECD!A16,IF(MENU!$F$18="World",Copy_World!A16,""))</f>
        <v>Autoproducer CHP plants (transf.)</v>
      </c>
      <c r="B16" s="72">
        <f>IF(MENU!$F$18="OECD",Copy_OECD!B16,IF(MENU!$F$18="World",Copy_World!B16,""))</f>
        <v>0</v>
      </c>
      <c r="C16" s="72">
        <f>IF(MENU!$F$18="OECD",Copy_OECD!C16,IF(MENU!$F$18="World",Copy_World!C16,""))</f>
        <v>0</v>
      </c>
      <c r="D16" s="72">
        <f>IF(MENU!$F$18="OECD",Copy_OECD!D16,IF(MENU!$F$18="World",Copy_World!D16,""))</f>
        <v>0</v>
      </c>
      <c r="E16" s="72">
        <f>IF(MENU!$F$18="OECD",Copy_OECD!E16,IF(MENU!$F$18="World",Copy_World!E16,""))</f>
        <v>0</v>
      </c>
      <c r="F16" s="72">
        <f>IF(MENU!$F$18="OECD",Copy_OECD!F16,IF(MENU!$F$18="World",Copy_World!F16,""))</f>
        <v>0</v>
      </c>
      <c r="G16" s="72">
        <f>IF(MENU!$F$18="OECD",Copy_OECD!G16,IF(MENU!$F$18="World",Copy_World!G16,""))</f>
        <v>0</v>
      </c>
      <c r="H16" s="72">
        <f>IF(MENU!$F$18="OECD",Copy_OECD!H16,IF(MENU!$F$18="World",Copy_World!H16,""))</f>
        <v>0</v>
      </c>
      <c r="I16" s="72">
        <f>IF(MENU!$F$18="OECD",Copy_OECD!I16,IF(MENU!$F$18="World",Copy_World!I16,""))</f>
        <v>0</v>
      </c>
      <c r="J16" s="72">
        <f>IF(MENU!$F$18="OECD",Copy_OECD!J16,IF(MENU!$F$18="World",Copy_World!J16,""))</f>
        <v>0</v>
      </c>
      <c r="K16" s="72">
        <f>IF(MENU!$F$18="OECD",Copy_OECD!K16,IF(MENU!$F$18="World",Copy_World!K16,""))</f>
        <v>0</v>
      </c>
      <c r="L16" s="72">
        <f>IF(MENU!$F$18="OECD",Copy_OECD!L16,IF(MENU!$F$18="World",Copy_World!L16,""))</f>
        <v>0</v>
      </c>
      <c r="M16" s="72">
        <f>IF(MENU!$F$18="OECD",Copy_OECD!M16,IF(MENU!$F$18="World",Copy_World!M16,""))</f>
        <v>-157</v>
      </c>
      <c r="N16" s="72">
        <f>IF(MENU!$F$18="OECD",Copy_OECD!N16,IF(MENU!$F$18="World",Copy_World!N16,""))</f>
        <v>-465</v>
      </c>
      <c r="O16" s="72">
        <f>IF(MENU!$F$18="OECD",Copy_OECD!O16,IF(MENU!$F$18="World",Copy_World!O16,""))</f>
        <v>0</v>
      </c>
      <c r="P16" s="72">
        <f>IF(MENU!$F$18="OECD",Copy_OECD!P16,IF(MENU!$F$18="World",Copy_World!P16,""))</f>
        <v>0</v>
      </c>
      <c r="Q16" s="72">
        <f>IF(MENU!$F$18="OECD",Copy_OECD!Q16,IF(MENU!$F$18="World",Copy_World!Q16,""))</f>
        <v>0</v>
      </c>
      <c r="R16" s="72">
        <f>IF(MENU!$F$18="OECD",Copy_OECD!R16,IF(MENU!$F$18="World",Copy_World!R16,""))</f>
        <v>0</v>
      </c>
      <c r="S16" s="72">
        <f>IF(MENU!$F$18="OECD",Copy_OECD!S16,IF(MENU!$F$18="World",Copy_World!S16,""))</f>
        <v>-80624</v>
      </c>
      <c r="T16" s="73" t="str">
        <f>IF(MENU!$F$18="OECD",Copy_OECD!T16,IF(MENU!$F$18="World",Copy_World!T16,""))</f>
        <v>x</v>
      </c>
      <c r="U16" s="72">
        <f>IF(MENU!$F$18="OECD",Copy_OECD!U16,IF(MENU!$F$18="World",Copy_World!U16,""))</f>
        <v>0</v>
      </c>
      <c r="V16" s="72">
        <f>IF(MENU!$F$18="OECD",Copy_OECD!V16,IF(MENU!$F$18="World",Copy_World!V16,""))</f>
        <v>0</v>
      </c>
      <c r="W16" s="72">
        <f>IF(MENU!$F$18="OECD",Copy_OECD!W16,IF(MENU!$F$18="World",Copy_World!W16,""))</f>
        <v>0</v>
      </c>
      <c r="X16" s="72">
        <f>IF(MENU!$F$18="OECD",Copy_OECD!X16,IF(MENU!$F$18="World",Copy_World!X16,""))</f>
        <v>0</v>
      </c>
      <c r="Y16" s="72">
        <f>IF(MENU!$F$18="OECD",Copy_OECD!Y16,IF(MENU!$F$18="World",Copy_World!Y16,""))</f>
        <v>0</v>
      </c>
      <c r="Z16" s="72">
        <f>IF(MENU!$F$18="OECD",Copy_OECD!Z16,IF(MENU!$F$18="World",Copy_World!Z16,""))</f>
        <v>-12524</v>
      </c>
      <c r="AA16" s="72">
        <f>IF(MENU!$F$18="OECD",Copy_OECD!AA16,IF(MENU!$F$18="World",Copy_World!AA16,""))</f>
        <v>0</v>
      </c>
      <c r="AB16" s="72">
        <f>IF(MENU!$F$18="OECD",Copy_OECD!AB16,IF(MENU!$F$18="World",Copy_World!AB16,""))</f>
        <v>0</v>
      </c>
      <c r="AC16" s="72">
        <f>IF(MENU!$F$18="OECD",Copy_OECD!AC16,IF(MENU!$F$18="World",Copy_World!AC16,""))</f>
        <v>0</v>
      </c>
      <c r="AD16" s="72">
        <f>IF(MENU!$F$18="OECD",Copy_OECD!AD16,IF(MENU!$F$18="World",Copy_World!AD16,""))</f>
        <v>0</v>
      </c>
      <c r="AE16" s="72">
        <f>IF(MENU!$F$18="OECD",Copy_OECD!AE16,IF(MENU!$F$18="World",Copy_World!AE16,""))</f>
        <v>0</v>
      </c>
      <c r="AF16" s="72">
        <f>IF(MENU!$F$18="OECD",Copy_OECD!AF16,IF(MENU!$F$18="World",Copy_World!AF16,""))</f>
        <v>0</v>
      </c>
      <c r="AG16" s="72">
        <f>IF(MENU!$F$18="OECD",Copy_OECD!AG16,IF(MENU!$F$18="World",Copy_World!AG16,""))</f>
        <v>0</v>
      </c>
      <c r="AH16" s="72">
        <f>IF(MENU!$F$18="OECD",Copy_OECD!AH16,IF(MENU!$F$18="World",Copy_World!AH16,""))</f>
        <v>-85</v>
      </c>
      <c r="AI16" s="72">
        <f>IF(MENU!$F$18="OECD",Copy_OECD!AI16,IF(MENU!$F$18="World",Copy_World!AI16,""))</f>
        <v>-40</v>
      </c>
      <c r="AJ16" s="72">
        <f>IF(MENU!$F$18="OECD",Copy_OECD!AJ16,IF(MENU!$F$18="World",Copy_World!AJ16,""))</f>
        <v>0</v>
      </c>
      <c r="AK16" s="72">
        <f>IF(MENU!$F$18="OECD",Copy_OECD!AK16,IF(MENU!$F$18="World",Copy_World!AK16,""))</f>
        <v>0</v>
      </c>
      <c r="AL16" s="72">
        <f>IF(MENU!$F$18="OECD",Copy_OECD!AL16,IF(MENU!$F$18="World",Copy_World!AL16,""))</f>
        <v>0</v>
      </c>
      <c r="AM16" s="72">
        <f>IF(MENU!$F$18="OECD",Copy_OECD!AM16,IF(MENU!$F$18="World",Copy_World!AM16,""))</f>
        <v>0</v>
      </c>
      <c r="AN16" s="72">
        <f>IF(MENU!$F$18="OECD",Copy_OECD!AN16,IF(MENU!$F$18="World",Copy_World!AN16,""))</f>
        <v>0</v>
      </c>
      <c r="AO16" s="72">
        <f>IF(MENU!$F$18="OECD",Copy_OECD!AO16,IF(MENU!$F$18="World",Copy_World!AO16,""))</f>
        <v>0</v>
      </c>
      <c r="AP16" s="72">
        <f>IF(MENU!$F$18="OECD",Copy_OECD!AP16,IF(MENU!$F$18="World",Copy_World!AP16,""))</f>
        <v>-3040</v>
      </c>
      <c r="AQ16" s="72">
        <f>IF(MENU!$F$18="OECD",Copy_OECD!AQ16,IF(MENU!$F$18="World",Copy_World!AQ16,""))</f>
        <v>0</v>
      </c>
      <c r="AR16" s="72">
        <f>IF(MENU!$F$18="OECD",Copy_OECD!AR16,IF(MENU!$F$18="World",Copy_World!AR16,""))</f>
        <v>-38248</v>
      </c>
      <c r="AS16" s="72">
        <f>IF(MENU!$F$18="OECD",Copy_OECD!AS16,IF(MENU!$F$18="World",Copy_World!AS16,""))</f>
        <v>-32582</v>
      </c>
      <c r="AT16" s="72">
        <f>IF(MENU!$F$18="OECD",Copy_OECD!AT16,IF(MENU!$F$18="World",Copy_World!AT16,""))</f>
        <v>-1137</v>
      </c>
      <c r="AU16" s="72">
        <f>IF(MENU!$F$18="OECD",Copy_OECD!AU16,IF(MENU!$F$18="World",Copy_World!AU16,""))</f>
        <v>-5081</v>
      </c>
      <c r="AV16" s="72">
        <f>IF(MENU!$F$18="OECD",Copy_OECD!AV16,IF(MENU!$F$18="World",Copy_World!AV16,""))</f>
        <v>0</v>
      </c>
      <c r="AW16" s="72">
        <f>IF(MENU!$F$18="OECD",Copy_OECD!AW16,IF(MENU!$F$18="World",Copy_World!AW16,""))</f>
        <v>0</v>
      </c>
      <c r="AX16" s="72">
        <f>IF(MENU!$F$18="OECD",Copy_OECD!AX16,IF(MENU!$F$18="World",Copy_World!AX16,""))</f>
        <v>0</v>
      </c>
      <c r="AY16" s="72">
        <f>IF(MENU!$F$18="OECD",Copy_OECD!AY16,IF(MENU!$F$18="World",Copy_World!AY16,""))</f>
        <v>0</v>
      </c>
      <c r="AZ16" s="72">
        <f>IF(MENU!$F$18="OECD",Copy_OECD!AZ16,IF(MENU!$F$18="World",Copy_World!AZ16,""))</f>
        <v>0</v>
      </c>
      <c r="BA16" s="72">
        <f>IF(MENU!$F$18="OECD",Copy_OECD!BA16,IF(MENU!$F$18="World",Copy_World!BA16,""))</f>
        <v>0</v>
      </c>
      <c r="BB16" s="72">
        <f>IF(MENU!$F$18="OECD",Copy_OECD!BB16,IF(MENU!$F$18="World",Copy_World!BB16,""))</f>
        <v>0</v>
      </c>
      <c r="BC16" s="72">
        <f>IF(MENU!$F$18="OECD",Copy_OECD!BC16,IF(MENU!$F$18="World",Copy_World!BC16,""))</f>
        <v>0</v>
      </c>
      <c r="BD16" s="72">
        <f>IF(MENU!$F$18="OECD",Copy_OECD!BD16,IF(MENU!$F$18="World",Copy_World!BD16,""))</f>
        <v>0</v>
      </c>
      <c r="BE16" s="72">
        <f>IF(MENU!$F$18="OECD",Copy_OECD!BE16,IF(MENU!$F$18="World",Copy_World!BE16,""))</f>
        <v>0</v>
      </c>
      <c r="BF16" s="72">
        <f>IF(MENU!$F$18="OECD",Copy_OECD!BF16,IF(MENU!$F$18="World",Copy_World!BF16,""))</f>
        <v>0</v>
      </c>
      <c r="BG16" s="72">
        <f>IF(MENU!$F$18="OECD",Copy_OECD!BG16,IF(MENU!$F$18="World",Copy_World!BG16,""))</f>
        <v>0</v>
      </c>
      <c r="BH16" s="72">
        <f>IF(MENU!$F$18="OECD",Copy_OECD!BH16,IF(MENU!$F$18="World",Copy_World!BH16,""))</f>
        <v>0</v>
      </c>
      <c r="BI16" s="72">
        <f>IF(MENU!$F$18="OECD",Copy_OECD!BI16,IF(MENU!$F$18="World",Copy_World!BI16,""))</f>
        <v>0</v>
      </c>
      <c r="BJ16" s="72">
        <f>IF(MENU!$F$18="OECD",Copy_OECD!BJ16,IF(MENU!$F$18="World",Copy_World!BJ16,""))</f>
        <v>0</v>
      </c>
      <c r="BK16" s="72">
        <f>IF(MENU!$F$18="OECD",Copy_OECD!BK16,IF(MENU!$F$18="World",Copy_World!BK16,""))</f>
        <v>69475</v>
      </c>
      <c r="BL16" s="72">
        <f>IF(MENU!$F$18="OECD",Copy_OECD!BL16,IF(MENU!$F$18="World",Copy_World!BL16,""))</f>
        <v>41137</v>
      </c>
      <c r="BM16" s="73">
        <f>IF(MENU!$F$18="OECD",Copy_OECD!BM16,IF(MENU!$F$18="World",Copy_World!BM16,""))</f>
        <v>-63371</v>
      </c>
      <c r="BN16" s="73">
        <f>IF(MENU!$F$18="OECD",Copy_OECD!BN16,IF(MENU!$F$18="World",Copy_World!BN16,""))</f>
        <v>-44465</v>
      </c>
    </row>
    <row r="17" spans="1:66" x14ac:dyDescent="0.3">
      <c r="A17" s="11" t="str">
        <f>IF(MENU!$F$18="OECD",Copy_OECD!A17,IF(MENU!$F$18="World",Copy_World!A17,""))</f>
        <v>Main activity producer heat plants (transf.)</v>
      </c>
      <c r="B17" s="72">
        <f>IF(MENU!$F$18="OECD",Copy_OECD!B17,IF(MENU!$F$18="World",Copy_World!B17,""))</f>
        <v>0</v>
      </c>
      <c r="C17" s="72">
        <f>IF(MENU!$F$18="OECD",Copy_OECD!C17,IF(MENU!$F$18="World",Copy_World!C17,""))</f>
        <v>0</v>
      </c>
      <c r="D17" s="72">
        <f>IF(MENU!$F$18="OECD",Copy_OECD!D17,IF(MENU!$F$18="World",Copy_World!D17,""))</f>
        <v>0</v>
      </c>
      <c r="E17" s="72">
        <f>IF(MENU!$F$18="OECD",Copy_OECD!E17,IF(MENU!$F$18="World",Copy_World!E17,""))</f>
        <v>0</v>
      </c>
      <c r="F17" s="72">
        <f>IF(MENU!$F$18="OECD",Copy_OECD!F17,IF(MENU!$F$18="World",Copy_World!F17,""))</f>
        <v>0</v>
      </c>
      <c r="G17" s="72">
        <f>IF(MENU!$F$18="OECD",Copy_OECD!G17,IF(MENU!$F$18="World",Copy_World!G17,""))</f>
        <v>0</v>
      </c>
      <c r="H17" s="72">
        <f>IF(MENU!$F$18="OECD",Copy_OECD!H17,IF(MENU!$F$18="World",Copy_World!H17,""))</f>
        <v>0</v>
      </c>
      <c r="I17" s="72">
        <f>IF(MENU!$F$18="OECD",Copy_OECD!I17,IF(MENU!$F$18="World",Copy_World!I17,""))</f>
        <v>0</v>
      </c>
      <c r="J17" s="72">
        <f>IF(MENU!$F$18="OECD",Copy_OECD!J17,IF(MENU!$F$18="World",Copy_World!J17,""))</f>
        <v>0</v>
      </c>
      <c r="K17" s="72">
        <f>IF(MENU!$F$18="OECD",Copy_OECD!K17,IF(MENU!$F$18="World",Copy_World!K17,""))</f>
        <v>0</v>
      </c>
      <c r="L17" s="72">
        <f>IF(MENU!$F$18="OECD",Copy_OECD!L17,IF(MENU!$F$18="World",Copy_World!L17,""))</f>
        <v>0</v>
      </c>
      <c r="M17" s="72">
        <f>IF(MENU!$F$18="OECD",Copy_OECD!M17,IF(MENU!$F$18="World",Copy_World!M17,""))</f>
        <v>0</v>
      </c>
      <c r="N17" s="72">
        <f>IF(MENU!$F$18="OECD",Copy_OECD!N17,IF(MENU!$F$18="World",Copy_World!N17,""))</f>
        <v>0</v>
      </c>
      <c r="O17" s="72">
        <f>IF(MENU!$F$18="OECD",Copy_OECD!O17,IF(MENU!$F$18="World",Copy_World!O17,""))</f>
        <v>0</v>
      </c>
      <c r="P17" s="72">
        <f>IF(MENU!$F$18="OECD",Copy_OECD!P17,IF(MENU!$F$18="World",Copy_World!P17,""))</f>
        <v>0</v>
      </c>
      <c r="Q17" s="72">
        <f>IF(MENU!$F$18="OECD",Copy_OECD!Q17,IF(MENU!$F$18="World",Copy_World!Q17,""))</f>
        <v>0</v>
      </c>
      <c r="R17" s="72">
        <f>IF(MENU!$F$18="OECD",Copy_OECD!R17,IF(MENU!$F$18="World",Copy_World!R17,""))</f>
        <v>0</v>
      </c>
      <c r="S17" s="72">
        <f>IF(MENU!$F$18="OECD",Copy_OECD!S17,IF(MENU!$F$18="World",Copy_World!S17,""))</f>
        <v>-3854</v>
      </c>
      <c r="T17" s="73" t="str">
        <f>IF(MENU!$F$18="OECD",Copy_OECD!T17,IF(MENU!$F$18="World",Copy_World!T17,""))</f>
        <v>x</v>
      </c>
      <c r="U17" s="72">
        <f>IF(MENU!$F$18="OECD",Copy_OECD!U17,IF(MENU!$F$18="World",Copy_World!U17,""))</f>
        <v>0</v>
      </c>
      <c r="V17" s="72">
        <f>IF(MENU!$F$18="OECD",Copy_OECD!V17,IF(MENU!$F$18="World",Copy_World!V17,""))</f>
        <v>0</v>
      </c>
      <c r="W17" s="72">
        <f>IF(MENU!$F$18="OECD",Copy_OECD!W17,IF(MENU!$F$18="World",Copy_World!W17,""))</f>
        <v>0</v>
      </c>
      <c r="X17" s="72">
        <f>IF(MENU!$F$18="OECD",Copy_OECD!X17,IF(MENU!$F$18="World",Copy_World!X17,""))</f>
        <v>0</v>
      </c>
      <c r="Y17" s="72">
        <f>IF(MENU!$F$18="OECD",Copy_OECD!Y17,IF(MENU!$F$18="World",Copy_World!Y17,""))</f>
        <v>0</v>
      </c>
      <c r="Z17" s="72">
        <f>IF(MENU!$F$18="OECD",Copy_OECD!Z17,IF(MENU!$F$18="World",Copy_World!Z17,""))</f>
        <v>-9950</v>
      </c>
      <c r="AA17" s="72">
        <f>IF(MENU!$F$18="OECD",Copy_OECD!AA17,IF(MENU!$F$18="World",Copy_World!AA17,""))</f>
        <v>0</v>
      </c>
      <c r="AB17" s="72">
        <f>IF(MENU!$F$18="OECD",Copy_OECD!AB17,IF(MENU!$F$18="World",Copy_World!AB17,""))</f>
        <v>0</v>
      </c>
      <c r="AC17" s="72">
        <f>IF(MENU!$F$18="OECD",Copy_OECD!AC17,IF(MENU!$F$18="World",Copy_World!AC17,""))</f>
        <v>0</v>
      </c>
      <c r="AD17" s="72">
        <f>IF(MENU!$F$18="OECD",Copy_OECD!AD17,IF(MENU!$F$18="World",Copy_World!AD17,""))</f>
        <v>0</v>
      </c>
      <c r="AE17" s="72">
        <f>IF(MENU!$F$18="OECD",Copy_OECD!AE17,IF(MENU!$F$18="World",Copy_World!AE17,""))</f>
        <v>0</v>
      </c>
      <c r="AF17" s="72">
        <f>IF(MENU!$F$18="OECD",Copy_OECD!AF17,IF(MENU!$F$18="World",Copy_World!AF17,""))</f>
        <v>0</v>
      </c>
      <c r="AG17" s="72">
        <f>IF(MENU!$F$18="OECD",Copy_OECD!AG17,IF(MENU!$F$18="World",Copy_World!AG17,""))</f>
        <v>0</v>
      </c>
      <c r="AH17" s="72">
        <f>IF(MENU!$F$18="OECD",Copy_OECD!AH17,IF(MENU!$F$18="World",Copy_World!AH17,""))</f>
        <v>0</v>
      </c>
      <c r="AI17" s="72">
        <f>IF(MENU!$F$18="OECD",Copy_OECD!AI17,IF(MENU!$F$18="World",Copy_World!AI17,""))</f>
        <v>0</v>
      </c>
      <c r="AJ17" s="72">
        <f>IF(MENU!$F$18="OECD",Copy_OECD!AJ17,IF(MENU!$F$18="World",Copy_World!AJ17,""))</f>
        <v>0</v>
      </c>
      <c r="AK17" s="72">
        <f>IF(MENU!$F$18="OECD",Copy_OECD!AK17,IF(MENU!$F$18="World",Copy_World!AK17,""))</f>
        <v>0</v>
      </c>
      <c r="AL17" s="72">
        <f>IF(MENU!$F$18="OECD",Copy_OECD!AL17,IF(MENU!$F$18="World",Copy_World!AL17,""))</f>
        <v>0</v>
      </c>
      <c r="AM17" s="72">
        <f>IF(MENU!$F$18="OECD",Copy_OECD!AM17,IF(MENU!$F$18="World",Copy_World!AM17,""))</f>
        <v>0</v>
      </c>
      <c r="AN17" s="72">
        <f>IF(MENU!$F$18="OECD",Copy_OECD!AN17,IF(MENU!$F$18="World",Copy_World!AN17,""))</f>
        <v>0</v>
      </c>
      <c r="AO17" s="72">
        <f>IF(MENU!$F$18="OECD",Copy_OECD!AO17,IF(MENU!$F$18="World",Copy_World!AO17,""))</f>
        <v>0</v>
      </c>
      <c r="AP17" s="72">
        <f>IF(MENU!$F$18="OECD",Copy_OECD!AP17,IF(MENU!$F$18="World",Copy_World!AP17,""))</f>
        <v>0</v>
      </c>
      <c r="AQ17" s="72">
        <f>IF(MENU!$F$18="OECD",Copy_OECD!AQ17,IF(MENU!$F$18="World",Copy_World!AQ17,""))</f>
        <v>0</v>
      </c>
      <c r="AR17" s="72">
        <f>IF(MENU!$F$18="OECD",Copy_OECD!AR17,IF(MENU!$F$18="World",Copy_World!AR17,""))</f>
        <v>0</v>
      </c>
      <c r="AS17" s="72">
        <f>IF(MENU!$F$18="OECD",Copy_OECD!AS17,IF(MENU!$F$18="World",Copy_World!AS17,""))</f>
        <v>0</v>
      </c>
      <c r="AT17" s="72">
        <f>IF(MENU!$F$18="OECD",Copy_OECD!AT17,IF(MENU!$F$18="World",Copy_World!AT17,""))</f>
        <v>-422</v>
      </c>
      <c r="AU17" s="72">
        <f>IF(MENU!$F$18="OECD",Copy_OECD!AU17,IF(MENU!$F$18="World",Copy_World!AU17,""))</f>
        <v>0</v>
      </c>
      <c r="AV17" s="72">
        <f>IF(MENU!$F$18="OECD",Copy_OECD!AV17,IF(MENU!$F$18="World",Copy_World!AV17,""))</f>
        <v>0</v>
      </c>
      <c r="AW17" s="72">
        <f>IF(MENU!$F$18="OECD",Copy_OECD!AW17,IF(MENU!$F$18="World",Copy_World!AW17,""))</f>
        <v>0</v>
      </c>
      <c r="AX17" s="72">
        <f>IF(MENU!$F$18="OECD",Copy_OECD!AX17,IF(MENU!$F$18="World",Copy_World!AX17,""))</f>
        <v>0</v>
      </c>
      <c r="AY17" s="72">
        <f>IF(MENU!$F$18="OECD",Copy_OECD!AY17,IF(MENU!$F$18="World",Copy_World!AY17,""))</f>
        <v>0</v>
      </c>
      <c r="AZ17" s="72">
        <f>IF(MENU!$F$18="OECD",Copy_OECD!AZ17,IF(MENU!$F$18="World",Copy_World!AZ17,""))</f>
        <v>0</v>
      </c>
      <c r="BA17" s="72">
        <f>IF(MENU!$F$18="OECD",Copy_OECD!BA17,IF(MENU!$F$18="World",Copy_World!BA17,""))</f>
        <v>0</v>
      </c>
      <c r="BB17" s="72">
        <f>IF(MENU!$F$18="OECD",Copy_OECD!BB17,IF(MENU!$F$18="World",Copy_World!BB17,""))</f>
        <v>0</v>
      </c>
      <c r="BC17" s="72">
        <f>IF(MENU!$F$18="OECD",Copy_OECD!BC17,IF(MENU!$F$18="World",Copy_World!BC17,""))</f>
        <v>0</v>
      </c>
      <c r="BD17" s="72">
        <f>IF(MENU!$F$18="OECD",Copy_OECD!BD17,IF(MENU!$F$18="World",Copy_World!BD17,""))</f>
        <v>0</v>
      </c>
      <c r="BE17" s="72">
        <f>IF(MENU!$F$18="OECD",Copy_OECD!BE17,IF(MENU!$F$18="World",Copy_World!BE17,""))</f>
        <v>0</v>
      </c>
      <c r="BF17" s="72">
        <f>IF(MENU!$F$18="OECD",Copy_OECD!BF17,IF(MENU!$F$18="World",Copy_World!BF17,""))</f>
        <v>0</v>
      </c>
      <c r="BG17" s="72">
        <f>IF(MENU!$F$18="OECD",Copy_OECD!BG17,IF(MENU!$F$18="World",Copy_World!BG17,""))</f>
        <v>0</v>
      </c>
      <c r="BH17" s="72">
        <f>IF(MENU!$F$18="OECD",Copy_OECD!BH17,IF(MENU!$F$18="World",Copy_World!BH17,""))</f>
        <v>0</v>
      </c>
      <c r="BI17" s="72">
        <f>IF(MENU!$F$18="OECD",Copy_OECD!BI17,IF(MENU!$F$18="World",Copy_World!BI17,""))</f>
        <v>0</v>
      </c>
      <c r="BJ17" s="72">
        <f>IF(MENU!$F$18="OECD",Copy_OECD!BJ17,IF(MENU!$F$18="World",Copy_World!BJ17,""))</f>
        <v>0</v>
      </c>
      <c r="BK17" s="72">
        <f>IF(MENU!$F$18="OECD",Copy_OECD!BK17,IF(MENU!$F$18="World",Copy_World!BK17,""))</f>
        <v>0</v>
      </c>
      <c r="BL17" s="72">
        <f>IF(MENU!$F$18="OECD",Copy_OECD!BL17,IF(MENU!$F$18="World",Copy_World!BL17,""))</f>
        <v>7899</v>
      </c>
      <c r="BM17" s="73">
        <f>IF(MENU!$F$18="OECD",Copy_OECD!BM17,IF(MENU!$F$18="World",Copy_World!BM17,""))</f>
        <v>-6326</v>
      </c>
      <c r="BN17" s="73">
        <f>IF(MENU!$F$18="OECD",Copy_OECD!BN17,IF(MENU!$F$18="World",Copy_World!BN17,""))</f>
        <v>-422</v>
      </c>
    </row>
    <row r="18" spans="1:66" x14ac:dyDescent="0.3">
      <c r="A18" s="11" t="str">
        <f>IF(MENU!$F$18="OECD",Copy_OECD!A18,IF(MENU!$F$18="World",Copy_World!A18,""))</f>
        <v>Autoproducer heat plants (transf.)</v>
      </c>
      <c r="B18" s="72">
        <f>IF(MENU!$F$18="OECD",Copy_OECD!B18,IF(MENU!$F$18="World",Copy_World!B18,""))</f>
        <v>0</v>
      </c>
      <c r="C18" s="72">
        <f>IF(MENU!$F$18="OECD",Copy_OECD!C18,IF(MENU!$F$18="World",Copy_World!C18,""))</f>
        <v>0</v>
      </c>
      <c r="D18" s="72">
        <f>IF(MENU!$F$18="OECD",Copy_OECD!D18,IF(MENU!$F$18="World",Copy_World!D18,""))</f>
        <v>0</v>
      </c>
      <c r="E18" s="72">
        <f>IF(MENU!$F$18="OECD",Copy_OECD!E18,IF(MENU!$F$18="World",Copy_World!E18,""))</f>
        <v>0</v>
      </c>
      <c r="F18" s="72">
        <f>IF(MENU!$F$18="OECD",Copy_OECD!F18,IF(MENU!$F$18="World",Copy_World!F18,""))</f>
        <v>0</v>
      </c>
      <c r="G18" s="72">
        <f>IF(MENU!$F$18="OECD",Copy_OECD!G18,IF(MENU!$F$18="World",Copy_World!G18,""))</f>
        <v>0</v>
      </c>
      <c r="H18" s="72">
        <f>IF(MENU!$F$18="OECD",Copy_OECD!H18,IF(MENU!$F$18="World",Copy_World!H18,""))</f>
        <v>0</v>
      </c>
      <c r="I18" s="72">
        <f>IF(MENU!$F$18="OECD",Copy_OECD!I18,IF(MENU!$F$18="World",Copy_World!I18,""))</f>
        <v>0</v>
      </c>
      <c r="J18" s="72">
        <f>IF(MENU!$F$18="OECD",Copy_OECD!J18,IF(MENU!$F$18="World",Copy_World!J18,""))</f>
        <v>0</v>
      </c>
      <c r="K18" s="72">
        <f>IF(MENU!$F$18="OECD",Copy_OECD!K18,IF(MENU!$F$18="World",Copy_World!K18,""))</f>
        <v>0</v>
      </c>
      <c r="L18" s="72">
        <f>IF(MENU!$F$18="OECD",Copy_OECD!L18,IF(MENU!$F$18="World",Copy_World!L18,""))</f>
        <v>0</v>
      </c>
      <c r="M18" s="72">
        <f>IF(MENU!$F$18="OECD",Copy_OECD!M18,IF(MENU!$F$18="World",Copy_World!M18,""))</f>
        <v>0</v>
      </c>
      <c r="N18" s="72">
        <f>IF(MENU!$F$18="OECD",Copy_OECD!N18,IF(MENU!$F$18="World",Copy_World!N18,""))</f>
        <v>0</v>
      </c>
      <c r="O18" s="72">
        <f>IF(MENU!$F$18="OECD",Copy_OECD!O18,IF(MENU!$F$18="World",Copy_World!O18,""))</f>
        <v>0</v>
      </c>
      <c r="P18" s="72">
        <f>IF(MENU!$F$18="OECD",Copy_OECD!P18,IF(MENU!$F$18="World",Copy_World!P18,""))</f>
        <v>0</v>
      </c>
      <c r="Q18" s="72">
        <f>IF(MENU!$F$18="OECD",Copy_OECD!Q18,IF(MENU!$F$18="World",Copy_World!Q18,""))</f>
        <v>0</v>
      </c>
      <c r="R18" s="72">
        <f>IF(MENU!$F$18="OECD",Copy_OECD!R18,IF(MENU!$F$18="World",Copy_World!R18,""))</f>
        <v>0</v>
      </c>
      <c r="S18" s="72">
        <f>IF(MENU!$F$18="OECD",Copy_OECD!S18,IF(MENU!$F$18="World",Copy_World!S18,""))</f>
        <v>-5327</v>
      </c>
      <c r="T18" s="73" t="str">
        <f>IF(MENU!$F$18="OECD",Copy_OECD!T18,IF(MENU!$F$18="World",Copy_World!T18,""))</f>
        <v>x</v>
      </c>
      <c r="U18" s="72">
        <f>IF(MENU!$F$18="OECD",Copy_OECD!U18,IF(MENU!$F$18="World",Copy_World!U18,""))</f>
        <v>0</v>
      </c>
      <c r="V18" s="72">
        <f>IF(MENU!$F$18="OECD",Copy_OECD!V18,IF(MENU!$F$18="World",Copy_World!V18,""))</f>
        <v>0</v>
      </c>
      <c r="W18" s="72">
        <f>IF(MENU!$F$18="OECD",Copy_OECD!W18,IF(MENU!$F$18="World",Copy_World!W18,""))</f>
        <v>0</v>
      </c>
      <c r="X18" s="72">
        <f>IF(MENU!$F$18="OECD",Copy_OECD!X18,IF(MENU!$F$18="World",Copy_World!X18,""))</f>
        <v>0</v>
      </c>
      <c r="Y18" s="72">
        <f>IF(MENU!$F$18="OECD",Copy_OECD!Y18,IF(MENU!$F$18="World",Copy_World!Y18,""))</f>
        <v>0</v>
      </c>
      <c r="Z18" s="72">
        <f>IF(MENU!$F$18="OECD",Copy_OECD!Z18,IF(MENU!$F$18="World",Copy_World!Z18,""))</f>
        <v>-10296</v>
      </c>
      <c r="AA18" s="72">
        <f>IF(MENU!$F$18="OECD",Copy_OECD!AA18,IF(MENU!$F$18="World",Copy_World!AA18,""))</f>
        <v>0</v>
      </c>
      <c r="AB18" s="72">
        <f>IF(MENU!$F$18="OECD",Copy_OECD!AB18,IF(MENU!$F$18="World",Copy_World!AB18,""))</f>
        <v>0</v>
      </c>
      <c r="AC18" s="72">
        <f>IF(MENU!$F$18="OECD",Copy_OECD!AC18,IF(MENU!$F$18="World",Copy_World!AC18,""))</f>
        <v>0</v>
      </c>
      <c r="AD18" s="72">
        <f>IF(MENU!$F$18="OECD",Copy_OECD!AD18,IF(MENU!$F$18="World",Copy_World!AD18,""))</f>
        <v>0</v>
      </c>
      <c r="AE18" s="72">
        <f>IF(MENU!$F$18="OECD",Copy_OECD!AE18,IF(MENU!$F$18="World",Copy_World!AE18,""))</f>
        <v>0</v>
      </c>
      <c r="AF18" s="72">
        <f>IF(MENU!$F$18="OECD",Copy_OECD!AF18,IF(MENU!$F$18="World",Copy_World!AF18,""))</f>
        <v>0</v>
      </c>
      <c r="AG18" s="72">
        <f>IF(MENU!$F$18="OECD",Copy_OECD!AG18,IF(MENU!$F$18="World",Copy_World!AG18,""))</f>
        <v>0</v>
      </c>
      <c r="AH18" s="72">
        <f>IF(MENU!$F$18="OECD",Copy_OECD!AH18,IF(MENU!$F$18="World",Copy_World!AH18,""))</f>
        <v>0</v>
      </c>
      <c r="AI18" s="72">
        <f>IF(MENU!$F$18="OECD",Copy_OECD!AI18,IF(MENU!$F$18="World",Copy_World!AI18,""))</f>
        <v>0</v>
      </c>
      <c r="AJ18" s="72">
        <f>IF(MENU!$F$18="OECD",Copy_OECD!AJ18,IF(MENU!$F$18="World",Copy_World!AJ18,""))</f>
        <v>0</v>
      </c>
      <c r="AK18" s="72">
        <f>IF(MENU!$F$18="OECD",Copy_OECD!AK18,IF(MENU!$F$18="World",Copy_World!AK18,""))</f>
        <v>0</v>
      </c>
      <c r="AL18" s="72">
        <f>IF(MENU!$F$18="OECD",Copy_OECD!AL18,IF(MENU!$F$18="World",Copy_World!AL18,""))</f>
        <v>0</v>
      </c>
      <c r="AM18" s="72">
        <f>IF(MENU!$F$18="OECD",Copy_OECD!AM18,IF(MENU!$F$18="World",Copy_World!AM18,""))</f>
        <v>0</v>
      </c>
      <c r="AN18" s="72">
        <f>IF(MENU!$F$18="OECD",Copy_OECD!AN18,IF(MENU!$F$18="World",Copy_World!AN18,""))</f>
        <v>0</v>
      </c>
      <c r="AO18" s="72">
        <f>IF(MENU!$F$18="OECD",Copy_OECD!AO18,IF(MENU!$F$18="World",Copy_World!AO18,""))</f>
        <v>0</v>
      </c>
      <c r="AP18" s="72">
        <f>IF(MENU!$F$18="OECD",Copy_OECD!AP18,IF(MENU!$F$18="World",Copy_World!AP18,""))</f>
        <v>0</v>
      </c>
      <c r="AQ18" s="72">
        <f>IF(MENU!$F$18="OECD",Copy_OECD!AQ18,IF(MENU!$F$18="World",Copy_World!AQ18,""))</f>
        <v>0</v>
      </c>
      <c r="AR18" s="72">
        <f>IF(MENU!$F$18="OECD",Copy_OECD!AR18,IF(MENU!$F$18="World",Copy_World!AR18,""))</f>
        <v>0</v>
      </c>
      <c r="AS18" s="72">
        <f>IF(MENU!$F$18="OECD",Copy_OECD!AS18,IF(MENU!$F$18="World",Copy_World!AS18,""))</f>
        <v>0</v>
      </c>
      <c r="AT18" s="72">
        <f>IF(MENU!$F$18="OECD",Copy_OECD!AT18,IF(MENU!$F$18="World",Copy_World!AT18,""))</f>
        <v>0</v>
      </c>
      <c r="AU18" s="72">
        <f>IF(MENU!$F$18="OECD",Copy_OECD!AU18,IF(MENU!$F$18="World",Copy_World!AU18,""))</f>
        <v>0</v>
      </c>
      <c r="AV18" s="72">
        <f>IF(MENU!$F$18="OECD",Copy_OECD!AV18,IF(MENU!$F$18="World",Copy_World!AV18,""))</f>
        <v>0</v>
      </c>
      <c r="AW18" s="72">
        <f>IF(MENU!$F$18="OECD",Copy_OECD!AW18,IF(MENU!$F$18="World",Copy_World!AW18,""))</f>
        <v>0</v>
      </c>
      <c r="AX18" s="72">
        <f>IF(MENU!$F$18="OECD",Copy_OECD!AX18,IF(MENU!$F$18="World",Copy_World!AX18,""))</f>
        <v>0</v>
      </c>
      <c r="AY18" s="72">
        <f>IF(MENU!$F$18="OECD",Copy_OECD!AY18,IF(MENU!$F$18="World",Copy_World!AY18,""))</f>
        <v>0</v>
      </c>
      <c r="AZ18" s="72">
        <f>IF(MENU!$F$18="OECD",Copy_OECD!AZ18,IF(MENU!$F$18="World",Copy_World!AZ18,""))</f>
        <v>0</v>
      </c>
      <c r="BA18" s="72">
        <f>IF(MENU!$F$18="OECD",Copy_OECD!BA18,IF(MENU!$F$18="World",Copy_World!BA18,""))</f>
        <v>0</v>
      </c>
      <c r="BB18" s="72">
        <f>IF(MENU!$F$18="OECD",Copy_OECD!BB18,IF(MENU!$F$18="World",Copy_World!BB18,""))</f>
        <v>0</v>
      </c>
      <c r="BC18" s="72">
        <f>IF(MENU!$F$18="OECD",Copy_OECD!BC18,IF(MENU!$F$18="World",Copy_World!BC18,""))</f>
        <v>0</v>
      </c>
      <c r="BD18" s="72">
        <f>IF(MENU!$F$18="OECD",Copy_OECD!BD18,IF(MENU!$F$18="World",Copy_World!BD18,""))</f>
        <v>0</v>
      </c>
      <c r="BE18" s="72">
        <f>IF(MENU!$F$18="OECD",Copy_OECD!BE18,IF(MENU!$F$18="World",Copy_World!BE18,""))</f>
        <v>0</v>
      </c>
      <c r="BF18" s="72">
        <f>IF(MENU!$F$18="OECD",Copy_OECD!BF18,IF(MENU!$F$18="World",Copy_World!BF18,""))</f>
        <v>0</v>
      </c>
      <c r="BG18" s="72">
        <f>IF(MENU!$F$18="OECD",Copy_OECD!BG18,IF(MENU!$F$18="World",Copy_World!BG18,""))</f>
        <v>0</v>
      </c>
      <c r="BH18" s="72">
        <f>IF(MENU!$F$18="OECD",Copy_OECD!BH18,IF(MENU!$F$18="World",Copy_World!BH18,""))</f>
        <v>0</v>
      </c>
      <c r="BI18" s="72">
        <f>IF(MENU!$F$18="OECD",Copy_OECD!BI18,IF(MENU!$F$18="World",Copy_World!BI18,""))</f>
        <v>0</v>
      </c>
      <c r="BJ18" s="72">
        <f>IF(MENU!$F$18="OECD",Copy_OECD!BJ18,IF(MENU!$F$18="World",Copy_World!BJ18,""))</f>
        <v>0</v>
      </c>
      <c r="BK18" s="72">
        <f>IF(MENU!$F$18="OECD",Copy_OECD!BK18,IF(MENU!$F$18="World",Copy_World!BK18,""))</f>
        <v>0</v>
      </c>
      <c r="BL18" s="72">
        <f>IF(MENU!$F$18="OECD",Copy_OECD!BL18,IF(MENU!$F$18="World",Copy_World!BL18,""))</f>
        <v>12899</v>
      </c>
      <c r="BM18" s="73">
        <f>IF(MENU!$F$18="OECD",Copy_OECD!BM18,IF(MENU!$F$18="World",Copy_World!BM18,""))</f>
        <v>-2725</v>
      </c>
      <c r="BN18" s="73">
        <f>IF(MENU!$F$18="OECD",Copy_OECD!BN18,IF(MENU!$F$18="World",Copy_World!BN18,""))</f>
        <v>0</v>
      </c>
    </row>
    <row r="19" spans="1:66" x14ac:dyDescent="0.3">
      <c r="A19" s="11" t="str">
        <f>IF(MENU!$F$18="OECD",Copy_OECD!A19,IF(MENU!$F$18="World",Copy_World!A19,""))</f>
        <v>Heat pumps (transf.)</v>
      </c>
      <c r="B19" s="72">
        <f>IF(MENU!$F$18="OECD",Copy_OECD!B19,IF(MENU!$F$18="World",Copy_World!B19,""))</f>
        <v>0</v>
      </c>
      <c r="C19" s="72">
        <f>IF(MENU!$F$18="OECD",Copy_OECD!C19,IF(MENU!$F$18="World",Copy_World!C19,""))</f>
        <v>0</v>
      </c>
      <c r="D19" s="72">
        <f>IF(MENU!$F$18="OECD",Copy_OECD!D19,IF(MENU!$F$18="World",Copy_World!D19,""))</f>
        <v>0</v>
      </c>
      <c r="E19" s="72">
        <f>IF(MENU!$F$18="OECD",Copy_OECD!E19,IF(MENU!$F$18="World",Copy_World!E19,""))</f>
        <v>0</v>
      </c>
      <c r="F19" s="72">
        <f>IF(MENU!$F$18="OECD",Copy_OECD!F19,IF(MENU!$F$18="World",Copy_World!F19,""))</f>
        <v>0</v>
      </c>
      <c r="G19" s="72">
        <f>IF(MENU!$F$18="OECD",Copy_OECD!G19,IF(MENU!$F$18="World",Copy_World!G19,""))</f>
        <v>0</v>
      </c>
      <c r="H19" s="72">
        <f>IF(MENU!$F$18="OECD",Copy_OECD!H19,IF(MENU!$F$18="World",Copy_World!H19,""))</f>
        <v>0</v>
      </c>
      <c r="I19" s="72">
        <f>IF(MENU!$F$18="OECD",Copy_OECD!I19,IF(MENU!$F$18="World",Copy_World!I19,""))</f>
        <v>0</v>
      </c>
      <c r="J19" s="72">
        <f>IF(MENU!$F$18="OECD",Copy_OECD!J19,IF(MENU!$F$18="World",Copy_World!J19,""))</f>
        <v>0</v>
      </c>
      <c r="K19" s="72">
        <f>IF(MENU!$F$18="OECD",Copy_OECD!K19,IF(MENU!$F$18="World",Copy_World!K19,""))</f>
        <v>0</v>
      </c>
      <c r="L19" s="72">
        <f>IF(MENU!$F$18="OECD",Copy_OECD!L19,IF(MENU!$F$18="World",Copy_World!L19,""))</f>
        <v>0</v>
      </c>
      <c r="M19" s="72">
        <f>IF(MENU!$F$18="OECD",Copy_OECD!M19,IF(MENU!$F$18="World",Copy_World!M19,""))</f>
        <v>0</v>
      </c>
      <c r="N19" s="72">
        <f>IF(MENU!$F$18="OECD",Copy_OECD!N19,IF(MENU!$F$18="World",Copy_World!N19,""))</f>
        <v>0</v>
      </c>
      <c r="O19" s="72">
        <f>IF(MENU!$F$18="OECD",Copy_OECD!O19,IF(MENU!$F$18="World",Copy_World!O19,""))</f>
        <v>0</v>
      </c>
      <c r="P19" s="72">
        <f>IF(MENU!$F$18="OECD",Copy_OECD!P19,IF(MENU!$F$18="World",Copy_World!P19,""))</f>
        <v>0</v>
      </c>
      <c r="Q19" s="72">
        <f>IF(MENU!$F$18="OECD",Copy_OECD!Q19,IF(MENU!$F$18="World",Copy_World!Q19,""))</f>
        <v>0</v>
      </c>
      <c r="R19" s="72">
        <f>IF(MENU!$F$18="OECD",Copy_OECD!R19,IF(MENU!$F$18="World",Copy_World!R19,""))</f>
        <v>0</v>
      </c>
      <c r="S19" s="72">
        <f>IF(MENU!$F$18="OECD",Copy_OECD!S19,IF(MENU!$F$18="World",Copy_World!S19,""))</f>
        <v>0</v>
      </c>
      <c r="T19" s="73" t="str">
        <f>IF(MENU!$F$18="OECD",Copy_OECD!T19,IF(MENU!$F$18="World",Copy_World!T19,""))</f>
        <v>x</v>
      </c>
      <c r="U19" s="72">
        <f>IF(MENU!$F$18="OECD",Copy_OECD!U19,IF(MENU!$F$18="World",Copy_World!U19,""))</f>
        <v>0</v>
      </c>
      <c r="V19" s="72">
        <f>IF(MENU!$F$18="OECD",Copy_OECD!V19,IF(MENU!$F$18="World",Copy_World!V19,""))</f>
        <v>0</v>
      </c>
      <c r="W19" s="72">
        <f>IF(MENU!$F$18="OECD",Copy_OECD!W19,IF(MENU!$F$18="World",Copy_World!W19,""))</f>
        <v>0</v>
      </c>
      <c r="X19" s="72">
        <f>IF(MENU!$F$18="OECD",Copy_OECD!X19,IF(MENU!$F$18="World",Copy_World!X19,""))</f>
        <v>0</v>
      </c>
      <c r="Y19" s="72">
        <f>IF(MENU!$F$18="OECD",Copy_OECD!Y19,IF(MENU!$F$18="World",Copy_World!Y19,""))</f>
        <v>0</v>
      </c>
      <c r="Z19" s="72">
        <f>IF(MENU!$F$18="OECD",Copy_OECD!Z19,IF(MENU!$F$18="World",Copy_World!Z19,""))</f>
        <v>0</v>
      </c>
      <c r="AA19" s="72">
        <f>IF(MENU!$F$18="OECD",Copy_OECD!AA19,IF(MENU!$F$18="World",Copy_World!AA19,""))</f>
        <v>0</v>
      </c>
      <c r="AB19" s="72">
        <f>IF(MENU!$F$18="OECD",Copy_OECD!AB19,IF(MENU!$F$18="World",Copy_World!AB19,""))</f>
        <v>0</v>
      </c>
      <c r="AC19" s="72">
        <f>IF(MENU!$F$18="OECD",Copy_OECD!AC19,IF(MENU!$F$18="World",Copy_World!AC19,""))</f>
        <v>0</v>
      </c>
      <c r="AD19" s="72">
        <f>IF(MENU!$F$18="OECD",Copy_OECD!AD19,IF(MENU!$F$18="World",Copy_World!AD19,""))</f>
        <v>0</v>
      </c>
      <c r="AE19" s="72">
        <f>IF(MENU!$F$18="OECD",Copy_OECD!AE19,IF(MENU!$F$18="World",Copy_World!AE19,""))</f>
        <v>0</v>
      </c>
      <c r="AF19" s="72">
        <f>IF(MENU!$F$18="OECD",Copy_OECD!AF19,IF(MENU!$F$18="World",Copy_World!AF19,""))</f>
        <v>0</v>
      </c>
      <c r="AG19" s="72">
        <f>IF(MENU!$F$18="OECD",Copy_OECD!AG19,IF(MENU!$F$18="World",Copy_World!AG19,""))</f>
        <v>0</v>
      </c>
      <c r="AH19" s="72">
        <f>IF(MENU!$F$18="OECD",Copy_OECD!AH19,IF(MENU!$F$18="World",Copy_World!AH19,""))</f>
        <v>0</v>
      </c>
      <c r="AI19" s="72">
        <f>IF(MENU!$F$18="OECD",Copy_OECD!AI19,IF(MENU!$F$18="World",Copy_World!AI19,""))</f>
        <v>0</v>
      </c>
      <c r="AJ19" s="72">
        <f>IF(MENU!$F$18="OECD",Copy_OECD!AJ19,IF(MENU!$F$18="World",Copy_World!AJ19,""))</f>
        <v>0</v>
      </c>
      <c r="AK19" s="72">
        <f>IF(MENU!$F$18="OECD",Copy_OECD!AK19,IF(MENU!$F$18="World",Copy_World!AK19,""))</f>
        <v>0</v>
      </c>
      <c r="AL19" s="72">
        <f>IF(MENU!$F$18="OECD",Copy_OECD!AL19,IF(MENU!$F$18="World",Copy_World!AL19,""))</f>
        <v>0</v>
      </c>
      <c r="AM19" s="72">
        <f>IF(MENU!$F$18="OECD",Copy_OECD!AM19,IF(MENU!$F$18="World",Copy_World!AM19,""))</f>
        <v>0</v>
      </c>
      <c r="AN19" s="72">
        <f>IF(MENU!$F$18="OECD",Copy_OECD!AN19,IF(MENU!$F$18="World",Copy_World!AN19,""))</f>
        <v>0</v>
      </c>
      <c r="AO19" s="72">
        <f>IF(MENU!$F$18="OECD",Copy_OECD!AO19,IF(MENU!$F$18="World",Copy_World!AO19,""))</f>
        <v>0</v>
      </c>
      <c r="AP19" s="72">
        <f>IF(MENU!$F$18="OECD",Copy_OECD!AP19,IF(MENU!$F$18="World",Copy_World!AP19,""))</f>
        <v>0</v>
      </c>
      <c r="AQ19" s="72">
        <f>IF(MENU!$F$18="OECD",Copy_OECD!AQ19,IF(MENU!$F$18="World",Copy_World!AQ19,""))</f>
        <v>0</v>
      </c>
      <c r="AR19" s="72">
        <f>IF(MENU!$F$18="OECD",Copy_OECD!AR19,IF(MENU!$F$18="World",Copy_World!AR19,""))</f>
        <v>0</v>
      </c>
      <c r="AS19" s="72">
        <f>IF(MENU!$F$18="OECD",Copy_OECD!AS19,IF(MENU!$F$18="World",Copy_World!AS19,""))</f>
        <v>0</v>
      </c>
      <c r="AT19" s="72">
        <f>IF(MENU!$F$18="OECD",Copy_OECD!AT19,IF(MENU!$F$18="World",Copy_World!AT19,""))</f>
        <v>0</v>
      </c>
      <c r="AU19" s="72">
        <f>IF(MENU!$F$18="OECD",Copy_OECD!AU19,IF(MENU!$F$18="World",Copy_World!AU19,""))</f>
        <v>0</v>
      </c>
      <c r="AV19" s="72">
        <f>IF(MENU!$F$18="OECD",Copy_OECD!AV19,IF(MENU!$F$18="World",Copy_World!AV19,""))</f>
        <v>0</v>
      </c>
      <c r="AW19" s="72">
        <f>IF(MENU!$F$18="OECD",Copy_OECD!AW19,IF(MENU!$F$18="World",Copy_World!AW19,""))</f>
        <v>0</v>
      </c>
      <c r="AX19" s="72">
        <f>IF(MENU!$F$18="OECD",Copy_OECD!AX19,IF(MENU!$F$18="World",Copy_World!AX19,""))</f>
        <v>0</v>
      </c>
      <c r="AY19" s="72">
        <f>IF(MENU!$F$18="OECD",Copy_OECD!AY19,IF(MENU!$F$18="World",Copy_World!AY19,""))</f>
        <v>0</v>
      </c>
      <c r="AZ19" s="72">
        <f>IF(MENU!$F$18="OECD",Copy_OECD!AZ19,IF(MENU!$F$18="World",Copy_World!AZ19,""))</f>
        <v>0</v>
      </c>
      <c r="BA19" s="72">
        <f>IF(MENU!$F$18="OECD",Copy_OECD!BA19,IF(MENU!$F$18="World",Copy_World!BA19,""))</f>
        <v>0</v>
      </c>
      <c r="BB19" s="72">
        <f>IF(MENU!$F$18="OECD",Copy_OECD!BB19,IF(MENU!$F$18="World",Copy_World!BB19,""))</f>
        <v>0</v>
      </c>
      <c r="BC19" s="72">
        <f>IF(MENU!$F$18="OECD",Copy_OECD!BC19,IF(MENU!$F$18="World",Copy_World!BC19,""))</f>
        <v>0</v>
      </c>
      <c r="BD19" s="72">
        <f>IF(MENU!$F$18="OECD",Copy_OECD!BD19,IF(MENU!$F$18="World",Copy_World!BD19,""))</f>
        <v>0</v>
      </c>
      <c r="BE19" s="72">
        <f>IF(MENU!$F$18="OECD",Copy_OECD!BE19,IF(MENU!$F$18="World",Copy_World!BE19,""))</f>
        <v>0</v>
      </c>
      <c r="BF19" s="72">
        <f>IF(MENU!$F$18="OECD",Copy_OECD!BF19,IF(MENU!$F$18="World",Copy_World!BF19,""))</f>
        <v>0</v>
      </c>
      <c r="BG19" s="72">
        <f>IF(MENU!$F$18="OECD",Copy_OECD!BG19,IF(MENU!$F$18="World",Copy_World!BG19,""))</f>
        <v>0</v>
      </c>
      <c r="BH19" s="72">
        <f>IF(MENU!$F$18="OECD",Copy_OECD!BH19,IF(MENU!$F$18="World",Copy_World!BH19,""))</f>
        <v>0</v>
      </c>
      <c r="BI19" s="72">
        <f>IF(MENU!$F$18="OECD",Copy_OECD!BI19,IF(MENU!$F$18="World",Copy_World!BI19,""))</f>
        <v>0</v>
      </c>
      <c r="BJ19" s="72">
        <f>IF(MENU!$F$18="OECD",Copy_OECD!BJ19,IF(MENU!$F$18="World",Copy_World!BJ19,""))</f>
        <v>0</v>
      </c>
      <c r="BK19" s="72">
        <f>IF(MENU!$F$18="OECD",Copy_OECD!BK19,IF(MENU!$F$18="World",Copy_World!BK19,""))</f>
        <v>0</v>
      </c>
      <c r="BL19" s="72">
        <f>IF(MENU!$F$18="OECD",Copy_OECD!BL19,IF(MENU!$F$18="World",Copy_World!BL19,""))</f>
        <v>0</v>
      </c>
      <c r="BM19" s="73">
        <f>IF(MENU!$F$18="OECD",Copy_OECD!BM19,IF(MENU!$F$18="World",Copy_World!BM19,""))</f>
        <v>0</v>
      </c>
      <c r="BN19" s="73">
        <f>IF(MENU!$F$18="OECD",Copy_OECD!BN19,IF(MENU!$F$18="World",Copy_World!BN19,""))</f>
        <v>0</v>
      </c>
    </row>
    <row r="20" spans="1:66" x14ac:dyDescent="0.3">
      <c r="A20" s="11" t="str">
        <f>IF(MENU!$F$18="OECD",Copy_OECD!A20,IF(MENU!$F$18="World",Copy_World!A20,""))</f>
        <v>Electric boilers (transf.)</v>
      </c>
      <c r="B20" s="72">
        <f>IF(MENU!$F$18="OECD",Copy_OECD!B20,IF(MENU!$F$18="World",Copy_World!B20,""))</f>
        <v>0</v>
      </c>
      <c r="C20" s="72">
        <f>IF(MENU!$F$18="OECD",Copy_OECD!C20,IF(MENU!$F$18="World",Copy_World!C20,""))</f>
        <v>0</v>
      </c>
      <c r="D20" s="72">
        <f>IF(MENU!$F$18="OECD",Copy_OECD!D20,IF(MENU!$F$18="World",Copy_World!D20,""))</f>
        <v>0</v>
      </c>
      <c r="E20" s="72">
        <f>IF(MENU!$F$18="OECD",Copy_OECD!E20,IF(MENU!$F$18="World",Copy_World!E20,""))</f>
        <v>0</v>
      </c>
      <c r="F20" s="72">
        <f>IF(MENU!$F$18="OECD",Copy_OECD!F20,IF(MENU!$F$18="World",Copy_World!F20,""))</f>
        <v>0</v>
      </c>
      <c r="G20" s="72">
        <f>IF(MENU!$F$18="OECD",Copy_OECD!G20,IF(MENU!$F$18="World",Copy_World!G20,""))</f>
        <v>0</v>
      </c>
      <c r="H20" s="72">
        <f>IF(MENU!$F$18="OECD",Copy_OECD!H20,IF(MENU!$F$18="World",Copy_World!H20,""))</f>
        <v>0</v>
      </c>
      <c r="I20" s="72">
        <f>IF(MENU!$F$18="OECD",Copy_OECD!I20,IF(MENU!$F$18="World",Copy_World!I20,""))</f>
        <v>0</v>
      </c>
      <c r="J20" s="72">
        <f>IF(MENU!$F$18="OECD",Copy_OECD!J20,IF(MENU!$F$18="World",Copy_World!J20,""))</f>
        <v>0</v>
      </c>
      <c r="K20" s="72">
        <f>IF(MENU!$F$18="OECD",Copy_OECD!K20,IF(MENU!$F$18="World",Copy_World!K20,""))</f>
        <v>0</v>
      </c>
      <c r="L20" s="72">
        <f>IF(MENU!$F$18="OECD",Copy_OECD!L20,IF(MENU!$F$18="World",Copy_World!L20,""))</f>
        <v>0</v>
      </c>
      <c r="M20" s="72">
        <f>IF(MENU!$F$18="OECD",Copy_OECD!M20,IF(MENU!$F$18="World",Copy_World!M20,""))</f>
        <v>0</v>
      </c>
      <c r="N20" s="72">
        <f>IF(MENU!$F$18="OECD",Copy_OECD!N20,IF(MENU!$F$18="World",Copy_World!N20,""))</f>
        <v>0</v>
      </c>
      <c r="O20" s="72">
        <f>IF(MENU!$F$18="OECD",Copy_OECD!O20,IF(MENU!$F$18="World",Copy_World!O20,""))</f>
        <v>0</v>
      </c>
      <c r="P20" s="72">
        <f>IF(MENU!$F$18="OECD",Copy_OECD!P20,IF(MENU!$F$18="World",Copy_World!P20,""))</f>
        <v>0</v>
      </c>
      <c r="Q20" s="72">
        <f>IF(MENU!$F$18="OECD",Copy_OECD!Q20,IF(MENU!$F$18="World",Copy_World!Q20,""))</f>
        <v>0</v>
      </c>
      <c r="R20" s="72">
        <f>IF(MENU!$F$18="OECD",Copy_OECD!R20,IF(MENU!$F$18="World",Copy_World!R20,""))</f>
        <v>0</v>
      </c>
      <c r="S20" s="72">
        <f>IF(MENU!$F$18="OECD",Copy_OECD!S20,IF(MENU!$F$18="World",Copy_World!S20,""))</f>
        <v>0</v>
      </c>
      <c r="T20" s="73" t="str">
        <f>IF(MENU!$F$18="OECD",Copy_OECD!T20,IF(MENU!$F$18="World",Copy_World!T20,""))</f>
        <v>x</v>
      </c>
      <c r="U20" s="72">
        <f>IF(MENU!$F$18="OECD",Copy_OECD!U20,IF(MENU!$F$18="World",Copy_World!U20,""))</f>
        <v>0</v>
      </c>
      <c r="V20" s="72">
        <f>IF(MENU!$F$18="OECD",Copy_OECD!V20,IF(MENU!$F$18="World",Copy_World!V20,""))</f>
        <v>0</v>
      </c>
      <c r="W20" s="72">
        <f>IF(MENU!$F$18="OECD",Copy_OECD!W20,IF(MENU!$F$18="World",Copy_World!W20,""))</f>
        <v>0</v>
      </c>
      <c r="X20" s="72">
        <f>IF(MENU!$F$18="OECD",Copy_OECD!X20,IF(MENU!$F$18="World",Copy_World!X20,""))</f>
        <v>0</v>
      </c>
      <c r="Y20" s="72">
        <f>IF(MENU!$F$18="OECD",Copy_OECD!Y20,IF(MENU!$F$18="World",Copy_World!Y20,""))</f>
        <v>0</v>
      </c>
      <c r="Z20" s="72">
        <f>IF(MENU!$F$18="OECD",Copy_OECD!Z20,IF(MENU!$F$18="World",Copy_World!Z20,""))</f>
        <v>0</v>
      </c>
      <c r="AA20" s="72">
        <f>IF(MENU!$F$18="OECD",Copy_OECD!AA20,IF(MENU!$F$18="World",Copy_World!AA20,""))</f>
        <v>0</v>
      </c>
      <c r="AB20" s="72">
        <f>IF(MENU!$F$18="OECD",Copy_OECD!AB20,IF(MENU!$F$18="World",Copy_World!AB20,""))</f>
        <v>0</v>
      </c>
      <c r="AC20" s="72">
        <f>IF(MENU!$F$18="OECD",Copy_OECD!AC20,IF(MENU!$F$18="World",Copy_World!AC20,""))</f>
        <v>0</v>
      </c>
      <c r="AD20" s="72">
        <f>IF(MENU!$F$18="OECD",Copy_OECD!AD20,IF(MENU!$F$18="World",Copy_World!AD20,""))</f>
        <v>0</v>
      </c>
      <c r="AE20" s="72">
        <f>IF(MENU!$F$18="OECD",Copy_OECD!AE20,IF(MENU!$F$18="World",Copy_World!AE20,""))</f>
        <v>0</v>
      </c>
      <c r="AF20" s="72">
        <f>IF(MENU!$F$18="OECD",Copy_OECD!AF20,IF(MENU!$F$18="World",Copy_World!AF20,""))</f>
        <v>0</v>
      </c>
      <c r="AG20" s="72">
        <f>IF(MENU!$F$18="OECD",Copy_OECD!AG20,IF(MENU!$F$18="World",Copy_World!AG20,""))</f>
        <v>0</v>
      </c>
      <c r="AH20" s="72">
        <f>IF(MENU!$F$18="OECD",Copy_OECD!AH20,IF(MENU!$F$18="World",Copy_World!AH20,""))</f>
        <v>0</v>
      </c>
      <c r="AI20" s="72">
        <f>IF(MENU!$F$18="OECD",Copy_OECD!AI20,IF(MENU!$F$18="World",Copy_World!AI20,""))</f>
        <v>0</v>
      </c>
      <c r="AJ20" s="72">
        <f>IF(MENU!$F$18="OECD",Copy_OECD!AJ20,IF(MENU!$F$18="World",Copy_World!AJ20,""))</f>
        <v>0</v>
      </c>
      <c r="AK20" s="72">
        <f>IF(MENU!$F$18="OECD",Copy_OECD!AK20,IF(MENU!$F$18="World",Copy_World!AK20,""))</f>
        <v>0</v>
      </c>
      <c r="AL20" s="72">
        <f>IF(MENU!$F$18="OECD",Copy_OECD!AL20,IF(MENU!$F$18="World",Copy_World!AL20,""))</f>
        <v>0</v>
      </c>
      <c r="AM20" s="72">
        <f>IF(MENU!$F$18="OECD",Copy_OECD!AM20,IF(MENU!$F$18="World",Copy_World!AM20,""))</f>
        <v>0</v>
      </c>
      <c r="AN20" s="72">
        <f>IF(MENU!$F$18="OECD",Copy_OECD!AN20,IF(MENU!$F$18="World",Copy_World!AN20,""))</f>
        <v>0</v>
      </c>
      <c r="AO20" s="72">
        <f>IF(MENU!$F$18="OECD",Copy_OECD!AO20,IF(MENU!$F$18="World",Copy_World!AO20,""))</f>
        <v>0</v>
      </c>
      <c r="AP20" s="72">
        <f>IF(MENU!$F$18="OECD",Copy_OECD!AP20,IF(MENU!$F$18="World",Copy_World!AP20,""))</f>
        <v>0</v>
      </c>
      <c r="AQ20" s="72">
        <f>IF(MENU!$F$18="OECD",Copy_OECD!AQ20,IF(MENU!$F$18="World",Copy_World!AQ20,""))</f>
        <v>0</v>
      </c>
      <c r="AR20" s="72">
        <f>IF(MENU!$F$18="OECD",Copy_OECD!AR20,IF(MENU!$F$18="World",Copy_World!AR20,""))</f>
        <v>0</v>
      </c>
      <c r="AS20" s="72">
        <f>IF(MENU!$F$18="OECD",Copy_OECD!AS20,IF(MENU!$F$18="World",Copy_World!AS20,""))</f>
        <v>0</v>
      </c>
      <c r="AT20" s="72">
        <f>IF(MENU!$F$18="OECD",Copy_OECD!AT20,IF(MENU!$F$18="World",Copy_World!AT20,""))</f>
        <v>0</v>
      </c>
      <c r="AU20" s="72">
        <f>IF(MENU!$F$18="OECD",Copy_OECD!AU20,IF(MENU!$F$18="World",Copy_World!AU20,""))</f>
        <v>0</v>
      </c>
      <c r="AV20" s="72">
        <f>IF(MENU!$F$18="OECD",Copy_OECD!AV20,IF(MENU!$F$18="World",Copy_World!AV20,""))</f>
        <v>0</v>
      </c>
      <c r="AW20" s="72">
        <f>IF(MENU!$F$18="OECD",Copy_OECD!AW20,IF(MENU!$F$18="World",Copy_World!AW20,""))</f>
        <v>0</v>
      </c>
      <c r="AX20" s="72">
        <f>IF(MENU!$F$18="OECD",Copy_OECD!AX20,IF(MENU!$F$18="World",Copy_World!AX20,""))</f>
        <v>0</v>
      </c>
      <c r="AY20" s="72">
        <f>IF(MENU!$F$18="OECD",Copy_OECD!AY20,IF(MENU!$F$18="World",Copy_World!AY20,""))</f>
        <v>0</v>
      </c>
      <c r="AZ20" s="72">
        <f>IF(MENU!$F$18="OECD",Copy_OECD!AZ20,IF(MENU!$F$18="World",Copy_World!AZ20,""))</f>
        <v>0</v>
      </c>
      <c r="BA20" s="72">
        <f>IF(MENU!$F$18="OECD",Copy_OECD!BA20,IF(MENU!$F$18="World",Copy_World!BA20,""))</f>
        <v>0</v>
      </c>
      <c r="BB20" s="72">
        <f>IF(MENU!$F$18="OECD",Copy_OECD!BB20,IF(MENU!$F$18="World",Copy_World!BB20,""))</f>
        <v>0</v>
      </c>
      <c r="BC20" s="72">
        <f>IF(MENU!$F$18="OECD",Copy_OECD!BC20,IF(MENU!$F$18="World",Copy_World!BC20,""))</f>
        <v>0</v>
      </c>
      <c r="BD20" s="72">
        <f>IF(MENU!$F$18="OECD",Copy_OECD!BD20,IF(MENU!$F$18="World",Copy_World!BD20,""))</f>
        <v>0</v>
      </c>
      <c r="BE20" s="72">
        <f>IF(MENU!$F$18="OECD",Copy_OECD!BE20,IF(MENU!$F$18="World",Copy_World!BE20,""))</f>
        <v>0</v>
      </c>
      <c r="BF20" s="72">
        <f>IF(MENU!$F$18="OECD",Copy_OECD!BF20,IF(MENU!$F$18="World",Copy_World!BF20,""))</f>
        <v>0</v>
      </c>
      <c r="BG20" s="72">
        <f>IF(MENU!$F$18="OECD",Copy_OECD!BG20,IF(MENU!$F$18="World",Copy_World!BG20,""))</f>
        <v>0</v>
      </c>
      <c r="BH20" s="72">
        <f>IF(MENU!$F$18="OECD",Copy_OECD!BH20,IF(MENU!$F$18="World",Copy_World!BH20,""))</f>
        <v>0</v>
      </c>
      <c r="BI20" s="72">
        <f>IF(MENU!$F$18="OECD",Copy_OECD!BI20,IF(MENU!$F$18="World",Copy_World!BI20,""))</f>
        <v>0</v>
      </c>
      <c r="BJ20" s="72">
        <f>IF(MENU!$F$18="OECD",Copy_OECD!BJ20,IF(MENU!$F$18="World",Copy_World!BJ20,""))</f>
        <v>0</v>
      </c>
      <c r="BK20" s="72">
        <f>IF(MENU!$F$18="OECD",Copy_OECD!BK20,IF(MENU!$F$18="World",Copy_World!BK20,""))</f>
        <v>0</v>
      </c>
      <c r="BL20" s="72">
        <f>IF(MENU!$F$18="OECD",Copy_OECD!BL20,IF(MENU!$F$18="World",Copy_World!BL20,""))</f>
        <v>0</v>
      </c>
      <c r="BM20" s="73">
        <f>IF(MENU!$F$18="OECD",Copy_OECD!BM20,IF(MENU!$F$18="World",Copy_World!BM20,""))</f>
        <v>0</v>
      </c>
      <c r="BN20" s="73">
        <f>IF(MENU!$F$18="OECD",Copy_OECD!BN20,IF(MENU!$F$18="World",Copy_World!BN20,""))</f>
        <v>0</v>
      </c>
    </row>
    <row r="21" spans="1:66" x14ac:dyDescent="0.3">
      <c r="A21" s="11" t="str">
        <f>IF(MENU!$F$18="OECD",Copy_OECD!A21,IF(MENU!$F$18="World",Copy_World!A21,""))</f>
        <v>Chemical heat for electricity production (transf.)</v>
      </c>
      <c r="B21" s="72">
        <f>IF(MENU!$F$18="OECD",Copy_OECD!B21,IF(MENU!$F$18="World",Copy_World!B21,""))</f>
        <v>0</v>
      </c>
      <c r="C21" s="72">
        <f>IF(MENU!$F$18="OECD",Copy_OECD!C21,IF(MENU!$F$18="World",Copy_World!C21,""))</f>
        <v>0</v>
      </c>
      <c r="D21" s="72">
        <f>IF(MENU!$F$18="OECD",Copy_OECD!D21,IF(MENU!$F$18="World",Copy_World!D21,""))</f>
        <v>0</v>
      </c>
      <c r="E21" s="72">
        <f>IF(MENU!$F$18="OECD",Copy_OECD!E21,IF(MENU!$F$18="World",Copy_World!E21,""))</f>
        <v>0</v>
      </c>
      <c r="F21" s="72">
        <f>IF(MENU!$F$18="OECD",Copy_OECD!F21,IF(MENU!$F$18="World",Copy_World!F21,""))</f>
        <v>0</v>
      </c>
      <c r="G21" s="72">
        <f>IF(MENU!$F$18="OECD",Copy_OECD!G21,IF(MENU!$F$18="World",Copy_World!G21,""))</f>
        <v>0</v>
      </c>
      <c r="H21" s="72">
        <f>IF(MENU!$F$18="OECD",Copy_OECD!H21,IF(MENU!$F$18="World",Copy_World!H21,""))</f>
        <v>0</v>
      </c>
      <c r="I21" s="72">
        <f>IF(MENU!$F$18="OECD",Copy_OECD!I21,IF(MENU!$F$18="World",Copy_World!I21,""))</f>
        <v>0</v>
      </c>
      <c r="J21" s="72">
        <f>IF(MENU!$F$18="OECD",Copy_OECD!J21,IF(MENU!$F$18="World",Copy_World!J21,""))</f>
        <v>0</v>
      </c>
      <c r="K21" s="72">
        <f>IF(MENU!$F$18="OECD",Copy_OECD!K21,IF(MENU!$F$18="World",Copy_World!K21,""))</f>
        <v>0</v>
      </c>
      <c r="L21" s="72">
        <f>IF(MENU!$F$18="OECD",Copy_OECD!L21,IF(MENU!$F$18="World",Copy_World!L21,""))</f>
        <v>0</v>
      </c>
      <c r="M21" s="72">
        <f>IF(MENU!$F$18="OECD",Copy_OECD!M21,IF(MENU!$F$18="World",Copy_World!M21,""))</f>
        <v>0</v>
      </c>
      <c r="N21" s="72">
        <f>IF(MENU!$F$18="OECD",Copy_OECD!N21,IF(MENU!$F$18="World",Copy_World!N21,""))</f>
        <v>0</v>
      </c>
      <c r="O21" s="72">
        <f>IF(MENU!$F$18="OECD",Copy_OECD!O21,IF(MENU!$F$18="World",Copy_World!O21,""))</f>
        <v>0</v>
      </c>
      <c r="P21" s="72">
        <f>IF(MENU!$F$18="OECD",Copy_OECD!P21,IF(MENU!$F$18="World",Copy_World!P21,""))</f>
        <v>0</v>
      </c>
      <c r="Q21" s="72">
        <f>IF(MENU!$F$18="OECD",Copy_OECD!Q21,IF(MENU!$F$18="World",Copy_World!Q21,""))</f>
        <v>0</v>
      </c>
      <c r="R21" s="72">
        <f>IF(MENU!$F$18="OECD",Copy_OECD!R21,IF(MENU!$F$18="World",Copy_World!R21,""))</f>
        <v>0</v>
      </c>
      <c r="S21" s="72">
        <f>IF(MENU!$F$18="OECD",Copy_OECD!S21,IF(MENU!$F$18="World",Copy_World!S21,""))</f>
        <v>0</v>
      </c>
      <c r="T21" s="73" t="str">
        <f>IF(MENU!$F$18="OECD",Copy_OECD!T21,IF(MENU!$F$18="World",Copy_World!T21,""))</f>
        <v>x</v>
      </c>
      <c r="U21" s="72">
        <f>IF(MENU!$F$18="OECD",Copy_OECD!U21,IF(MENU!$F$18="World",Copy_World!U21,""))</f>
        <v>0</v>
      </c>
      <c r="V21" s="72">
        <f>IF(MENU!$F$18="OECD",Copy_OECD!V21,IF(MENU!$F$18="World",Copy_World!V21,""))</f>
        <v>0</v>
      </c>
      <c r="W21" s="72">
        <f>IF(MENU!$F$18="OECD",Copy_OECD!W21,IF(MENU!$F$18="World",Copy_World!W21,""))</f>
        <v>0</v>
      </c>
      <c r="X21" s="72">
        <f>IF(MENU!$F$18="OECD",Copy_OECD!X21,IF(MENU!$F$18="World",Copy_World!X21,""))</f>
        <v>0</v>
      </c>
      <c r="Y21" s="72">
        <f>IF(MENU!$F$18="OECD",Copy_OECD!Y21,IF(MENU!$F$18="World",Copy_World!Y21,""))</f>
        <v>0</v>
      </c>
      <c r="Z21" s="72">
        <f>IF(MENU!$F$18="OECD",Copy_OECD!Z21,IF(MENU!$F$18="World",Copy_World!Z21,""))</f>
        <v>0</v>
      </c>
      <c r="AA21" s="72">
        <f>IF(MENU!$F$18="OECD",Copy_OECD!AA21,IF(MENU!$F$18="World",Copy_World!AA21,""))</f>
        <v>0</v>
      </c>
      <c r="AB21" s="72">
        <f>IF(MENU!$F$18="OECD",Copy_OECD!AB21,IF(MENU!$F$18="World",Copy_World!AB21,""))</f>
        <v>0</v>
      </c>
      <c r="AC21" s="72">
        <f>IF(MENU!$F$18="OECD",Copy_OECD!AC21,IF(MENU!$F$18="World",Copy_World!AC21,""))</f>
        <v>0</v>
      </c>
      <c r="AD21" s="72">
        <f>IF(MENU!$F$18="OECD",Copy_OECD!AD21,IF(MENU!$F$18="World",Copy_World!AD21,""))</f>
        <v>0</v>
      </c>
      <c r="AE21" s="72">
        <f>IF(MENU!$F$18="OECD",Copy_OECD!AE21,IF(MENU!$F$18="World",Copy_World!AE21,""))</f>
        <v>0</v>
      </c>
      <c r="AF21" s="72">
        <f>IF(MENU!$F$18="OECD",Copy_OECD!AF21,IF(MENU!$F$18="World",Copy_World!AF21,""))</f>
        <v>0</v>
      </c>
      <c r="AG21" s="72">
        <f>IF(MENU!$F$18="OECD",Copy_OECD!AG21,IF(MENU!$F$18="World",Copy_World!AG21,""))</f>
        <v>0</v>
      </c>
      <c r="AH21" s="72">
        <f>IF(MENU!$F$18="OECD",Copy_OECD!AH21,IF(MENU!$F$18="World",Copy_World!AH21,""))</f>
        <v>0</v>
      </c>
      <c r="AI21" s="72">
        <f>IF(MENU!$F$18="OECD",Copy_OECD!AI21,IF(MENU!$F$18="World",Copy_World!AI21,""))</f>
        <v>0</v>
      </c>
      <c r="AJ21" s="72">
        <f>IF(MENU!$F$18="OECD",Copy_OECD!AJ21,IF(MENU!$F$18="World",Copy_World!AJ21,""))</f>
        <v>0</v>
      </c>
      <c r="AK21" s="72">
        <f>IF(MENU!$F$18="OECD",Copy_OECD!AK21,IF(MENU!$F$18="World",Copy_World!AK21,""))</f>
        <v>0</v>
      </c>
      <c r="AL21" s="72">
        <f>IF(MENU!$F$18="OECD",Copy_OECD!AL21,IF(MENU!$F$18="World",Copy_World!AL21,""))</f>
        <v>0</v>
      </c>
      <c r="AM21" s="72">
        <f>IF(MENU!$F$18="OECD",Copy_OECD!AM21,IF(MENU!$F$18="World",Copy_World!AM21,""))</f>
        <v>0</v>
      </c>
      <c r="AN21" s="72">
        <f>IF(MENU!$F$18="OECD",Copy_OECD!AN21,IF(MENU!$F$18="World",Copy_World!AN21,""))</f>
        <v>0</v>
      </c>
      <c r="AO21" s="72">
        <f>IF(MENU!$F$18="OECD",Copy_OECD!AO21,IF(MENU!$F$18="World",Copy_World!AO21,""))</f>
        <v>0</v>
      </c>
      <c r="AP21" s="72">
        <f>IF(MENU!$F$18="OECD",Copy_OECD!AP21,IF(MENU!$F$18="World",Copy_World!AP21,""))</f>
        <v>0</v>
      </c>
      <c r="AQ21" s="72">
        <f>IF(MENU!$F$18="OECD",Copy_OECD!AQ21,IF(MENU!$F$18="World",Copy_World!AQ21,""))</f>
        <v>0</v>
      </c>
      <c r="AR21" s="72">
        <f>IF(MENU!$F$18="OECD",Copy_OECD!AR21,IF(MENU!$F$18="World",Copy_World!AR21,""))</f>
        <v>0</v>
      </c>
      <c r="AS21" s="72">
        <f>IF(MENU!$F$18="OECD",Copy_OECD!AS21,IF(MENU!$F$18="World",Copy_World!AS21,""))</f>
        <v>0</v>
      </c>
      <c r="AT21" s="72">
        <f>IF(MENU!$F$18="OECD",Copy_OECD!AT21,IF(MENU!$F$18="World",Copy_World!AT21,""))</f>
        <v>0</v>
      </c>
      <c r="AU21" s="72">
        <f>IF(MENU!$F$18="OECD",Copy_OECD!AU21,IF(MENU!$F$18="World",Copy_World!AU21,""))</f>
        <v>0</v>
      </c>
      <c r="AV21" s="72">
        <f>IF(MENU!$F$18="OECD",Copy_OECD!AV21,IF(MENU!$F$18="World",Copy_World!AV21,""))</f>
        <v>0</v>
      </c>
      <c r="AW21" s="72">
        <f>IF(MENU!$F$18="OECD",Copy_OECD!AW21,IF(MENU!$F$18="World",Copy_World!AW21,""))</f>
        <v>0</v>
      </c>
      <c r="AX21" s="72">
        <f>IF(MENU!$F$18="OECD",Copy_OECD!AX21,IF(MENU!$F$18="World",Copy_World!AX21,""))</f>
        <v>0</v>
      </c>
      <c r="AY21" s="72">
        <f>IF(MENU!$F$18="OECD",Copy_OECD!AY21,IF(MENU!$F$18="World",Copy_World!AY21,""))</f>
        <v>0</v>
      </c>
      <c r="AZ21" s="72">
        <f>IF(MENU!$F$18="OECD",Copy_OECD!AZ21,IF(MENU!$F$18="World",Copy_World!AZ21,""))</f>
        <v>0</v>
      </c>
      <c r="BA21" s="72">
        <f>IF(MENU!$F$18="OECD",Copy_OECD!BA21,IF(MENU!$F$18="World",Copy_World!BA21,""))</f>
        <v>0</v>
      </c>
      <c r="BB21" s="72">
        <f>IF(MENU!$F$18="OECD",Copy_OECD!BB21,IF(MENU!$F$18="World",Copy_World!BB21,""))</f>
        <v>0</v>
      </c>
      <c r="BC21" s="72">
        <f>IF(MENU!$F$18="OECD",Copy_OECD!BC21,IF(MENU!$F$18="World",Copy_World!BC21,""))</f>
        <v>0</v>
      </c>
      <c r="BD21" s="72">
        <f>IF(MENU!$F$18="OECD",Copy_OECD!BD21,IF(MENU!$F$18="World",Copy_World!BD21,""))</f>
        <v>0</v>
      </c>
      <c r="BE21" s="72">
        <f>IF(MENU!$F$18="OECD",Copy_OECD!BE21,IF(MENU!$F$18="World",Copy_World!BE21,""))</f>
        <v>0</v>
      </c>
      <c r="BF21" s="72">
        <f>IF(MENU!$F$18="OECD",Copy_OECD!BF21,IF(MENU!$F$18="World",Copy_World!BF21,""))</f>
        <v>0</v>
      </c>
      <c r="BG21" s="72">
        <f>IF(MENU!$F$18="OECD",Copy_OECD!BG21,IF(MENU!$F$18="World",Copy_World!BG21,""))</f>
        <v>0</v>
      </c>
      <c r="BH21" s="72">
        <f>IF(MENU!$F$18="OECD",Copy_OECD!BH21,IF(MENU!$F$18="World",Copy_World!BH21,""))</f>
        <v>0</v>
      </c>
      <c r="BI21" s="72">
        <f>IF(MENU!$F$18="OECD",Copy_OECD!BI21,IF(MENU!$F$18="World",Copy_World!BI21,""))</f>
        <v>0</v>
      </c>
      <c r="BJ21" s="72">
        <f>IF(MENU!$F$18="OECD",Copy_OECD!BJ21,IF(MENU!$F$18="World",Copy_World!BJ21,""))</f>
        <v>0</v>
      </c>
      <c r="BK21" s="72">
        <f>IF(MENU!$F$18="OECD",Copy_OECD!BK21,IF(MENU!$F$18="World",Copy_World!BK21,""))</f>
        <v>0</v>
      </c>
      <c r="BL21" s="72">
        <f>IF(MENU!$F$18="OECD",Copy_OECD!BL21,IF(MENU!$F$18="World",Copy_World!BL21,""))</f>
        <v>0</v>
      </c>
      <c r="BM21" s="73">
        <f>IF(MENU!$F$18="OECD",Copy_OECD!BM21,IF(MENU!$F$18="World",Copy_World!BM21,""))</f>
        <v>0</v>
      </c>
      <c r="BN21" s="73">
        <f>IF(MENU!$F$18="OECD",Copy_OECD!BN21,IF(MENU!$F$18="World",Copy_World!BN21,""))</f>
        <v>0</v>
      </c>
    </row>
    <row r="22" spans="1:66" x14ac:dyDescent="0.3">
      <c r="A22" s="11" t="str">
        <f>IF(MENU!$F$18="OECD",Copy_OECD!A22,IF(MENU!$F$18="World",Copy_World!A22,""))</f>
        <v>Blast furnaces (transf.)</v>
      </c>
      <c r="B22" s="72">
        <f>IF(MENU!$F$18="OECD",Copy_OECD!B22,IF(MENU!$F$18="World",Copy_World!B22,""))</f>
        <v>0</v>
      </c>
      <c r="C22" s="72">
        <f>IF(MENU!$F$18="OECD",Copy_OECD!C22,IF(MENU!$F$18="World",Copy_World!C22,""))</f>
        <v>-37874</v>
      </c>
      <c r="D22" s="72">
        <f>IF(MENU!$F$18="OECD",Copy_OECD!D22,IF(MENU!$F$18="World",Copy_World!D22,""))</f>
        <v>0</v>
      </c>
      <c r="E22" s="72">
        <f>IF(MENU!$F$18="OECD",Copy_OECD!E22,IF(MENU!$F$18="World",Copy_World!E22,""))</f>
        <v>0</v>
      </c>
      <c r="F22" s="72">
        <f>IF(MENU!$F$18="OECD",Copy_OECD!F22,IF(MENU!$F$18="World",Copy_World!F22,""))</f>
        <v>0</v>
      </c>
      <c r="G22" s="72">
        <f>IF(MENU!$F$18="OECD",Copy_OECD!G22,IF(MENU!$F$18="World",Copy_World!G22,""))</f>
        <v>0</v>
      </c>
      <c r="H22" s="72">
        <f>IF(MENU!$F$18="OECD",Copy_OECD!H22,IF(MENU!$F$18="World",Copy_World!H22,""))</f>
        <v>-52582</v>
      </c>
      <c r="I22" s="72">
        <f>IF(MENU!$F$18="OECD",Copy_OECD!I22,IF(MENU!$F$18="World",Copy_World!I22,""))</f>
        <v>0</v>
      </c>
      <c r="J22" s="72">
        <f>IF(MENU!$F$18="OECD",Copy_OECD!J22,IF(MENU!$F$18="World",Copy_World!J22,""))</f>
        <v>0</v>
      </c>
      <c r="K22" s="72">
        <f>IF(MENU!$F$18="OECD",Copy_OECD!K22,IF(MENU!$F$18="World",Copy_World!K22,""))</f>
        <v>0</v>
      </c>
      <c r="L22" s="72">
        <f>IF(MENU!$F$18="OECD",Copy_OECD!L22,IF(MENU!$F$18="World",Copy_World!L22,""))</f>
        <v>0</v>
      </c>
      <c r="M22" s="72">
        <f>IF(MENU!$F$18="OECD",Copy_OECD!M22,IF(MENU!$F$18="World",Copy_World!M22,""))</f>
        <v>0</v>
      </c>
      <c r="N22" s="72">
        <f>IF(MENU!$F$18="OECD",Copy_OECD!N22,IF(MENU!$F$18="World",Copy_World!N22,""))</f>
        <v>36181</v>
      </c>
      <c r="O22" s="72">
        <f>IF(MENU!$F$18="OECD",Copy_OECD!O22,IF(MENU!$F$18="World",Copy_World!O22,""))</f>
        <v>0</v>
      </c>
      <c r="P22" s="72">
        <f>IF(MENU!$F$18="OECD",Copy_OECD!P22,IF(MENU!$F$18="World",Copy_World!P22,""))</f>
        <v>0</v>
      </c>
      <c r="Q22" s="72">
        <f>IF(MENU!$F$18="OECD",Copy_OECD!Q22,IF(MENU!$F$18="World",Copy_World!Q22,""))</f>
        <v>0</v>
      </c>
      <c r="R22" s="72">
        <f>IF(MENU!$F$18="OECD",Copy_OECD!R22,IF(MENU!$F$18="World",Copy_World!R22,""))</f>
        <v>0</v>
      </c>
      <c r="S22" s="72">
        <f>IF(MENU!$F$18="OECD",Copy_OECD!S22,IF(MENU!$F$18="World",Copy_World!S22,""))</f>
        <v>0</v>
      </c>
      <c r="T22" s="73" t="str">
        <f>IF(MENU!$F$18="OECD",Copy_OECD!T22,IF(MENU!$F$18="World",Copy_World!T22,""))</f>
        <v>x</v>
      </c>
      <c r="U22" s="72">
        <f>IF(MENU!$F$18="OECD",Copy_OECD!U22,IF(MENU!$F$18="World",Copy_World!U22,""))</f>
        <v>0</v>
      </c>
      <c r="V22" s="72">
        <f>IF(MENU!$F$18="OECD",Copy_OECD!V22,IF(MENU!$F$18="World",Copy_World!V22,""))</f>
        <v>0</v>
      </c>
      <c r="W22" s="72">
        <f>IF(MENU!$F$18="OECD",Copy_OECD!W22,IF(MENU!$F$18="World",Copy_World!W22,""))</f>
        <v>0</v>
      </c>
      <c r="X22" s="72">
        <f>IF(MENU!$F$18="OECD",Copy_OECD!X22,IF(MENU!$F$18="World",Copy_World!X22,""))</f>
        <v>0</v>
      </c>
      <c r="Y22" s="72">
        <f>IF(MENU!$F$18="OECD",Copy_OECD!Y22,IF(MENU!$F$18="World",Copy_World!Y22,""))</f>
        <v>0</v>
      </c>
      <c r="Z22" s="72">
        <f>IF(MENU!$F$18="OECD",Copy_OECD!Z22,IF(MENU!$F$18="World",Copy_World!Z22,""))</f>
        <v>0</v>
      </c>
      <c r="AA22" s="72">
        <f>IF(MENU!$F$18="OECD",Copy_OECD!AA22,IF(MENU!$F$18="World",Copy_World!AA22,""))</f>
        <v>0</v>
      </c>
      <c r="AB22" s="72">
        <f>IF(MENU!$F$18="OECD",Copy_OECD!AB22,IF(MENU!$F$18="World",Copy_World!AB22,""))</f>
        <v>0</v>
      </c>
      <c r="AC22" s="72">
        <f>IF(MENU!$F$18="OECD",Copy_OECD!AC22,IF(MENU!$F$18="World",Copy_World!AC22,""))</f>
        <v>0</v>
      </c>
      <c r="AD22" s="72">
        <f>IF(MENU!$F$18="OECD",Copy_OECD!AD22,IF(MENU!$F$18="World",Copy_World!AD22,""))</f>
        <v>0</v>
      </c>
      <c r="AE22" s="72">
        <f>IF(MENU!$F$18="OECD",Copy_OECD!AE22,IF(MENU!$F$18="World",Copy_World!AE22,""))</f>
        <v>0</v>
      </c>
      <c r="AF22" s="72">
        <f>IF(MENU!$F$18="OECD",Copy_OECD!AF22,IF(MENU!$F$18="World",Copy_World!AF22,""))</f>
        <v>0</v>
      </c>
      <c r="AG22" s="72">
        <f>IF(MENU!$F$18="OECD",Copy_OECD!AG22,IF(MENU!$F$18="World",Copy_World!AG22,""))</f>
        <v>0</v>
      </c>
      <c r="AH22" s="72">
        <f>IF(MENU!$F$18="OECD",Copy_OECD!AH22,IF(MENU!$F$18="World",Copy_World!AH22,""))</f>
        <v>0</v>
      </c>
      <c r="AI22" s="72">
        <f>IF(MENU!$F$18="OECD",Copy_OECD!AI22,IF(MENU!$F$18="World",Copy_World!AI22,""))</f>
        <v>0</v>
      </c>
      <c r="AJ22" s="72">
        <f>IF(MENU!$F$18="OECD",Copy_OECD!AJ22,IF(MENU!$F$18="World",Copy_World!AJ22,""))</f>
        <v>0</v>
      </c>
      <c r="AK22" s="72">
        <f>IF(MENU!$F$18="OECD",Copy_OECD!AK22,IF(MENU!$F$18="World",Copy_World!AK22,""))</f>
        <v>0</v>
      </c>
      <c r="AL22" s="72">
        <f>IF(MENU!$F$18="OECD",Copy_OECD!AL22,IF(MENU!$F$18="World",Copy_World!AL22,""))</f>
        <v>0</v>
      </c>
      <c r="AM22" s="72">
        <f>IF(MENU!$F$18="OECD",Copy_OECD!AM22,IF(MENU!$F$18="World",Copy_World!AM22,""))</f>
        <v>0</v>
      </c>
      <c r="AN22" s="72">
        <f>IF(MENU!$F$18="OECD",Copy_OECD!AN22,IF(MENU!$F$18="World",Copy_World!AN22,""))</f>
        <v>0</v>
      </c>
      <c r="AO22" s="72">
        <f>IF(MENU!$F$18="OECD",Copy_OECD!AO22,IF(MENU!$F$18="World",Copy_World!AO22,""))</f>
        <v>0</v>
      </c>
      <c r="AP22" s="72">
        <f>IF(MENU!$F$18="OECD",Copy_OECD!AP22,IF(MENU!$F$18="World",Copy_World!AP22,""))</f>
        <v>0</v>
      </c>
      <c r="AQ22" s="72">
        <f>IF(MENU!$F$18="OECD",Copy_OECD!AQ22,IF(MENU!$F$18="World",Copy_World!AQ22,""))</f>
        <v>0</v>
      </c>
      <c r="AR22" s="72">
        <f>IF(MENU!$F$18="OECD",Copy_OECD!AR22,IF(MENU!$F$18="World",Copy_World!AR22,""))</f>
        <v>0</v>
      </c>
      <c r="AS22" s="72">
        <f>IF(MENU!$F$18="OECD",Copy_OECD!AS22,IF(MENU!$F$18="World",Copy_World!AS22,""))</f>
        <v>0</v>
      </c>
      <c r="AT22" s="72">
        <f>IF(MENU!$F$18="OECD",Copy_OECD!AT22,IF(MENU!$F$18="World",Copy_World!AT22,""))</f>
        <v>0</v>
      </c>
      <c r="AU22" s="72">
        <f>IF(MENU!$F$18="OECD",Copy_OECD!AU22,IF(MENU!$F$18="World",Copy_World!AU22,""))</f>
        <v>0</v>
      </c>
      <c r="AV22" s="72">
        <f>IF(MENU!$F$18="OECD",Copy_OECD!AV22,IF(MENU!$F$18="World",Copy_World!AV22,""))</f>
        <v>0</v>
      </c>
      <c r="AW22" s="72">
        <f>IF(MENU!$F$18="OECD",Copy_OECD!AW22,IF(MENU!$F$18="World",Copy_World!AW22,""))</f>
        <v>0</v>
      </c>
      <c r="AX22" s="72">
        <f>IF(MENU!$F$18="OECD",Copy_OECD!AX22,IF(MENU!$F$18="World",Copy_World!AX22,""))</f>
        <v>0</v>
      </c>
      <c r="AY22" s="72">
        <f>IF(MENU!$F$18="OECD",Copy_OECD!AY22,IF(MENU!$F$18="World",Copy_World!AY22,""))</f>
        <v>0</v>
      </c>
      <c r="AZ22" s="72">
        <f>IF(MENU!$F$18="OECD",Copy_OECD!AZ22,IF(MENU!$F$18="World",Copy_World!AZ22,""))</f>
        <v>0</v>
      </c>
      <c r="BA22" s="72">
        <f>IF(MENU!$F$18="OECD",Copy_OECD!BA22,IF(MENU!$F$18="World",Copy_World!BA22,""))</f>
        <v>0</v>
      </c>
      <c r="BB22" s="72">
        <f>IF(MENU!$F$18="OECD",Copy_OECD!BB22,IF(MENU!$F$18="World",Copy_World!BB22,""))</f>
        <v>0</v>
      </c>
      <c r="BC22" s="72">
        <f>IF(MENU!$F$18="OECD",Copy_OECD!BC22,IF(MENU!$F$18="World",Copy_World!BC22,""))</f>
        <v>0</v>
      </c>
      <c r="BD22" s="72">
        <f>IF(MENU!$F$18="OECD",Copy_OECD!BD22,IF(MENU!$F$18="World",Copy_World!BD22,""))</f>
        <v>0</v>
      </c>
      <c r="BE22" s="72">
        <f>IF(MENU!$F$18="OECD",Copy_OECD!BE22,IF(MENU!$F$18="World",Copy_World!BE22,""))</f>
        <v>0</v>
      </c>
      <c r="BF22" s="72">
        <f>IF(MENU!$F$18="OECD",Copy_OECD!BF22,IF(MENU!$F$18="World",Copy_World!BF22,""))</f>
        <v>0</v>
      </c>
      <c r="BG22" s="72">
        <f>IF(MENU!$F$18="OECD",Copy_OECD!BG22,IF(MENU!$F$18="World",Copy_World!BG22,""))</f>
        <v>0</v>
      </c>
      <c r="BH22" s="72">
        <f>IF(MENU!$F$18="OECD",Copy_OECD!BH22,IF(MENU!$F$18="World",Copy_World!BH22,""))</f>
        <v>0</v>
      </c>
      <c r="BI22" s="72">
        <f>IF(MENU!$F$18="OECD",Copy_OECD!BI22,IF(MENU!$F$18="World",Copy_World!BI22,""))</f>
        <v>0</v>
      </c>
      <c r="BJ22" s="72">
        <f>IF(MENU!$F$18="OECD",Copy_OECD!BJ22,IF(MENU!$F$18="World",Copy_World!BJ22,""))</f>
        <v>0</v>
      </c>
      <c r="BK22" s="72">
        <f>IF(MENU!$F$18="OECD",Copy_OECD!BK22,IF(MENU!$F$18="World",Copy_World!BK22,""))</f>
        <v>0</v>
      </c>
      <c r="BL22" s="72">
        <f>IF(MENU!$F$18="OECD",Copy_OECD!BL22,IF(MENU!$F$18="World",Copy_World!BL22,""))</f>
        <v>0</v>
      </c>
      <c r="BM22" s="73">
        <f>IF(MENU!$F$18="OECD",Copy_OECD!BM22,IF(MENU!$F$18="World",Copy_World!BM22,""))</f>
        <v>-54276</v>
      </c>
      <c r="BN22" s="73">
        <f>IF(MENU!$F$18="OECD",Copy_OECD!BN22,IF(MENU!$F$18="World",Copy_World!BN22,""))</f>
        <v>0</v>
      </c>
    </row>
    <row r="23" spans="1:66" x14ac:dyDescent="0.3">
      <c r="A23" s="11" t="str">
        <f>IF(MENU!$F$18="OECD",Copy_OECD!A23,IF(MENU!$F$18="World",Copy_World!A23,""))</f>
        <v>Gas works (transf.)</v>
      </c>
      <c r="B23" s="72">
        <f>IF(MENU!$F$18="OECD",Copy_OECD!B23,IF(MENU!$F$18="World",Copy_World!B23,""))</f>
        <v>0</v>
      </c>
      <c r="C23" s="72">
        <f>IF(MENU!$F$18="OECD",Copy_OECD!C23,IF(MENU!$F$18="World",Copy_World!C23,""))</f>
        <v>0</v>
      </c>
      <c r="D23" s="72">
        <f>IF(MENU!$F$18="OECD",Copy_OECD!D23,IF(MENU!$F$18="World",Copy_World!D23,""))</f>
        <v>0</v>
      </c>
      <c r="E23" s="72">
        <f>IF(MENU!$F$18="OECD",Copy_OECD!E23,IF(MENU!$F$18="World",Copy_World!E23,""))</f>
        <v>0</v>
      </c>
      <c r="F23" s="72">
        <f>IF(MENU!$F$18="OECD",Copy_OECD!F23,IF(MENU!$F$18="World",Copy_World!F23,""))</f>
        <v>0</v>
      </c>
      <c r="G23" s="72">
        <f>IF(MENU!$F$18="OECD",Copy_OECD!G23,IF(MENU!$F$18="World",Copy_World!G23,""))</f>
        <v>0</v>
      </c>
      <c r="H23" s="72">
        <f>IF(MENU!$F$18="OECD",Copy_OECD!H23,IF(MENU!$F$18="World",Copy_World!H23,""))</f>
        <v>0</v>
      </c>
      <c r="I23" s="72">
        <f>IF(MENU!$F$18="OECD",Copy_OECD!I23,IF(MENU!$F$18="World",Copy_World!I23,""))</f>
        <v>0</v>
      </c>
      <c r="J23" s="72">
        <f>IF(MENU!$F$18="OECD",Copy_OECD!J23,IF(MENU!$F$18="World",Copy_World!J23,""))</f>
        <v>0</v>
      </c>
      <c r="K23" s="72">
        <f>IF(MENU!$F$18="OECD",Copy_OECD!K23,IF(MENU!$F$18="World",Copy_World!K23,""))</f>
        <v>0</v>
      </c>
      <c r="L23" s="72">
        <f>IF(MENU!$F$18="OECD",Copy_OECD!L23,IF(MENU!$F$18="World",Copy_World!L23,""))</f>
        <v>0</v>
      </c>
      <c r="M23" s="72">
        <f>IF(MENU!$F$18="OECD",Copy_OECD!M23,IF(MENU!$F$18="World",Copy_World!M23,""))</f>
        <v>0</v>
      </c>
      <c r="N23" s="72">
        <f>IF(MENU!$F$18="OECD",Copy_OECD!N23,IF(MENU!$F$18="World",Copy_World!N23,""))</f>
        <v>0</v>
      </c>
      <c r="O23" s="72">
        <f>IF(MENU!$F$18="OECD",Copy_OECD!O23,IF(MENU!$F$18="World",Copy_World!O23,""))</f>
        <v>0</v>
      </c>
      <c r="P23" s="72">
        <f>IF(MENU!$F$18="OECD",Copy_OECD!P23,IF(MENU!$F$18="World",Copy_World!P23,""))</f>
        <v>0</v>
      </c>
      <c r="Q23" s="72">
        <f>IF(MENU!$F$18="OECD",Copy_OECD!Q23,IF(MENU!$F$18="World",Copy_World!Q23,""))</f>
        <v>0</v>
      </c>
      <c r="R23" s="72">
        <f>IF(MENU!$F$18="OECD",Copy_OECD!R23,IF(MENU!$F$18="World",Copy_World!R23,""))</f>
        <v>0</v>
      </c>
      <c r="S23" s="72">
        <f>IF(MENU!$F$18="OECD",Copy_OECD!S23,IF(MENU!$F$18="World",Copy_World!S23,""))</f>
        <v>0</v>
      </c>
      <c r="T23" s="73" t="str">
        <f>IF(MENU!$F$18="OECD",Copy_OECD!T23,IF(MENU!$F$18="World",Copy_World!T23,""))</f>
        <v>x</v>
      </c>
      <c r="U23" s="72">
        <f>IF(MENU!$F$18="OECD",Copy_OECD!U23,IF(MENU!$F$18="World",Copy_World!U23,""))</f>
        <v>0</v>
      </c>
      <c r="V23" s="72">
        <f>IF(MENU!$F$18="OECD",Copy_OECD!V23,IF(MENU!$F$18="World",Copy_World!V23,""))</f>
        <v>0</v>
      </c>
      <c r="W23" s="72">
        <f>IF(MENU!$F$18="OECD",Copy_OECD!W23,IF(MENU!$F$18="World",Copy_World!W23,""))</f>
        <v>0</v>
      </c>
      <c r="X23" s="72">
        <f>IF(MENU!$F$18="OECD",Copy_OECD!X23,IF(MENU!$F$18="World",Copy_World!X23,""))</f>
        <v>0</v>
      </c>
      <c r="Y23" s="72">
        <f>IF(MENU!$F$18="OECD",Copy_OECD!Y23,IF(MENU!$F$18="World",Copy_World!Y23,""))</f>
        <v>0</v>
      </c>
      <c r="Z23" s="72">
        <f>IF(MENU!$F$18="OECD",Copy_OECD!Z23,IF(MENU!$F$18="World",Copy_World!Z23,""))</f>
        <v>0</v>
      </c>
      <c r="AA23" s="72">
        <f>IF(MENU!$F$18="OECD",Copy_OECD!AA23,IF(MENU!$F$18="World",Copy_World!AA23,""))</f>
        <v>0</v>
      </c>
      <c r="AB23" s="72">
        <f>IF(MENU!$F$18="OECD",Copy_OECD!AB23,IF(MENU!$F$18="World",Copy_World!AB23,""))</f>
        <v>0</v>
      </c>
      <c r="AC23" s="72">
        <f>IF(MENU!$F$18="OECD",Copy_OECD!AC23,IF(MENU!$F$18="World",Copy_World!AC23,""))</f>
        <v>0</v>
      </c>
      <c r="AD23" s="72">
        <f>IF(MENU!$F$18="OECD",Copy_OECD!AD23,IF(MENU!$F$18="World",Copy_World!AD23,""))</f>
        <v>0</v>
      </c>
      <c r="AE23" s="72">
        <f>IF(MENU!$F$18="OECD",Copy_OECD!AE23,IF(MENU!$F$18="World",Copy_World!AE23,""))</f>
        <v>0</v>
      </c>
      <c r="AF23" s="72">
        <f>IF(MENU!$F$18="OECD",Copy_OECD!AF23,IF(MENU!$F$18="World",Copy_World!AF23,""))</f>
        <v>0</v>
      </c>
      <c r="AG23" s="72">
        <f>IF(MENU!$F$18="OECD",Copy_OECD!AG23,IF(MENU!$F$18="World",Copy_World!AG23,""))</f>
        <v>0</v>
      </c>
      <c r="AH23" s="72">
        <f>IF(MENU!$F$18="OECD",Copy_OECD!AH23,IF(MENU!$F$18="World",Copy_World!AH23,""))</f>
        <v>0</v>
      </c>
      <c r="AI23" s="72">
        <f>IF(MENU!$F$18="OECD",Copy_OECD!AI23,IF(MENU!$F$18="World",Copy_World!AI23,""))</f>
        <v>0</v>
      </c>
      <c r="AJ23" s="72">
        <f>IF(MENU!$F$18="OECD",Copy_OECD!AJ23,IF(MENU!$F$18="World",Copy_World!AJ23,""))</f>
        <v>0</v>
      </c>
      <c r="AK23" s="72">
        <f>IF(MENU!$F$18="OECD",Copy_OECD!AK23,IF(MENU!$F$18="World",Copy_World!AK23,""))</f>
        <v>0</v>
      </c>
      <c r="AL23" s="72">
        <f>IF(MENU!$F$18="OECD",Copy_OECD!AL23,IF(MENU!$F$18="World",Copy_World!AL23,""))</f>
        <v>0</v>
      </c>
      <c r="AM23" s="72">
        <f>IF(MENU!$F$18="OECD",Copy_OECD!AM23,IF(MENU!$F$18="World",Copy_World!AM23,""))</f>
        <v>0</v>
      </c>
      <c r="AN23" s="72">
        <f>IF(MENU!$F$18="OECD",Copy_OECD!AN23,IF(MENU!$F$18="World",Copy_World!AN23,""))</f>
        <v>0</v>
      </c>
      <c r="AO23" s="72">
        <f>IF(MENU!$F$18="OECD",Copy_OECD!AO23,IF(MENU!$F$18="World",Copy_World!AO23,""))</f>
        <v>0</v>
      </c>
      <c r="AP23" s="72">
        <f>IF(MENU!$F$18="OECD",Copy_OECD!AP23,IF(MENU!$F$18="World",Copy_World!AP23,""))</f>
        <v>0</v>
      </c>
      <c r="AQ23" s="72">
        <f>IF(MENU!$F$18="OECD",Copy_OECD!AQ23,IF(MENU!$F$18="World",Copy_World!AQ23,""))</f>
        <v>0</v>
      </c>
      <c r="AR23" s="72">
        <f>IF(MENU!$F$18="OECD",Copy_OECD!AR23,IF(MENU!$F$18="World",Copy_World!AR23,""))</f>
        <v>0</v>
      </c>
      <c r="AS23" s="72">
        <f>IF(MENU!$F$18="OECD",Copy_OECD!AS23,IF(MENU!$F$18="World",Copy_World!AS23,""))</f>
        <v>0</v>
      </c>
      <c r="AT23" s="72">
        <f>IF(MENU!$F$18="OECD",Copy_OECD!AT23,IF(MENU!$F$18="World",Copy_World!AT23,""))</f>
        <v>0</v>
      </c>
      <c r="AU23" s="72">
        <f>IF(MENU!$F$18="OECD",Copy_OECD!AU23,IF(MENU!$F$18="World",Copy_World!AU23,""))</f>
        <v>0</v>
      </c>
      <c r="AV23" s="72">
        <f>IF(MENU!$F$18="OECD",Copy_OECD!AV23,IF(MENU!$F$18="World",Copy_World!AV23,""))</f>
        <v>0</v>
      </c>
      <c r="AW23" s="72">
        <f>IF(MENU!$F$18="OECD",Copy_OECD!AW23,IF(MENU!$F$18="World",Copy_World!AW23,""))</f>
        <v>0</v>
      </c>
      <c r="AX23" s="72">
        <f>IF(MENU!$F$18="OECD",Copy_OECD!AX23,IF(MENU!$F$18="World",Copy_World!AX23,""))</f>
        <v>0</v>
      </c>
      <c r="AY23" s="72">
        <f>IF(MENU!$F$18="OECD",Copy_OECD!AY23,IF(MENU!$F$18="World",Copy_World!AY23,""))</f>
        <v>0</v>
      </c>
      <c r="AZ23" s="72">
        <f>IF(MENU!$F$18="OECD",Copy_OECD!AZ23,IF(MENU!$F$18="World",Copy_World!AZ23,""))</f>
        <v>0</v>
      </c>
      <c r="BA23" s="72">
        <f>IF(MENU!$F$18="OECD",Copy_OECD!BA23,IF(MENU!$F$18="World",Copy_World!BA23,""))</f>
        <v>0</v>
      </c>
      <c r="BB23" s="72">
        <f>IF(MENU!$F$18="OECD",Copy_OECD!BB23,IF(MENU!$F$18="World",Copy_World!BB23,""))</f>
        <v>0</v>
      </c>
      <c r="BC23" s="72">
        <f>IF(MENU!$F$18="OECD",Copy_OECD!BC23,IF(MENU!$F$18="World",Copy_World!BC23,""))</f>
        <v>0</v>
      </c>
      <c r="BD23" s="72">
        <f>IF(MENU!$F$18="OECD",Copy_OECD!BD23,IF(MENU!$F$18="World",Copy_World!BD23,""))</f>
        <v>0</v>
      </c>
      <c r="BE23" s="72">
        <f>IF(MENU!$F$18="OECD",Copy_OECD!BE23,IF(MENU!$F$18="World",Copy_World!BE23,""))</f>
        <v>0</v>
      </c>
      <c r="BF23" s="72">
        <f>IF(MENU!$F$18="OECD",Copy_OECD!BF23,IF(MENU!$F$18="World",Copy_World!BF23,""))</f>
        <v>0</v>
      </c>
      <c r="BG23" s="72">
        <f>IF(MENU!$F$18="OECD",Copy_OECD!BG23,IF(MENU!$F$18="World",Copy_World!BG23,""))</f>
        <v>0</v>
      </c>
      <c r="BH23" s="72">
        <f>IF(MENU!$F$18="OECD",Copy_OECD!BH23,IF(MENU!$F$18="World",Copy_World!BH23,""))</f>
        <v>0</v>
      </c>
      <c r="BI23" s="72">
        <f>IF(MENU!$F$18="OECD",Copy_OECD!BI23,IF(MENU!$F$18="World",Copy_World!BI23,""))</f>
        <v>0</v>
      </c>
      <c r="BJ23" s="72">
        <f>IF(MENU!$F$18="OECD",Copy_OECD!BJ23,IF(MENU!$F$18="World",Copy_World!BJ23,""))</f>
        <v>0</v>
      </c>
      <c r="BK23" s="72">
        <f>IF(MENU!$F$18="OECD",Copy_OECD!BK23,IF(MENU!$F$18="World",Copy_World!BK23,""))</f>
        <v>0</v>
      </c>
      <c r="BL23" s="72">
        <f>IF(MENU!$F$18="OECD",Copy_OECD!BL23,IF(MENU!$F$18="World",Copy_World!BL23,""))</f>
        <v>0</v>
      </c>
      <c r="BM23" s="73">
        <f>IF(MENU!$F$18="OECD",Copy_OECD!BM23,IF(MENU!$F$18="World",Copy_World!BM23,""))</f>
        <v>0</v>
      </c>
      <c r="BN23" s="73">
        <f>IF(MENU!$F$18="OECD",Copy_OECD!BN23,IF(MENU!$F$18="World",Copy_World!BN23,""))</f>
        <v>0</v>
      </c>
    </row>
    <row r="24" spans="1:66" x14ac:dyDescent="0.3">
      <c r="A24" s="11" t="str">
        <f>IF(MENU!$F$18="OECD",Copy_OECD!A24,IF(MENU!$F$18="World",Copy_World!A24,""))</f>
        <v>Coke ovens (transf.)</v>
      </c>
      <c r="B24" s="72">
        <f>IF(MENU!$F$18="OECD",Copy_OECD!B24,IF(MENU!$F$18="World",Copy_World!B24,""))</f>
        <v>0</v>
      </c>
      <c r="C24" s="72">
        <f>IF(MENU!$F$18="OECD",Copy_OECD!C24,IF(MENU!$F$18="World",Copy_World!C24,""))</f>
        <v>-83347</v>
      </c>
      <c r="D24" s="72">
        <f>IF(MENU!$F$18="OECD",Copy_OECD!D24,IF(MENU!$F$18="World",Copy_World!D24,""))</f>
        <v>0</v>
      </c>
      <c r="E24" s="72">
        <f>IF(MENU!$F$18="OECD",Copy_OECD!E24,IF(MENU!$F$18="World",Copy_World!E24,""))</f>
        <v>0</v>
      </c>
      <c r="F24" s="72">
        <f>IF(MENU!$F$18="OECD",Copy_OECD!F24,IF(MENU!$F$18="World",Copy_World!F24,""))</f>
        <v>0</v>
      </c>
      <c r="G24" s="72">
        <f>IF(MENU!$F$18="OECD",Copy_OECD!G24,IF(MENU!$F$18="World",Copy_World!G24,""))</f>
        <v>0</v>
      </c>
      <c r="H24" s="72">
        <f>IF(MENU!$F$18="OECD",Copy_OECD!H24,IF(MENU!$F$18="World",Copy_World!H24,""))</f>
        <v>57313</v>
      </c>
      <c r="I24" s="72">
        <f>IF(MENU!$F$18="OECD",Copy_OECD!I24,IF(MENU!$F$18="World",Copy_World!I24,""))</f>
        <v>0</v>
      </c>
      <c r="J24" s="72">
        <f>IF(MENU!$F$18="OECD",Copy_OECD!J24,IF(MENU!$F$18="World",Copy_World!J24,""))</f>
        <v>3855</v>
      </c>
      <c r="K24" s="72">
        <f>IF(MENU!$F$18="OECD",Copy_OECD!K24,IF(MENU!$F$18="World",Copy_World!K24,""))</f>
        <v>0</v>
      </c>
      <c r="L24" s="72">
        <f>IF(MENU!$F$18="OECD",Copy_OECD!L24,IF(MENU!$F$18="World",Copy_World!L24,""))</f>
        <v>0</v>
      </c>
      <c r="M24" s="72">
        <f>IF(MENU!$F$18="OECD",Copy_OECD!M24,IF(MENU!$F$18="World",Copy_World!M24,""))</f>
        <v>16282</v>
      </c>
      <c r="N24" s="72">
        <f>IF(MENU!$F$18="OECD",Copy_OECD!N24,IF(MENU!$F$18="World",Copy_World!N24,""))</f>
        <v>0</v>
      </c>
      <c r="O24" s="72">
        <f>IF(MENU!$F$18="OECD",Copy_OECD!O24,IF(MENU!$F$18="World",Copy_World!O24,""))</f>
        <v>0</v>
      </c>
      <c r="P24" s="72">
        <f>IF(MENU!$F$18="OECD",Copy_OECD!P24,IF(MENU!$F$18="World",Copy_World!P24,""))</f>
        <v>0</v>
      </c>
      <c r="Q24" s="72">
        <f>IF(MENU!$F$18="OECD",Copy_OECD!Q24,IF(MENU!$F$18="World",Copy_World!Q24,""))</f>
        <v>0</v>
      </c>
      <c r="R24" s="72">
        <f>IF(MENU!$F$18="OECD",Copy_OECD!R24,IF(MENU!$F$18="World",Copy_World!R24,""))</f>
        <v>0</v>
      </c>
      <c r="S24" s="72">
        <f>IF(MENU!$F$18="OECD",Copy_OECD!S24,IF(MENU!$F$18="World",Copy_World!S24,""))</f>
        <v>0</v>
      </c>
      <c r="T24" s="73" t="str">
        <f>IF(MENU!$F$18="OECD",Copy_OECD!T24,IF(MENU!$F$18="World",Copy_World!T24,""))</f>
        <v>x</v>
      </c>
      <c r="U24" s="72">
        <f>IF(MENU!$F$18="OECD",Copy_OECD!U24,IF(MENU!$F$18="World",Copy_World!U24,""))</f>
        <v>0</v>
      </c>
      <c r="V24" s="72">
        <f>IF(MENU!$F$18="OECD",Copy_OECD!V24,IF(MENU!$F$18="World",Copy_World!V24,""))</f>
        <v>0</v>
      </c>
      <c r="W24" s="72">
        <f>IF(MENU!$F$18="OECD",Copy_OECD!W24,IF(MENU!$F$18="World",Copy_World!W24,""))</f>
        <v>0</v>
      </c>
      <c r="X24" s="72">
        <f>IF(MENU!$F$18="OECD",Copy_OECD!X24,IF(MENU!$F$18="World",Copy_World!X24,""))</f>
        <v>0</v>
      </c>
      <c r="Y24" s="72">
        <f>IF(MENU!$F$18="OECD",Copy_OECD!Y24,IF(MENU!$F$18="World",Copy_World!Y24,""))</f>
        <v>0</v>
      </c>
      <c r="Z24" s="72">
        <f>IF(MENU!$F$18="OECD",Copy_OECD!Z24,IF(MENU!$F$18="World",Copy_World!Z24,""))</f>
        <v>0</v>
      </c>
      <c r="AA24" s="72">
        <f>IF(MENU!$F$18="OECD",Copy_OECD!AA24,IF(MENU!$F$18="World",Copy_World!AA24,""))</f>
        <v>0</v>
      </c>
      <c r="AB24" s="72">
        <f>IF(MENU!$F$18="OECD",Copy_OECD!AB24,IF(MENU!$F$18="World",Copy_World!AB24,""))</f>
        <v>0</v>
      </c>
      <c r="AC24" s="72">
        <f>IF(MENU!$F$18="OECD",Copy_OECD!AC24,IF(MENU!$F$18="World",Copy_World!AC24,""))</f>
        <v>0</v>
      </c>
      <c r="AD24" s="72">
        <f>IF(MENU!$F$18="OECD",Copy_OECD!AD24,IF(MENU!$F$18="World",Copy_World!AD24,""))</f>
        <v>0</v>
      </c>
      <c r="AE24" s="72">
        <f>IF(MENU!$F$18="OECD",Copy_OECD!AE24,IF(MENU!$F$18="World",Copy_World!AE24,""))</f>
        <v>0</v>
      </c>
      <c r="AF24" s="72">
        <f>IF(MENU!$F$18="OECD",Copy_OECD!AF24,IF(MENU!$F$18="World",Copy_World!AF24,""))</f>
        <v>0</v>
      </c>
      <c r="AG24" s="72">
        <f>IF(MENU!$F$18="OECD",Copy_OECD!AG24,IF(MENU!$F$18="World",Copy_World!AG24,""))</f>
        <v>0</v>
      </c>
      <c r="AH24" s="72">
        <f>IF(MENU!$F$18="OECD",Copy_OECD!AH24,IF(MENU!$F$18="World",Copy_World!AH24,""))</f>
        <v>0</v>
      </c>
      <c r="AI24" s="72">
        <f>IF(MENU!$F$18="OECD",Copy_OECD!AI24,IF(MENU!$F$18="World",Copy_World!AI24,""))</f>
        <v>0</v>
      </c>
      <c r="AJ24" s="72">
        <f>IF(MENU!$F$18="OECD",Copy_OECD!AJ24,IF(MENU!$F$18="World",Copy_World!AJ24,""))</f>
        <v>0</v>
      </c>
      <c r="AK24" s="72">
        <f>IF(MENU!$F$18="OECD",Copy_OECD!AK24,IF(MENU!$F$18="World",Copy_World!AK24,""))</f>
        <v>0</v>
      </c>
      <c r="AL24" s="72">
        <f>IF(MENU!$F$18="OECD",Copy_OECD!AL24,IF(MENU!$F$18="World",Copy_World!AL24,""))</f>
        <v>0</v>
      </c>
      <c r="AM24" s="72">
        <f>IF(MENU!$F$18="OECD",Copy_OECD!AM24,IF(MENU!$F$18="World",Copy_World!AM24,""))</f>
        <v>0</v>
      </c>
      <c r="AN24" s="72">
        <f>IF(MENU!$F$18="OECD",Copy_OECD!AN24,IF(MENU!$F$18="World",Copy_World!AN24,""))</f>
        <v>0</v>
      </c>
      <c r="AO24" s="72">
        <f>IF(MENU!$F$18="OECD",Copy_OECD!AO24,IF(MENU!$F$18="World",Copy_World!AO24,""))</f>
        <v>0</v>
      </c>
      <c r="AP24" s="72">
        <f>IF(MENU!$F$18="OECD",Copy_OECD!AP24,IF(MENU!$F$18="World",Copy_World!AP24,""))</f>
        <v>0</v>
      </c>
      <c r="AQ24" s="72">
        <f>IF(MENU!$F$18="OECD",Copy_OECD!AQ24,IF(MENU!$F$18="World",Copy_World!AQ24,""))</f>
        <v>0</v>
      </c>
      <c r="AR24" s="72">
        <f>IF(MENU!$F$18="OECD",Copy_OECD!AR24,IF(MENU!$F$18="World",Copy_World!AR24,""))</f>
        <v>0</v>
      </c>
      <c r="AS24" s="72">
        <f>IF(MENU!$F$18="OECD",Copy_OECD!AS24,IF(MENU!$F$18="World",Copy_World!AS24,""))</f>
        <v>0</v>
      </c>
      <c r="AT24" s="72">
        <f>IF(MENU!$F$18="OECD",Copy_OECD!AT24,IF(MENU!$F$18="World",Copy_World!AT24,""))</f>
        <v>0</v>
      </c>
      <c r="AU24" s="72">
        <f>IF(MENU!$F$18="OECD",Copy_OECD!AU24,IF(MENU!$F$18="World",Copy_World!AU24,""))</f>
        <v>0</v>
      </c>
      <c r="AV24" s="72">
        <f>IF(MENU!$F$18="OECD",Copy_OECD!AV24,IF(MENU!$F$18="World",Copy_World!AV24,""))</f>
        <v>0</v>
      </c>
      <c r="AW24" s="72">
        <f>IF(MENU!$F$18="OECD",Copy_OECD!AW24,IF(MENU!$F$18="World",Copy_World!AW24,""))</f>
        <v>0</v>
      </c>
      <c r="AX24" s="72">
        <f>IF(MENU!$F$18="OECD",Copy_OECD!AX24,IF(MENU!$F$18="World",Copy_World!AX24,""))</f>
        <v>0</v>
      </c>
      <c r="AY24" s="72">
        <f>IF(MENU!$F$18="OECD",Copy_OECD!AY24,IF(MENU!$F$18="World",Copy_World!AY24,""))</f>
        <v>0</v>
      </c>
      <c r="AZ24" s="72">
        <f>IF(MENU!$F$18="OECD",Copy_OECD!AZ24,IF(MENU!$F$18="World",Copy_World!AZ24,""))</f>
        <v>0</v>
      </c>
      <c r="BA24" s="72">
        <f>IF(MENU!$F$18="OECD",Copy_OECD!BA24,IF(MENU!$F$18="World",Copy_World!BA24,""))</f>
        <v>0</v>
      </c>
      <c r="BB24" s="72">
        <f>IF(MENU!$F$18="OECD",Copy_OECD!BB24,IF(MENU!$F$18="World",Copy_World!BB24,""))</f>
        <v>0</v>
      </c>
      <c r="BC24" s="72">
        <f>IF(MENU!$F$18="OECD",Copy_OECD!BC24,IF(MENU!$F$18="World",Copy_World!BC24,""))</f>
        <v>0</v>
      </c>
      <c r="BD24" s="72">
        <f>IF(MENU!$F$18="OECD",Copy_OECD!BD24,IF(MENU!$F$18="World",Copy_World!BD24,""))</f>
        <v>0</v>
      </c>
      <c r="BE24" s="72">
        <f>IF(MENU!$F$18="OECD",Copy_OECD!BE24,IF(MENU!$F$18="World",Copy_World!BE24,""))</f>
        <v>0</v>
      </c>
      <c r="BF24" s="72">
        <f>IF(MENU!$F$18="OECD",Copy_OECD!BF24,IF(MENU!$F$18="World",Copy_World!BF24,""))</f>
        <v>0</v>
      </c>
      <c r="BG24" s="72">
        <f>IF(MENU!$F$18="OECD",Copy_OECD!BG24,IF(MENU!$F$18="World",Copy_World!BG24,""))</f>
        <v>0</v>
      </c>
      <c r="BH24" s="72">
        <f>IF(MENU!$F$18="OECD",Copy_OECD!BH24,IF(MENU!$F$18="World",Copy_World!BH24,""))</f>
        <v>0</v>
      </c>
      <c r="BI24" s="72">
        <f>IF(MENU!$F$18="OECD",Copy_OECD!BI24,IF(MENU!$F$18="World",Copy_World!BI24,""))</f>
        <v>0</v>
      </c>
      <c r="BJ24" s="72">
        <f>IF(MENU!$F$18="OECD",Copy_OECD!BJ24,IF(MENU!$F$18="World",Copy_World!BJ24,""))</f>
        <v>0</v>
      </c>
      <c r="BK24" s="72">
        <f>IF(MENU!$F$18="OECD",Copy_OECD!BK24,IF(MENU!$F$18="World",Copy_World!BK24,""))</f>
        <v>0</v>
      </c>
      <c r="BL24" s="72">
        <f>IF(MENU!$F$18="OECD",Copy_OECD!BL24,IF(MENU!$F$18="World",Copy_World!BL24,""))</f>
        <v>0</v>
      </c>
      <c r="BM24" s="73">
        <f>IF(MENU!$F$18="OECD",Copy_OECD!BM24,IF(MENU!$F$18="World",Copy_World!BM24,""))</f>
        <v>-5897</v>
      </c>
      <c r="BN24" s="73">
        <f>IF(MENU!$F$18="OECD",Copy_OECD!BN24,IF(MENU!$F$18="World",Copy_World!BN24,""))</f>
        <v>0</v>
      </c>
    </row>
    <row r="25" spans="1:66" x14ac:dyDescent="0.3">
      <c r="A25" s="11" t="str">
        <f>IF(MENU!$F$18="OECD",Copy_OECD!A25,IF(MENU!$F$18="World",Copy_World!A25,""))</f>
        <v>Patent fuel plants (transf.)</v>
      </c>
      <c r="B25" s="72">
        <f>IF(MENU!$F$18="OECD",Copy_OECD!B25,IF(MENU!$F$18="World",Copy_World!B25,""))</f>
        <v>0</v>
      </c>
      <c r="C25" s="72">
        <f>IF(MENU!$F$18="OECD",Copy_OECD!C25,IF(MENU!$F$18="World",Copy_World!C25,""))</f>
        <v>0</v>
      </c>
      <c r="D25" s="72">
        <f>IF(MENU!$F$18="OECD",Copy_OECD!D25,IF(MENU!$F$18="World",Copy_World!D25,""))</f>
        <v>0</v>
      </c>
      <c r="E25" s="72">
        <f>IF(MENU!$F$18="OECD",Copy_OECD!E25,IF(MENU!$F$18="World",Copy_World!E25,""))</f>
        <v>0</v>
      </c>
      <c r="F25" s="72">
        <f>IF(MENU!$F$18="OECD",Copy_OECD!F25,IF(MENU!$F$18="World",Copy_World!F25,""))</f>
        <v>0</v>
      </c>
      <c r="G25" s="72">
        <f>IF(MENU!$F$18="OECD",Copy_OECD!G25,IF(MENU!$F$18="World",Copy_World!G25,""))</f>
        <v>0</v>
      </c>
      <c r="H25" s="72">
        <f>IF(MENU!$F$18="OECD",Copy_OECD!H25,IF(MENU!$F$18="World",Copy_World!H25,""))</f>
        <v>0</v>
      </c>
      <c r="I25" s="72">
        <f>IF(MENU!$F$18="OECD",Copy_OECD!I25,IF(MENU!$F$18="World",Copy_World!I25,""))</f>
        <v>0</v>
      </c>
      <c r="J25" s="72">
        <f>IF(MENU!$F$18="OECD",Copy_OECD!J25,IF(MENU!$F$18="World",Copy_World!J25,""))</f>
        <v>0</v>
      </c>
      <c r="K25" s="72">
        <f>IF(MENU!$F$18="OECD",Copy_OECD!K25,IF(MENU!$F$18="World",Copy_World!K25,""))</f>
        <v>0</v>
      </c>
      <c r="L25" s="72">
        <f>IF(MENU!$F$18="OECD",Copy_OECD!L25,IF(MENU!$F$18="World",Copy_World!L25,""))</f>
        <v>0</v>
      </c>
      <c r="M25" s="72">
        <f>IF(MENU!$F$18="OECD",Copy_OECD!M25,IF(MENU!$F$18="World",Copy_World!M25,""))</f>
        <v>0</v>
      </c>
      <c r="N25" s="72">
        <f>IF(MENU!$F$18="OECD",Copy_OECD!N25,IF(MENU!$F$18="World",Copy_World!N25,""))</f>
        <v>0</v>
      </c>
      <c r="O25" s="72">
        <f>IF(MENU!$F$18="OECD",Copy_OECD!O25,IF(MENU!$F$18="World",Copy_World!O25,""))</f>
        <v>0</v>
      </c>
      <c r="P25" s="72">
        <f>IF(MENU!$F$18="OECD",Copy_OECD!P25,IF(MENU!$F$18="World",Copy_World!P25,""))</f>
        <v>0</v>
      </c>
      <c r="Q25" s="72">
        <f>IF(MENU!$F$18="OECD",Copy_OECD!Q25,IF(MENU!$F$18="World",Copy_World!Q25,""))</f>
        <v>0</v>
      </c>
      <c r="R25" s="72">
        <f>IF(MENU!$F$18="OECD",Copy_OECD!R25,IF(MENU!$F$18="World",Copy_World!R25,""))</f>
        <v>0</v>
      </c>
      <c r="S25" s="72">
        <f>IF(MENU!$F$18="OECD",Copy_OECD!S25,IF(MENU!$F$18="World",Copy_World!S25,""))</f>
        <v>0</v>
      </c>
      <c r="T25" s="73" t="str">
        <f>IF(MENU!$F$18="OECD",Copy_OECD!T25,IF(MENU!$F$18="World",Copy_World!T25,""))</f>
        <v>x</v>
      </c>
      <c r="U25" s="72">
        <f>IF(MENU!$F$18="OECD",Copy_OECD!U25,IF(MENU!$F$18="World",Copy_World!U25,""))</f>
        <v>0</v>
      </c>
      <c r="V25" s="72">
        <f>IF(MENU!$F$18="OECD",Copy_OECD!V25,IF(MENU!$F$18="World",Copy_World!V25,""))</f>
        <v>0</v>
      </c>
      <c r="W25" s="72">
        <f>IF(MENU!$F$18="OECD",Copy_OECD!W25,IF(MENU!$F$18="World",Copy_World!W25,""))</f>
        <v>0</v>
      </c>
      <c r="X25" s="72">
        <f>IF(MENU!$F$18="OECD",Copy_OECD!X25,IF(MENU!$F$18="World",Copy_World!X25,""))</f>
        <v>0</v>
      </c>
      <c r="Y25" s="72">
        <f>IF(MENU!$F$18="OECD",Copy_OECD!Y25,IF(MENU!$F$18="World",Copy_World!Y25,""))</f>
        <v>0</v>
      </c>
      <c r="Z25" s="72">
        <f>IF(MENU!$F$18="OECD",Copy_OECD!Z25,IF(MENU!$F$18="World",Copy_World!Z25,""))</f>
        <v>0</v>
      </c>
      <c r="AA25" s="72">
        <f>IF(MENU!$F$18="OECD",Copy_OECD!AA25,IF(MENU!$F$18="World",Copy_World!AA25,""))</f>
        <v>0</v>
      </c>
      <c r="AB25" s="72">
        <f>IF(MENU!$F$18="OECD",Copy_OECD!AB25,IF(MENU!$F$18="World",Copy_World!AB25,""))</f>
        <v>0</v>
      </c>
      <c r="AC25" s="72">
        <f>IF(MENU!$F$18="OECD",Copy_OECD!AC25,IF(MENU!$F$18="World",Copy_World!AC25,""))</f>
        <v>0</v>
      </c>
      <c r="AD25" s="72">
        <f>IF(MENU!$F$18="OECD",Copy_OECD!AD25,IF(MENU!$F$18="World",Copy_World!AD25,""))</f>
        <v>0</v>
      </c>
      <c r="AE25" s="72">
        <f>IF(MENU!$F$18="OECD",Copy_OECD!AE25,IF(MENU!$F$18="World",Copy_World!AE25,""))</f>
        <v>0</v>
      </c>
      <c r="AF25" s="72">
        <f>IF(MENU!$F$18="OECD",Copy_OECD!AF25,IF(MENU!$F$18="World",Copy_World!AF25,""))</f>
        <v>0</v>
      </c>
      <c r="AG25" s="72">
        <f>IF(MENU!$F$18="OECD",Copy_OECD!AG25,IF(MENU!$F$18="World",Copy_World!AG25,""))</f>
        <v>0</v>
      </c>
      <c r="AH25" s="72">
        <f>IF(MENU!$F$18="OECD",Copy_OECD!AH25,IF(MENU!$F$18="World",Copy_World!AH25,""))</f>
        <v>0</v>
      </c>
      <c r="AI25" s="72">
        <f>IF(MENU!$F$18="OECD",Copy_OECD!AI25,IF(MENU!$F$18="World",Copy_World!AI25,""))</f>
        <v>0</v>
      </c>
      <c r="AJ25" s="72">
        <f>IF(MENU!$F$18="OECD",Copy_OECD!AJ25,IF(MENU!$F$18="World",Copy_World!AJ25,""))</f>
        <v>0</v>
      </c>
      <c r="AK25" s="72">
        <f>IF(MENU!$F$18="OECD",Copy_OECD!AK25,IF(MENU!$F$18="World",Copy_World!AK25,""))</f>
        <v>0</v>
      </c>
      <c r="AL25" s="72">
        <f>IF(MENU!$F$18="OECD",Copy_OECD!AL25,IF(MENU!$F$18="World",Copy_World!AL25,""))</f>
        <v>0</v>
      </c>
      <c r="AM25" s="72">
        <f>IF(MENU!$F$18="OECD",Copy_OECD!AM25,IF(MENU!$F$18="World",Copy_World!AM25,""))</f>
        <v>0</v>
      </c>
      <c r="AN25" s="72">
        <f>IF(MENU!$F$18="OECD",Copy_OECD!AN25,IF(MENU!$F$18="World",Copy_World!AN25,""))</f>
        <v>0</v>
      </c>
      <c r="AO25" s="72">
        <f>IF(MENU!$F$18="OECD",Copy_OECD!AO25,IF(MENU!$F$18="World",Copy_World!AO25,""))</f>
        <v>0</v>
      </c>
      <c r="AP25" s="72">
        <f>IF(MENU!$F$18="OECD",Copy_OECD!AP25,IF(MENU!$F$18="World",Copy_World!AP25,""))</f>
        <v>0</v>
      </c>
      <c r="AQ25" s="72">
        <f>IF(MENU!$F$18="OECD",Copy_OECD!AQ25,IF(MENU!$F$18="World",Copy_World!AQ25,""))</f>
        <v>0</v>
      </c>
      <c r="AR25" s="72">
        <f>IF(MENU!$F$18="OECD",Copy_OECD!AR25,IF(MENU!$F$18="World",Copy_World!AR25,""))</f>
        <v>0</v>
      </c>
      <c r="AS25" s="72">
        <f>IF(MENU!$F$18="OECD",Copy_OECD!AS25,IF(MENU!$F$18="World",Copy_World!AS25,""))</f>
        <v>0</v>
      </c>
      <c r="AT25" s="72">
        <f>IF(MENU!$F$18="OECD",Copy_OECD!AT25,IF(MENU!$F$18="World",Copy_World!AT25,""))</f>
        <v>0</v>
      </c>
      <c r="AU25" s="72">
        <f>IF(MENU!$F$18="OECD",Copy_OECD!AU25,IF(MENU!$F$18="World",Copy_World!AU25,""))</f>
        <v>0</v>
      </c>
      <c r="AV25" s="72">
        <f>IF(MENU!$F$18="OECD",Copy_OECD!AV25,IF(MENU!$F$18="World",Copy_World!AV25,""))</f>
        <v>0</v>
      </c>
      <c r="AW25" s="72">
        <f>IF(MENU!$F$18="OECD",Copy_OECD!AW25,IF(MENU!$F$18="World",Copy_World!AW25,""))</f>
        <v>0</v>
      </c>
      <c r="AX25" s="72">
        <f>IF(MENU!$F$18="OECD",Copy_OECD!AX25,IF(MENU!$F$18="World",Copy_World!AX25,""))</f>
        <v>0</v>
      </c>
      <c r="AY25" s="72">
        <f>IF(MENU!$F$18="OECD",Copy_OECD!AY25,IF(MENU!$F$18="World",Copy_World!AY25,""))</f>
        <v>0</v>
      </c>
      <c r="AZ25" s="72">
        <f>IF(MENU!$F$18="OECD",Copy_OECD!AZ25,IF(MENU!$F$18="World",Copy_World!AZ25,""))</f>
        <v>0</v>
      </c>
      <c r="BA25" s="72">
        <f>IF(MENU!$F$18="OECD",Copy_OECD!BA25,IF(MENU!$F$18="World",Copy_World!BA25,""))</f>
        <v>0</v>
      </c>
      <c r="BB25" s="72">
        <f>IF(MENU!$F$18="OECD",Copy_OECD!BB25,IF(MENU!$F$18="World",Copy_World!BB25,""))</f>
        <v>0</v>
      </c>
      <c r="BC25" s="72">
        <f>IF(MENU!$F$18="OECD",Copy_OECD!BC25,IF(MENU!$F$18="World",Copy_World!BC25,""))</f>
        <v>0</v>
      </c>
      <c r="BD25" s="72">
        <f>IF(MENU!$F$18="OECD",Copy_OECD!BD25,IF(MENU!$F$18="World",Copy_World!BD25,""))</f>
        <v>0</v>
      </c>
      <c r="BE25" s="72">
        <f>IF(MENU!$F$18="OECD",Copy_OECD!BE25,IF(MENU!$F$18="World",Copy_World!BE25,""))</f>
        <v>0</v>
      </c>
      <c r="BF25" s="72">
        <f>IF(MENU!$F$18="OECD",Copy_OECD!BF25,IF(MENU!$F$18="World",Copy_World!BF25,""))</f>
        <v>0</v>
      </c>
      <c r="BG25" s="72">
        <f>IF(MENU!$F$18="OECD",Copy_OECD!BG25,IF(MENU!$F$18="World",Copy_World!BG25,""))</f>
        <v>0</v>
      </c>
      <c r="BH25" s="72">
        <f>IF(MENU!$F$18="OECD",Copy_OECD!BH25,IF(MENU!$F$18="World",Copy_World!BH25,""))</f>
        <v>0</v>
      </c>
      <c r="BI25" s="72">
        <f>IF(MENU!$F$18="OECD",Copy_OECD!BI25,IF(MENU!$F$18="World",Copy_World!BI25,""))</f>
        <v>0</v>
      </c>
      <c r="BJ25" s="72">
        <f>IF(MENU!$F$18="OECD",Copy_OECD!BJ25,IF(MENU!$F$18="World",Copy_World!BJ25,""))</f>
        <v>0</v>
      </c>
      <c r="BK25" s="72">
        <f>IF(MENU!$F$18="OECD",Copy_OECD!BK25,IF(MENU!$F$18="World",Copy_World!BK25,""))</f>
        <v>0</v>
      </c>
      <c r="BL25" s="72">
        <f>IF(MENU!$F$18="OECD",Copy_OECD!BL25,IF(MENU!$F$18="World",Copy_World!BL25,""))</f>
        <v>0</v>
      </c>
      <c r="BM25" s="73">
        <f>IF(MENU!$F$18="OECD",Copy_OECD!BM25,IF(MENU!$F$18="World",Copy_World!BM25,""))</f>
        <v>0</v>
      </c>
      <c r="BN25" s="73">
        <f>IF(MENU!$F$18="OECD",Copy_OECD!BN25,IF(MENU!$F$18="World",Copy_World!BN25,""))</f>
        <v>0</v>
      </c>
    </row>
    <row r="26" spans="1:66" x14ac:dyDescent="0.3">
      <c r="A26" s="11" t="str">
        <f>IF(MENU!$F$18="OECD",Copy_OECD!A26,IF(MENU!$F$18="World",Copy_World!A26,""))</f>
        <v>BKB/peat briquette plants (transf.)</v>
      </c>
      <c r="B26" s="72">
        <f>IF(MENU!$F$18="OECD",Copy_OECD!B26,IF(MENU!$F$18="World",Copy_World!B26,""))</f>
        <v>0</v>
      </c>
      <c r="C26" s="72">
        <f>IF(MENU!$F$18="OECD",Copy_OECD!C26,IF(MENU!$F$18="World",Copy_World!C26,""))</f>
        <v>0</v>
      </c>
      <c r="D26" s="72">
        <f>IF(MENU!$F$18="OECD",Copy_OECD!D26,IF(MENU!$F$18="World",Copy_World!D26,""))</f>
        <v>0</v>
      </c>
      <c r="E26" s="72">
        <f>IF(MENU!$F$18="OECD",Copy_OECD!E26,IF(MENU!$F$18="World",Copy_World!E26,""))</f>
        <v>0</v>
      </c>
      <c r="F26" s="72">
        <f>IF(MENU!$F$18="OECD",Copy_OECD!F26,IF(MENU!$F$18="World",Copy_World!F26,""))</f>
        <v>0</v>
      </c>
      <c r="G26" s="72">
        <f>IF(MENU!$F$18="OECD",Copy_OECD!G26,IF(MENU!$F$18="World",Copy_World!G26,""))</f>
        <v>0</v>
      </c>
      <c r="H26" s="72">
        <f>IF(MENU!$F$18="OECD",Copy_OECD!H26,IF(MENU!$F$18="World",Copy_World!H26,""))</f>
        <v>0</v>
      </c>
      <c r="I26" s="72">
        <f>IF(MENU!$F$18="OECD",Copy_OECD!I26,IF(MENU!$F$18="World",Copy_World!I26,""))</f>
        <v>0</v>
      </c>
      <c r="J26" s="72">
        <f>IF(MENU!$F$18="OECD",Copy_OECD!J26,IF(MENU!$F$18="World",Copy_World!J26,""))</f>
        <v>0</v>
      </c>
      <c r="K26" s="72">
        <f>IF(MENU!$F$18="OECD",Copy_OECD!K26,IF(MENU!$F$18="World",Copy_World!K26,""))</f>
        <v>0</v>
      </c>
      <c r="L26" s="72">
        <f>IF(MENU!$F$18="OECD",Copy_OECD!L26,IF(MENU!$F$18="World",Copy_World!L26,""))</f>
        <v>0</v>
      </c>
      <c r="M26" s="72">
        <f>IF(MENU!$F$18="OECD",Copy_OECD!M26,IF(MENU!$F$18="World",Copy_World!M26,""))</f>
        <v>0</v>
      </c>
      <c r="N26" s="72">
        <f>IF(MENU!$F$18="OECD",Copy_OECD!N26,IF(MENU!$F$18="World",Copy_World!N26,""))</f>
        <v>0</v>
      </c>
      <c r="O26" s="72">
        <f>IF(MENU!$F$18="OECD",Copy_OECD!O26,IF(MENU!$F$18="World",Copy_World!O26,""))</f>
        <v>0</v>
      </c>
      <c r="P26" s="72">
        <f>IF(MENU!$F$18="OECD",Copy_OECD!P26,IF(MENU!$F$18="World",Copy_World!P26,""))</f>
        <v>0</v>
      </c>
      <c r="Q26" s="72">
        <f>IF(MENU!$F$18="OECD",Copy_OECD!Q26,IF(MENU!$F$18="World",Copy_World!Q26,""))</f>
        <v>0</v>
      </c>
      <c r="R26" s="72">
        <f>IF(MENU!$F$18="OECD",Copy_OECD!R26,IF(MENU!$F$18="World",Copy_World!R26,""))</f>
        <v>0</v>
      </c>
      <c r="S26" s="72">
        <f>IF(MENU!$F$18="OECD",Copy_OECD!S26,IF(MENU!$F$18="World",Copy_World!S26,""))</f>
        <v>0</v>
      </c>
      <c r="T26" s="73" t="str">
        <f>IF(MENU!$F$18="OECD",Copy_OECD!T26,IF(MENU!$F$18="World",Copy_World!T26,""))</f>
        <v>x</v>
      </c>
      <c r="U26" s="72">
        <f>IF(MENU!$F$18="OECD",Copy_OECD!U26,IF(MENU!$F$18="World",Copy_World!U26,""))</f>
        <v>0</v>
      </c>
      <c r="V26" s="72">
        <f>IF(MENU!$F$18="OECD",Copy_OECD!V26,IF(MENU!$F$18="World",Copy_World!V26,""))</f>
        <v>0</v>
      </c>
      <c r="W26" s="72">
        <f>IF(MENU!$F$18="OECD",Copy_OECD!W26,IF(MENU!$F$18="World",Copy_World!W26,""))</f>
        <v>0</v>
      </c>
      <c r="X26" s="72">
        <f>IF(MENU!$F$18="OECD",Copy_OECD!X26,IF(MENU!$F$18="World",Copy_World!X26,""))</f>
        <v>0</v>
      </c>
      <c r="Y26" s="72">
        <f>IF(MENU!$F$18="OECD",Copy_OECD!Y26,IF(MENU!$F$18="World",Copy_World!Y26,""))</f>
        <v>0</v>
      </c>
      <c r="Z26" s="72">
        <f>IF(MENU!$F$18="OECD",Copy_OECD!Z26,IF(MENU!$F$18="World",Copy_World!Z26,""))</f>
        <v>0</v>
      </c>
      <c r="AA26" s="72">
        <f>IF(MENU!$F$18="OECD",Copy_OECD!AA26,IF(MENU!$F$18="World",Copy_World!AA26,""))</f>
        <v>0</v>
      </c>
      <c r="AB26" s="72">
        <f>IF(MENU!$F$18="OECD",Copy_OECD!AB26,IF(MENU!$F$18="World",Copy_World!AB26,""))</f>
        <v>0</v>
      </c>
      <c r="AC26" s="72">
        <f>IF(MENU!$F$18="OECD",Copy_OECD!AC26,IF(MENU!$F$18="World",Copy_World!AC26,""))</f>
        <v>0</v>
      </c>
      <c r="AD26" s="72">
        <f>IF(MENU!$F$18="OECD",Copy_OECD!AD26,IF(MENU!$F$18="World",Copy_World!AD26,""))</f>
        <v>0</v>
      </c>
      <c r="AE26" s="72">
        <f>IF(MENU!$F$18="OECD",Copy_OECD!AE26,IF(MENU!$F$18="World",Copy_World!AE26,""))</f>
        <v>0</v>
      </c>
      <c r="AF26" s="72">
        <f>IF(MENU!$F$18="OECD",Copy_OECD!AF26,IF(MENU!$F$18="World",Copy_World!AF26,""))</f>
        <v>0</v>
      </c>
      <c r="AG26" s="72">
        <f>IF(MENU!$F$18="OECD",Copy_OECD!AG26,IF(MENU!$F$18="World",Copy_World!AG26,""))</f>
        <v>0</v>
      </c>
      <c r="AH26" s="72">
        <f>IF(MENU!$F$18="OECD",Copy_OECD!AH26,IF(MENU!$F$18="World",Copy_World!AH26,""))</f>
        <v>0</v>
      </c>
      <c r="AI26" s="72">
        <f>IF(MENU!$F$18="OECD",Copy_OECD!AI26,IF(MENU!$F$18="World",Copy_World!AI26,""))</f>
        <v>0</v>
      </c>
      <c r="AJ26" s="72">
        <f>IF(MENU!$F$18="OECD",Copy_OECD!AJ26,IF(MENU!$F$18="World",Copy_World!AJ26,""))</f>
        <v>0</v>
      </c>
      <c r="AK26" s="72">
        <f>IF(MENU!$F$18="OECD",Copy_OECD!AK26,IF(MENU!$F$18="World",Copy_World!AK26,""))</f>
        <v>0</v>
      </c>
      <c r="AL26" s="72">
        <f>IF(MENU!$F$18="OECD",Copy_OECD!AL26,IF(MENU!$F$18="World",Copy_World!AL26,""))</f>
        <v>0</v>
      </c>
      <c r="AM26" s="72">
        <f>IF(MENU!$F$18="OECD",Copy_OECD!AM26,IF(MENU!$F$18="World",Copy_World!AM26,""))</f>
        <v>0</v>
      </c>
      <c r="AN26" s="72">
        <f>IF(MENU!$F$18="OECD",Copy_OECD!AN26,IF(MENU!$F$18="World",Copy_World!AN26,""))</f>
        <v>0</v>
      </c>
      <c r="AO26" s="72">
        <f>IF(MENU!$F$18="OECD",Copy_OECD!AO26,IF(MENU!$F$18="World",Copy_World!AO26,""))</f>
        <v>0</v>
      </c>
      <c r="AP26" s="72">
        <f>IF(MENU!$F$18="OECD",Copy_OECD!AP26,IF(MENU!$F$18="World",Copy_World!AP26,""))</f>
        <v>0</v>
      </c>
      <c r="AQ26" s="72">
        <f>IF(MENU!$F$18="OECD",Copy_OECD!AQ26,IF(MENU!$F$18="World",Copy_World!AQ26,""))</f>
        <v>0</v>
      </c>
      <c r="AR26" s="72">
        <f>IF(MENU!$F$18="OECD",Copy_OECD!AR26,IF(MENU!$F$18="World",Copy_World!AR26,""))</f>
        <v>0</v>
      </c>
      <c r="AS26" s="72">
        <f>IF(MENU!$F$18="OECD",Copy_OECD!AS26,IF(MENU!$F$18="World",Copy_World!AS26,""))</f>
        <v>0</v>
      </c>
      <c r="AT26" s="72">
        <f>IF(MENU!$F$18="OECD",Copy_OECD!AT26,IF(MENU!$F$18="World",Copy_World!AT26,""))</f>
        <v>0</v>
      </c>
      <c r="AU26" s="72">
        <f>IF(MENU!$F$18="OECD",Copy_OECD!AU26,IF(MENU!$F$18="World",Copy_World!AU26,""))</f>
        <v>0</v>
      </c>
      <c r="AV26" s="72">
        <f>IF(MENU!$F$18="OECD",Copy_OECD!AV26,IF(MENU!$F$18="World",Copy_World!AV26,""))</f>
        <v>0</v>
      </c>
      <c r="AW26" s="72">
        <f>IF(MENU!$F$18="OECD",Copy_OECD!AW26,IF(MENU!$F$18="World",Copy_World!AW26,""))</f>
        <v>0</v>
      </c>
      <c r="AX26" s="72">
        <f>IF(MENU!$F$18="OECD",Copy_OECD!AX26,IF(MENU!$F$18="World",Copy_World!AX26,""))</f>
        <v>0</v>
      </c>
      <c r="AY26" s="72">
        <f>IF(MENU!$F$18="OECD",Copy_OECD!AY26,IF(MENU!$F$18="World",Copy_World!AY26,""))</f>
        <v>0</v>
      </c>
      <c r="AZ26" s="72">
        <f>IF(MENU!$F$18="OECD",Copy_OECD!AZ26,IF(MENU!$F$18="World",Copy_World!AZ26,""))</f>
        <v>0</v>
      </c>
      <c r="BA26" s="72">
        <f>IF(MENU!$F$18="OECD",Copy_OECD!BA26,IF(MENU!$F$18="World",Copy_World!BA26,""))</f>
        <v>0</v>
      </c>
      <c r="BB26" s="72">
        <f>IF(MENU!$F$18="OECD",Copy_OECD!BB26,IF(MENU!$F$18="World",Copy_World!BB26,""))</f>
        <v>0</v>
      </c>
      <c r="BC26" s="72">
        <f>IF(MENU!$F$18="OECD",Copy_OECD!BC26,IF(MENU!$F$18="World",Copy_World!BC26,""))</f>
        <v>0</v>
      </c>
      <c r="BD26" s="72">
        <f>IF(MENU!$F$18="OECD",Copy_OECD!BD26,IF(MENU!$F$18="World",Copy_World!BD26,""))</f>
        <v>0</v>
      </c>
      <c r="BE26" s="72">
        <f>IF(MENU!$F$18="OECD",Copy_OECD!BE26,IF(MENU!$F$18="World",Copy_World!BE26,""))</f>
        <v>0</v>
      </c>
      <c r="BF26" s="72">
        <f>IF(MENU!$F$18="OECD",Copy_OECD!BF26,IF(MENU!$F$18="World",Copy_World!BF26,""))</f>
        <v>0</v>
      </c>
      <c r="BG26" s="72">
        <f>IF(MENU!$F$18="OECD",Copy_OECD!BG26,IF(MENU!$F$18="World",Copy_World!BG26,""))</f>
        <v>0</v>
      </c>
      <c r="BH26" s="72">
        <f>IF(MENU!$F$18="OECD",Copy_OECD!BH26,IF(MENU!$F$18="World",Copy_World!BH26,""))</f>
        <v>0</v>
      </c>
      <c r="BI26" s="72">
        <f>IF(MENU!$F$18="OECD",Copy_OECD!BI26,IF(MENU!$F$18="World",Copy_World!BI26,""))</f>
        <v>0</v>
      </c>
      <c r="BJ26" s="72">
        <f>IF(MENU!$F$18="OECD",Copy_OECD!BJ26,IF(MENU!$F$18="World",Copy_World!BJ26,""))</f>
        <v>0</v>
      </c>
      <c r="BK26" s="72">
        <f>IF(MENU!$F$18="OECD",Copy_OECD!BK26,IF(MENU!$F$18="World",Copy_World!BK26,""))</f>
        <v>0</v>
      </c>
      <c r="BL26" s="72">
        <f>IF(MENU!$F$18="OECD",Copy_OECD!BL26,IF(MENU!$F$18="World",Copy_World!BL26,""))</f>
        <v>0</v>
      </c>
      <c r="BM26" s="73">
        <f>IF(MENU!$F$18="OECD",Copy_OECD!BM26,IF(MENU!$F$18="World",Copy_World!BM26,""))</f>
        <v>0</v>
      </c>
      <c r="BN26" s="73">
        <f>IF(MENU!$F$18="OECD",Copy_OECD!BN26,IF(MENU!$F$18="World",Copy_World!BN26,""))</f>
        <v>0</v>
      </c>
    </row>
    <row r="27" spans="1:66" x14ac:dyDescent="0.3">
      <c r="A27" s="11" t="str">
        <f>IF(MENU!$F$18="OECD",Copy_OECD!A27,IF(MENU!$F$18="World",Copy_World!A27,""))</f>
        <v>Oil refineries (transf.)</v>
      </c>
      <c r="B27" s="72">
        <f>IF(MENU!$F$18="OECD",Copy_OECD!B27,IF(MENU!$F$18="World",Copy_World!B27,""))</f>
        <v>0</v>
      </c>
      <c r="C27" s="72">
        <f>IF(MENU!$F$18="OECD",Copy_OECD!C27,IF(MENU!$F$18="World",Copy_World!C27,""))</f>
        <v>0</v>
      </c>
      <c r="D27" s="72">
        <f>IF(MENU!$F$18="OECD",Copy_OECD!D27,IF(MENU!$F$18="World",Copy_World!D27,""))</f>
        <v>0</v>
      </c>
      <c r="E27" s="72">
        <f>IF(MENU!$F$18="OECD",Copy_OECD!E27,IF(MENU!$F$18="World",Copy_World!E27,""))</f>
        <v>0</v>
      </c>
      <c r="F27" s="72">
        <f>IF(MENU!$F$18="OECD",Copy_OECD!F27,IF(MENU!$F$18="World",Copy_World!F27,""))</f>
        <v>0</v>
      </c>
      <c r="G27" s="72">
        <f>IF(MENU!$F$18="OECD",Copy_OECD!G27,IF(MENU!$F$18="World",Copy_World!G27,""))</f>
        <v>0</v>
      </c>
      <c r="H27" s="72">
        <f>IF(MENU!$F$18="OECD",Copy_OECD!H27,IF(MENU!$F$18="World",Copy_World!H27,""))</f>
        <v>0</v>
      </c>
      <c r="I27" s="72">
        <f>IF(MENU!$F$18="OECD",Copy_OECD!I27,IF(MENU!$F$18="World",Copy_World!I27,""))</f>
        <v>0</v>
      </c>
      <c r="J27" s="72">
        <f>IF(MENU!$F$18="OECD",Copy_OECD!J27,IF(MENU!$F$18="World",Copy_World!J27,""))</f>
        <v>0</v>
      </c>
      <c r="K27" s="72">
        <f>IF(MENU!$F$18="OECD",Copy_OECD!K27,IF(MENU!$F$18="World",Copy_World!K27,""))</f>
        <v>0</v>
      </c>
      <c r="L27" s="72">
        <f>IF(MENU!$F$18="OECD",Copy_OECD!L27,IF(MENU!$F$18="World",Copy_World!L27,""))</f>
        <v>0</v>
      </c>
      <c r="M27" s="72">
        <f>IF(MENU!$F$18="OECD",Copy_OECD!M27,IF(MENU!$F$18="World",Copy_World!M27,""))</f>
        <v>0</v>
      </c>
      <c r="N27" s="72">
        <f>IF(MENU!$F$18="OECD",Copy_OECD!N27,IF(MENU!$F$18="World",Copy_World!N27,""))</f>
        <v>0</v>
      </c>
      <c r="O27" s="72">
        <f>IF(MENU!$F$18="OECD",Copy_OECD!O27,IF(MENU!$F$18="World",Copy_World!O27,""))</f>
        <v>0</v>
      </c>
      <c r="P27" s="72">
        <f>IF(MENU!$F$18="OECD",Copy_OECD!P27,IF(MENU!$F$18="World",Copy_World!P27,""))</f>
        <v>0</v>
      </c>
      <c r="Q27" s="72">
        <f>IF(MENU!$F$18="OECD",Copy_OECD!Q27,IF(MENU!$F$18="World",Copy_World!Q27,""))</f>
        <v>0</v>
      </c>
      <c r="R27" s="72">
        <f>IF(MENU!$F$18="OECD",Copy_OECD!R27,IF(MENU!$F$18="World",Copy_World!R27,""))</f>
        <v>0</v>
      </c>
      <c r="S27" s="72">
        <f>IF(MENU!$F$18="OECD",Copy_OECD!S27,IF(MENU!$F$18="World",Copy_World!S27,""))</f>
        <v>0</v>
      </c>
      <c r="T27" s="73" t="str">
        <f>IF(MENU!$F$18="OECD",Copy_OECD!T27,IF(MENU!$F$18="World",Copy_World!T27,""))</f>
        <v>x</v>
      </c>
      <c r="U27" s="72">
        <f>IF(MENU!$F$18="OECD",Copy_OECD!U27,IF(MENU!$F$18="World",Copy_World!U27,""))</f>
        <v>-2125563</v>
      </c>
      <c r="V27" s="72">
        <f>IF(MENU!$F$18="OECD",Copy_OECD!V27,IF(MENU!$F$18="World",Copy_World!V27,""))</f>
        <v>-121176</v>
      </c>
      <c r="W27" s="72">
        <f>IF(MENU!$F$18="OECD",Copy_OECD!W27,IF(MENU!$F$18="World",Copy_World!W27,""))</f>
        <v>-188584</v>
      </c>
      <c r="X27" s="72">
        <f>IF(MENU!$F$18="OECD",Copy_OECD!X27,IF(MENU!$F$18="World",Copy_World!X27,""))</f>
        <v>-19272</v>
      </c>
      <c r="Y27" s="72">
        <f>IF(MENU!$F$18="OECD",Copy_OECD!Y27,IF(MENU!$F$18="World",Copy_World!Y27,""))</f>
        <v>0</v>
      </c>
      <c r="Z27" s="72">
        <f>IF(MENU!$F$18="OECD",Copy_OECD!Z27,IF(MENU!$F$18="World",Copy_World!Z27,""))</f>
        <v>101574</v>
      </c>
      <c r="AA27" s="72">
        <f>IF(MENU!$F$18="OECD",Copy_OECD!AA27,IF(MENU!$F$18="World",Copy_World!AA27,""))</f>
        <v>0</v>
      </c>
      <c r="AB27" s="72">
        <f>IF(MENU!$F$18="OECD",Copy_OECD!AB27,IF(MENU!$F$18="World",Copy_World!AB27,""))</f>
        <v>75072</v>
      </c>
      <c r="AC27" s="72">
        <f>IF(MENU!$F$18="OECD",Copy_OECD!AC27,IF(MENU!$F$18="World",Copy_World!AC27,""))</f>
        <v>278696</v>
      </c>
      <c r="AD27" s="72">
        <f>IF(MENU!$F$18="OECD",Copy_OECD!AD27,IF(MENU!$F$18="World",Copy_World!AD27,""))</f>
        <v>2684</v>
      </c>
      <c r="AE27" s="72">
        <f>IF(MENU!$F$18="OECD",Copy_OECD!AE27,IF(MENU!$F$18="World",Copy_World!AE27,""))</f>
        <v>0</v>
      </c>
      <c r="AF27" s="72">
        <f>IF(MENU!$F$18="OECD",Copy_OECD!AF27,IF(MENU!$F$18="World",Copy_World!AF27,""))</f>
        <v>298506</v>
      </c>
      <c r="AG27" s="72">
        <f>IF(MENU!$F$18="OECD",Copy_OECD!AG27,IF(MENU!$F$18="World",Copy_World!AG27,""))</f>
        <v>16426</v>
      </c>
      <c r="AH27" s="72">
        <f>IF(MENU!$F$18="OECD",Copy_OECD!AH27,IF(MENU!$F$18="World",Copy_World!AH27,""))</f>
        <v>882502</v>
      </c>
      <c r="AI27" s="72">
        <f>IF(MENU!$F$18="OECD",Copy_OECD!AI27,IF(MENU!$F$18="World",Copy_World!AI27,""))</f>
        <v>340040</v>
      </c>
      <c r="AJ27" s="72">
        <f>IF(MENU!$F$18="OECD",Copy_OECD!AJ27,IF(MENU!$F$18="World",Copy_World!AJ27,""))</f>
        <v>314336</v>
      </c>
      <c r="AK27" s="72">
        <f>IF(MENU!$F$18="OECD",Copy_OECD!AK27,IF(MENU!$F$18="World",Copy_World!AK27,""))</f>
        <v>1264</v>
      </c>
      <c r="AL27" s="72">
        <f>IF(MENU!$F$18="OECD",Copy_OECD!AL27,IF(MENU!$F$18="World",Copy_World!AL27,""))</f>
        <v>23268</v>
      </c>
      <c r="AM27" s="72">
        <f>IF(MENU!$F$18="OECD",Copy_OECD!AM27,IF(MENU!$F$18="World",Copy_World!AM27,""))</f>
        <v>20124</v>
      </c>
      <c r="AN27" s="72">
        <f>IF(MENU!$F$18="OECD",Copy_OECD!AN27,IF(MENU!$F$18="World",Copy_World!AN27,""))</f>
        <v>16880</v>
      </c>
      <c r="AO27" s="72">
        <f>IF(MENU!$F$18="OECD",Copy_OECD!AO27,IF(MENU!$F$18="World",Copy_World!AO27,""))</f>
        <v>13248</v>
      </c>
      <c r="AP27" s="72">
        <f>IF(MENU!$F$18="OECD",Copy_OECD!AP27,IF(MENU!$F$18="World",Copy_World!AP27,""))</f>
        <v>35200</v>
      </c>
      <c r="AQ27" s="72">
        <f>IF(MENU!$F$18="OECD",Copy_OECD!AQ27,IF(MENU!$F$18="World",Copy_World!AQ27,""))</f>
        <v>0</v>
      </c>
      <c r="AR27" s="72">
        <f>IF(MENU!$F$18="OECD",Copy_OECD!AR27,IF(MENU!$F$18="World",Copy_World!AR27,""))</f>
        <v>0</v>
      </c>
      <c r="AS27" s="72">
        <f>IF(MENU!$F$18="OECD",Copy_OECD!AS27,IF(MENU!$F$18="World",Copy_World!AS27,""))</f>
        <v>0</v>
      </c>
      <c r="AT27" s="72">
        <f>IF(MENU!$F$18="OECD",Copy_OECD!AT27,IF(MENU!$F$18="World",Copy_World!AT27,""))</f>
        <v>0</v>
      </c>
      <c r="AU27" s="72">
        <f>IF(MENU!$F$18="OECD",Copy_OECD!AU27,IF(MENU!$F$18="World",Copy_World!AU27,""))</f>
        <v>0</v>
      </c>
      <c r="AV27" s="72">
        <f>IF(MENU!$F$18="OECD",Copy_OECD!AV27,IF(MENU!$F$18="World",Copy_World!AV27,""))</f>
        <v>0</v>
      </c>
      <c r="AW27" s="72">
        <f>IF(MENU!$F$18="OECD",Copy_OECD!AW27,IF(MENU!$F$18="World",Copy_World!AW27,""))</f>
        <v>0</v>
      </c>
      <c r="AX27" s="72">
        <f>IF(MENU!$F$18="OECD",Copy_OECD!AX27,IF(MENU!$F$18="World",Copy_World!AX27,""))</f>
        <v>0</v>
      </c>
      <c r="AY27" s="72">
        <f>IF(MENU!$F$18="OECD",Copy_OECD!AY27,IF(MENU!$F$18="World",Copy_World!AY27,""))</f>
        <v>0</v>
      </c>
      <c r="AZ27" s="72">
        <f>IF(MENU!$F$18="OECD",Copy_OECD!AZ27,IF(MENU!$F$18="World",Copy_World!AZ27,""))</f>
        <v>0</v>
      </c>
      <c r="BA27" s="72">
        <f>IF(MENU!$F$18="OECD",Copy_OECD!BA27,IF(MENU!$F$18="World",Copy_World!BA27,""))</f>
        <v>0</v>
      </c>
      <c r="BB27" s="72">
        <f>IF(MENU!$F$18="OECD",Copy_OECD!BB27,IF(MENU!$F$18="World",Copy_World!BB27,""))</f>
        <v>0</v>
      </c>
      <c r="BC27" s="72">
        <f>IF(MENU!$F$18="OECD",Copy_OECD!BC27,IF(MENU!$F$18="World",Copy_World!BC27,""))</f>
        <v>0</v>
      </c>
      <c r="BD27" s="72">
        <f>IF(MENU!$F$18="OECD",Copy_OECD!BD27,IF(MENU!$F$18="World",Copy_World!BD27,""))</f>
        <v>0</v>
      </c>
      <c r="BE27" s="72">
        <f>IF(MENU!$F$18="OECD",Copy_OECD!BE27,IF(MENU!$F$18="World",Copy_World!BE27,""))</f>
        <v>0</v>
      </c>
      <c r="BF27" s="72">
        <f>IF(MENU!$F$18="OECD",Copy_OECD!BF27,IF(MENU!$F$18="World",Copy_World!BF27,""))</f>
        <v>0</v>
      </c>
      <c r="BG27" s="72">
        <f>IF(MENU!$F$18="OECD",Copy_OECD!BG27,IF(MENU!$F$18="World",Copy_World!BG27,""))</f>
        <v>0</v>
      </c>
      <c r="BH27" s="72">
        <f>IF(MENU!$F$18="OECD",Copy_OECD!BH27,IF(MENU!$F$18="World",Copy_World!BH27,""))</f>
        <v>0</v>
      </c>
      <c r="BI27" s="72">
        <f>IF(MENU!$F$18="OECD",Copy_OECD!BI27,IF(MENU!$F$18="World",Copy_World!BI27,""))</f>
        <v>0</v>
      </c>
      <c r="BJ27" s="72">
        <f>IF(MENU!$F$18="OECD",Copy_OECD!BJ27,IF(MENU!$F$18="World",Copy_World!BJ27,""))</f>
        <v>0</v>
      </c>
      <c r="BK27" s="72">
        <f>IF(MENU!$F$18="OECD",Copy_OECD!BK27,IF(MENU!$F$18="World",Copy_World!BK27,""))</f>
        <v>0</v>
      </c>
      <c r="BL27" s="72">
        <f>IF(MENU!$F$18="OECD",Copy_OECD!BL27,IF(MENU!$F$18="World",Copy_World!BL27,""))</f>
        <v>0</v>
      </c>
      <c r="BM27" s="73">
        <f>IF(MENU!$F$18="OECD",Copy_OECD!BM27,IF(MENU!$F$18="World",Copy_World!BM27,""))</f>
        <v>-34775</v>
      </c>
      <c r="BN27" s="73">
        <f>IF(MENU!$F$18="OECD",Copy_OECD!BN27,IF(MENU!$F$18="World",Copy_World!BN27,""))</f>
        <v>0</v>
      </c>
    </row>
    <row r="28" spans="1:66" x14ac:dyDescent="0.3">
      <c r="A28" s="11" t="str">
        <f>IF(MENU!$F$18="OECD",Copy_OECD!A28,IF(MENU!$F$18="World",Copy_World!A28,""))</f>
        <v>Petrochemical plants (transf.)</v>
      </c>
      <c r="B28" s="72">
        <f>IF(MENU!$F$18="OECD",Copy_OECD!B28,IF(MENU!$F$18="World",Copy_World!B28,""))</f>
        <v>0</v>
      </c>
      <c r="C28" s="72">
        <f>IF(MENU!$F$18="OECD",Copy_OECD!C28,IF(MENU!$F$18="World",Copy_World!C28,""))</f>
        <v>0</v>
      </c>
      <c r="D28" s="72">
        <f>IF(MENU!$F$18="OECD",Copy_OECD!D28,IF(MENU!$F$18="World",Copy_World!D28,""))</f>
        <v>0</v>
      </c>
      <c r="E28" s="72">
        <f>IF(MENU!$F$18="OECD",Copy_OECD!E28,IF(MENU!$F$18="World",Copy_World!E28,""))</f>
        <v>0</v>
      </c>
      <c r="F28" s="72">
        <f>IF(MENU!$F$18="OECD",Copy_OECD!F28,IF(MENU!$F$18="World",Copy_World!F28,""))</f>
        <v>0</v>
      </c>
      <c r="G28" s="72">
        <f>IF(MENU!$F$18="OECD",Copy_OECD!G28,IF(MENU!$F$18="World",Copy_World!G28,""))</f>
        <v>0</v>
      </c>
      <c r="H28" s="72">
        <f>IF(MENU!$F$18="OECD",Copy_OECD!H28,IF(MENU!$F$18="World",Copy_World!H28,""))</f>
        <v>0</v>
      </c>
      <c r="I28" s="72">
        <f>IF(MENU!$F$18="OECD",Copy_OECD!I28,IF(MENU!$F$18="World",Copy_World!I28,""))</f>
        <v>0</v>
      </c>
      <c r="J28" s="72">
        <f>IF(MENU!$F$18="OECD",Copy_OECD!J28,IF(MENU!$F$18="World",Copy_World!J28,""))</f>
        <v>0</v>
      </c>
      <c r="K28" s="72">
        <f>IF(MENU!$F$18="OECD",Copy_OECD!K28,IF(MENU!$F$18="World",Copy_World!K28,""))</f>
        <v>0</v>
      </c>
      <c r="L28" s="72">
        <f>IF(MENU!$F$18="OECD",Copy_OECD!L28,IF(MENU!$F$18="World",Copy_World!L28,""))</f>
        <v>0</v>
      </c>
      <c r="M28" s="72">
        <f>IF(MENU!$F$18="OECD",Copy_OECD!M28,IF(MENU!$F$18="World",Copy_World!M28,""))</f>
        <v>0</v>
      </c>
      <c r="N28" s="72">
        <f>IF(MENU!$F$18="OECD",Copy_OECD!N28,IF(MENU!$F$18="World",Copy_World!N28,""))</f>
        <v>0</v>
      </c>
      <c r="O28" s="72">
        <f>IF(MENU!$F$18="OECD",Copy_OECD!O28,IF(MENU!$F$18="World",Copy_World!O28,""))</f>
        <v>0</v>
      </c>
      <c r="P28" s="72">
        <f>IF(MENU!$F$18="OECD",Copy_OECD!P28,IF(MENU!$F$18="World",Copy_World!P28,""))</f>
        <v>0</v>
      </c>
      <c r="Q28" s="72">
        <f>IF(MENU!$F$18="OECD",Copy_OECD!Q28,IF(MENU!$F$18="World",Copy_World!Q28,""))</f>
        <v>0</v>
      </c>
      <c r="R28" s="72">
        <f>IF(MENU!$F$18="OECD",Copy_OECD!R28,IF(MENU!$F$18="World",Copy_World!R28,""))</f>
        <v>0</v>
      </c>
      <c r="S28" s="72">
        <f>IF(MENU!$F$18="OECD",Copy_OECD!S28,IF(MENU!$F$18="World",Copy_World!S28,""))</f>
        <v>0</v>
      </c>
      <c r="T28" s="73" t="str">
        <f>IF(MENU!$F$18="OECD",Copy_OECD!T28,IF(MENU!$F$18="World",Copy_World!T28,""))</f>
        <v>x</v>
      </c>
      <c r="U28" s="72">
        <f>IF(MENU!$F$18="OECD",Copy_OECD!U28,IF(MENU!$F$18="World",Copy_World!U28,""))</f>
        <v>0</v>
      </c>
      <c r="V28" s="72">
        <f>IF(MENU!$F$18="OECD",Copy_OECD!V28,IF(MENU!$F$18="World",Copy_World!V28,""))</f>
        <v>-40964</v>
      </c>
      <c r="W28" s="72">
        <f>IF(MENU!$F$18="OECD",Copy_OECD!W28,IF(MENU!$F$18="World",Copy_World!W28,""))</f>
        <v>145332</v>
      </c>
      <c r="X28" s="72">
        <f>IF(MENU!$F$18="OECD",Copy_OECD!X28,IF(MENU!$F$18="World",Copy_World!X28,""))</f>
        <v>0</v>
      </c>
      <c r="Y28" s="72">
        <f>IF(MENU!$F$18="OECD",Copy_OECD!Y28,IF(MENU!$F$18="World",Copy_World!Y28,""))</f>
        <v>0</v>
      </c>
      <c r="Z28" s="72">
        <f>IF(MENU!$F$18="OECD",Copy_OECD!Z28,IF(MENU!$F$18="World",Copy_World!Z28,""))</f>
        <v>0</v>
      </c>
      <c r="AA28" s="72">
        <f>IF(MENU!$F$18="OECD",Copy_OECD!AA28,IF(MENU!$F$18="World",Copy_World!AA28,""))</f>
        <v>0</v>
      </c>
      <c r="AB28" s="72">
        <f>IF(MENU!$F$18="OECD",Copy_OECD!AB28,IF(MENU!$F$18="World",Copy_World!AB28,""))</f>
        <v>-41400</v>
      </c>
      <c r="AC28" s="72">
        <f>IF(MENU!$F$18="OECD",Copy_OECD!AC28,IF(MENU!$F$18="World",Copy_World!AC28,""))</f>
        <v>0</v>
      </c>
      <c r="AD28" s="72">
        <f>IF(MENU!$F$18="OECD",Copy_OECD!AD28,IF(MENU!$F$18="World",Copy_World!AD28,""))</f>
        <v>0</v>
      </c>
      <c r="AE28" s="72">
        <f>IF(MENU!$F$18="OECD",Copy_OECD!AE28,IF(MENU!$F$18="World",Copy_World!AE28,""))</f>
        <v>0</v>
      </c>
      <c r="AF28" s="72">
        <f>IF(MENU!$F$18="OECD",Copy_OECD!AF28,IF(MENU!$F$18="World",Copy_World!AF28,""))</f>
        <v>0</v>
      </c>
      <c r="AG28" s="72">
        <f>IF(MENU!$F$18="OECD",Copy_OECD!AG28,IF(MENU!$F$18="World",Copy_World!AG28,""))</f>
        <v>-1634</v>
      </c>
      <c r="AH28" s="72">
        <f>IF(MENU!$F$18="OECD",Copy_OECD!AH28,IF(MENU!$F$18="World",Copy_World!AH28,""))</f>
        <v>0</v>
      </c>
      <c r="AI28" s="72">
        <f>IF(MENU!$F$18="OECD",Copy_OECD!AI28,IF(MENU!$F$18="World",Copy_World!AI28,""))</f>
        <v>0</v>
      </c>
      <c r="AJ28" s="72">
        <f>IF(MENU!$F$18="OECD",Copy_OECD!AJ28,IF(MENU!$F$18="World",Copy_World!AJ28,""))</f>
        <v>-59004</v>
      </c>
      <c r="AK28" s="72">
        <f>IF(MENU!$F$18="OECD",Copy_OECD!AK28,IF(MENU!$F$18="World",Copy_World!AK28,""))</f>
        <v>0</v>
      </c>
      <c r="AL28" s="72">
        <f>IF(MENU!$F$18="OECD",Copy_OECD!AL28,IF(MENU!$F$18="World",Copy_World!AL28,""))</f>
        <v>0</v>
      </c>
      <c r="AM28" s="72">
        <f>IF(MENU!$F$18="OECD",Copy_OECD!AM28,IF(MENU!$F$18="World",Copy_World!AM28,""))</f>
        <v>0</v>
      </c>
      <c r="AN28" s="72">
        <f>IF(MENU!$F$18="OECD",Copy_OECD!AN28,IF(MENU!$F$18="World",Copy_World!AN28,""))</f>
        <v>-3640</v>
      </c>
      <c r="AO28" s="72">
        <f>IF(MENU!$F$18="OECD",Copy_OECD!AO28,IF(MENU!$F$18="World",Copy_World!AO28,""))</f>
        <v>0</v>
      </c>
      <c r="AP28" s="72">
        <f>IF(MENU!$F$18="OECD",Copy_OECD!AP28,IF(MENU!$F$18="World",Copy_World!AP28,""))</f>
        <v>-80</v>
      </c>
      <c r="AQ28" s="72">
        <f>IF(MENU!$F$18="OECD",Copy_OECD!AQ28,IF(MENU!$F$18="World",Copy_World!AQ28,""))</f>
        <v>0</v>
      </c>
      <c r="AR28" s="72">
        <f>IF(MENU!$F$18="OECD",Copy_OECD!AR28,IF(MENU!$F$18="World",Copy_World!AR28,""))</f>
        <v>0</v>
      </c>
      <c r="AS28" s="72">
        <f>IF(MENU!$F$18="OECD",Copy_OECD!AS28,IF(MENU!$F$18="World",Copy_World!AS28,""))</f>
        <v>0</v>
      </c>
      <c r="AT28" s="72">
        <f>IF(MENU!$F$18="OECD",Copy_OECD!AT28,IF(MENU!$F$18="World",Copy_World!AT28,""))</f>
        <v>0</v>
      </c>
      <c r="AU28" s="72">
        <f>IF(MENU!$F$18="OECD",Copy_OECD!AU28,IF(MENU!$F$18="World",Copy_World!AU28,""))</f>
        <v>0</v>
      </c>
      <c r="AV28" s="72">
        <f>IF(MENU!$F$18="OECD",Copy_OECD!AV28,IF(MENU!$F$18="World",Copy_World!AV28,""))</f>
        <v>0</v>
      </c>
      <c r="AW28" s="72">
        <f>IF(MENU!$F$18="OECD",Copy_OECD!AW28,IF(MENU!$F$18="World",Copy_World!AW28,""))</f>
        <v>0</v>
      </c>
      <c r="AX28" s="72">
        <f>IF(MENU!$F$18="OECD",Copy_OECD!AX28,IF(MENU!$F$18="World",Copy_World!AX28,""))</f>
        <v>0</v>
      </c>
      <c r="AY28" s="72">
        <f>IF(MENU!$F$18="OECD",Copy_OECD!AY28,IF(MENU!$F$18="World",Copy_World!AY28,""))</f>
        <v>0</v>
      </c>
      <c r="AZ28" s="72">
        <f>IF(MENU!$F$18="OECD",Copy_OECD!AZ28,IF(MENU!$F$18="World",Copy_World!AZ28,""))</f>
        <v>0</v>
      </c>
      <c r="BA28" s="72">
        <f>IF(MENU!$F$18="OECD",Copy_OECD!BA28,IF(MENU!$F$18="World",Copy_World!BA28,""))</f>
        <v>0</v>
      </c>
      <c r="BB28" s="72">
        <f>IF(MENU!$F$18="OECD",Copy_OECD!BB28,IF(MENU!$F$18="World",Copy_World!BB28,""))</f>
        <v>0</v>
      </c>
      <c r="BC28" s="72">
        <f>IF(MENU!$F$18="OECD",Copy_OECD!BC28,IF(MENU!$F$18="World",Copy_World!BC28,""))</f>
        <v>0</v>
      </c>
      <c r="BD28" s="72">
        <f>IF(MENU!$F$18="OECD",Copy_OECD!BD28,IF(MENU!$F$18="World",Copy_World!BD28,""))</f>
        <v>0</v>
      </c>
      <c r="BE28" s="72">
        <f>IF(MENU!$F$18="OECD",Copy_OECD!BE28,IF(MENU!$F$18="World",Copy_World!BE28,""))</f>
        <v>0</v>
      </c>
      <c r="BF28" s="72">
        <f>IF(MENU!$F$18="OECD",Copy_OECD!BF28,IF(MENU!$F$18="World",Copy_World!BF28,""))</f>
        <v>0</v>
      </c>
      <c r="BG28" s="72">
        <f>IF(MENU!$F$18="OECD",Copy_OECD!BG28,IF(MENU!$F$18="World",Copy_World!BG28,""))</f>
        <v>0</v>
      </c>
      <c r="BH28" s="72">
        <f>IF(MENU!$F$18="OECD",Copy_OECD!BH28,IF(MENU!$F$18="World",Copy_World!BH28,""))</f>
        <v>0</v>
      </c>
      <c r="BI28" s="72">
        <f>IF(MENU!$F$18="OECD",Copy_OECD!BI28,IF(MENU!$F$18="World",Copy_World!BI28,""))</f>
        <v>0</v>
      </c>
      <c r="BJ28" s="72">
        <f>IF(MENU!$F$18="OECD",Copy_OECD!BJ28,IF(MENU!$F$18="World",Copy_World!BJ28,""))</f>
        <v>0</v>
      </c>
      <c r="BK28" s="72">
        <f>IF(MENU!$F$18="OECD",Copy_OECD!BK28,IF(MENU!$F$18="World",Copy_World!BK28,""))</f>
        <v>0</v>
      </c>
      <c r="BL28" s="72">
        <f>IF(MENU!$F$18="OECD",Copy_OECD!BL28,IF(MENU!$F$18="World",Copy_World!BL28,""))</f>
        <v>0</v>
      </c>
      <c r="BM28" s="73">
        <f>IF(MENU!$F$18="OECD",Copy_OECD!BM28,IF(MENU!$F$18="World",Copy_World!BM28,""))</f>
        <v>-1390</v>
      </c>
      <c r="BN28" s="73">
        <f>IF(MENU!$F$18="OECD",Copy_OECD!BN28,IF(MENU!$F$18="World",Copy_World!BN28,""))</f>
        <v>0</v>
      </c>
    </row>
    <row r="29" spans="1:66" x14ac:dyDescent="0.3">
      <c r="A29" s="11" t="str">
        <f>IF(MENU!$F$18="OECD",Copy_OECD!A29,IF(MENU!$F$18="World",Copy_World!A29,""))</f>
        <v>Coal liquefaction plants (transf.)</v>
      </c>
      <c r="B29" s="72">
        <f>IF(MENU!$F$18="OECD",Copy_OECD!B29,IF(MENU!$F$18="World",Copy_World!B29,""))</f>
        <v>0</v>
      </c>
      <c r="C29" s="72">
        <f>IF(MENU!$F$18="OECD",Copy_OECD!C29,IF(MENU!$F$18="World",Copy_World!C29,""))</f>
        <v>0</v>
      </c>
      <c r="D29" s="72">
        <f>IF(MENU!$F$18="OECD",Copy_OECD!D29,IF(MENU!$F$18="World",Copy_World!D29,""))</f>
        <v>0</v>
      </c>
      <c r="E29" s="72">
        <f>IF(MENU!$F$18="OECD",Copy_OECD!E29,IF(MENU!$F$18="World",Copy_World!E29,""))</f>
        <v>0</v>
      </c>
      <c r="F29" s="72">
        <f>IF(MENU!$F$18="OECD",Copy_OECD!F29,IF(MENU!$F$18="World",Copy_World!F29,""))</f>
        <v>0</v>
      </c>
      <c r="G29" s="72">
        <f>IF(MENU!$F$18="OECD",Copy_OECD!G29,IF(MENU!$F$18="World",Copy_World!G29,""))</f>
        <v>0</v>
      </c>
      <c r="H29" s="72">
        <f>IF(MENU!$F$18="OECD",Copy_OECD!H29,IF(MENU!$F$18="World",Copy_World!H29,""))</f>
        <v>0</v>
      </c>
      <c r="I29" s="72">
        <f>IF(MENU!$F$18="OECD",Copy_OECD!I29,IF(MENU!$F$18="World",Copy_World!I29,""))</f>
        <v>0</v>
      </c>
      <c r="J29" s="72">
        <f>IF(MENU!$F$18="OECD",Copy_OECD!J29,IF(MENU!$F$18="World",Copy_World!J29,""))</f>
        <v>0</v>
      </c>
      <c r="K29" s="72">
        <f>IF(MENU!$F$18="OECD",Copy_OECD!K29,IF(MENU!$F$18="World",Copy_World!K29,""))</f>
        <v>0</v>
      </c>
      <c r="L29" s="72">
        <f>IF(MENU!$F$18="OECD",Copy_OECD!L29,IF(MENU!$F$18="World",Copy_World!L29,""))</f>
        <v>0</v>
      </c>
      <c r="M29" s="72">
        <f>IF(MENU!$F$18="OECD",Copy_OECD!M29,IF(MENU!$F$18="World",Copy_World!M29,""))</f>
        <v>0</v>
      </c>
      <c r="N29" s="72">
        <f>IF(MENU!$F$18="OECD",Copy_OECD!N29,IF(MENU!$F$18="World",Copy_World!N29,""))</f>
        <v>0</v>
      </c>
      <c r="O29" s="72">
        <f>IF(MENU!$F$18="OECD",Copy_OECD!O29,IF(MENU!$F$18="World",Copy_World!O29,""))</f>
        <v>0</v>
      </c>
      <c r="P29" s="72">
        <f>IF(MENU!$F$18="OECD",Copy_OECD!P29,IF(MENU!$F$18="World",Copy_World!P29,""))</f>
        <v>0</v>
      </c>
      <c r="Q29" s="72">
        <f>IF(MENU!$F$18="OECD",Copy_OECD!Q29,IF(MENU!$F$18="World",Copy_World!Q29,""))</f>
        <v>0</v>
      </c>
      <c r="R29" s="72">
        <f>IF(MENU!$F$18="OECD",Copy_OECD!R29,IF(MENU!$F$18="World",Copy_World!R29,""))</f>
        <v>0</v>
      </c>
      <c r="S29" s="72">
        <f>IF(MENU!$F$18="OECD",Copy_OECD!S29,IF(MENU!$F$18="World",Copy_World!S29,""))</f>
        <v>0</v>
      </c>
      <c r="T29" s="73" t="str">
        <f>IF(MENU!$F$18="OECD",Copy_OECD!T29,IF(MENU!$F$18="World",Copy_World!T29,""))</f>
        <v>x</v>
      </c>
      <c r="U29" s="72">
        <f>IF(MENU!$F$18="OECD",Copy_OECD!U29,IF(MENU!$F$18="World",Copy_World!U29,""))</f>
        <v>0</v>
      </c>
      <c r="V29" s="72">
        <f>IF(MENU!$F$18="OECD",Copy_OECD!V29,IF(MENU!$F$18="World",Copy_World!V29,""))</f>
        <v>0</v>
      </c>
      <c r="W29" s="72">
        <f>IF(MENU!$F$18="OECD",Copy_OECD!W29,IF(MENU!$F$18="World",Copy_World!W29,""))</f>
        <v>0</v>
      </c>
      <c r="X29" s="72">
        <f>IF(MENU!$F$18="OECD",Copy_OECD!X29,IF(MENU!$F$18="World",Copy_World!X29,""))</f>
        <v>0</v>
      </c>
      <c r="Y29" s="72">
        <f>IF(MENU!$F$18="OECD",Copy_OECD!Y29,IF(MENU!$F$18="World",Copy_World!Y29,""))</f>
        <v>0</v>
      </c>
      <c r="Z29" s="72">
        <f>IF(MENU!$F$18="OECD",Copy_OECD!Z29,IF(MENU!$F$18="World",Copy_World!Z29,""))</f>
        <v>0</v>
      </c>
      <c r="AA29" s="72">
        <f>IF(MENU!$F$18="OECD",Copy_OECD!AA29,IF(MENU!$F$18="World",Copy_World!AA29,""))</f>
        <v>0</v>
      </c>
      <c r="AB29" s="72">
        <f>IF(MENU!$F$18="OECD",Copy_OECD!AB29,IF(MENU!$F$18="World",Copy_World!AB29,""))</f>
        <v>0</v>
      </c>
      <c r="AC29" s="72">
        <f>IF(MENU!$F$18="OECD",Copy_OECD!AC29,IF(MENU!$F$18="World",Copy_World!AC29,""))</f>
        <v>0</v>
      </c>
      <c r="AD29" s="72">
        <f>IF(MENU!$F$18="OECD",Copy_OECD!AD29,IF(MENU!$F$18="World",Copy_World!AD29,""))</f>
        <v>0</v>
      </c>
      <c r="AE29" s="72">
        <f>IF(MENU!$F$18="OECD",Copy_OECD!AE29,IF(MENU!$F$18="World",Copy_World!AE29,""))</f>
        <v>0</v>
      </c>
      <c r="AF29" s="72">
        <f>IF(MENU!$F$18="OECD",Copy_OECD!AF29,IF(MENU!$F$18="World",Copy_World!AF29,""))</f>
        <v>0</v>
      </c>
      <c r="AG29" s="72">
        <f>IF(MENU!$F$18="OECD",Copy_OECD!AG29,IF(MENU!$F$18="World",Copy_World!AG29,""))</f>
        <v>0</v>
      </c>
      <c r="AH29" s="72">
        <f>IF(MENU!$F$18="OECD",Copy_OECD!AH29,IF(MENU!$F$18="World",Copy_World!AH29,""))</f>
        <v>0</v>
      </c>
      <c r="AI29" s="72">
        <f>IF(MENU!$F$18="OECD",Copy_OECD!AI29,IF(MENU!$F$18="World",Copy_World!AI29,""))</f>
        <v>0</v>
      </c>
      <c r="AJ29" s="72">
        <f>IF(MENU!$F$18="OECD",Copy_OECD!AJ29,IF(MENU!$F$18="World",Copy_World!AJ29,""))</f>
        <v>0</v>
      </c>
      <c r="AK29" s="72">
        <f>IF(MENU!$F$18="OECD",Copy_OECD!AK29,IF(MENU!$F$18="World",Copy_World!AK29,""))</f>
        <v>0</v>
      </c>
      <c r="AL29" s="72">
        <f>IF(MENU!$F$18="OECD",Copy_OECD!AL29,IF(MENU!$F$18="World",Copy_World!AL29,""))</f>
        <v>0</v>
      </c>
      <c r="AM29" s="72">
        <f>IF(MENU!$F$18="OECD",Copy_OECD!AM29,IF(MENU!$F$18="World",Copy_World!AM29,""))</f>
        <v>0</v>
      </c>
      <c r="AN29" s="72">
        <f>IF(MENU!$F$18="OECD",Copy_OECD!AN29,IF(MENU!$F$18="World",Copy_World!AN29,""))</f>
        <v>0</v>
      </c>
      <c r="AO29" s="72">
        <f>IF(MENU!$F$18="OECD",Copy_OECD!AO29,IF(MENU!$F$18="World",Copy_World!AO29,""))</f>
        <v>0</v>
      </c>
      <c r="AP29" s="72">
        <f>IF(MENU!$F$18="OECD",Copy_OECD!AP29,IF(MENU!$F$18="World",Copy_World!AP29,""))</f>
        <v>0</v>
      </c>
      <c r="AQ29" s="72">
        <f>IF(MENU!$F$18="OECD",Copy_OECD!AQ29,IF(MENU!$F$18="World",Copy_World!AQ29,""))</f>
        <v>0</v>
      </c>
      <c r="AR29" s="72">
        <f>IF(MENU!$F$18="OECD",Copy_OECD!AR29,IF(MENU!$F$18="World",Copy_World!AR29,""))</f>
        <v>0</v>
      </c>
      <c r="AS29" s="72">
        <f>IF(MENU!$F$18="OECD",Copy_OECD!AS29,IF(MENU!$F$18="World",Copy_World!AS29,""))</f>
        <v>0</v>
      </c>
      <c r="AT29" s="72">
        <f>IF(MENU!$F$18="OECD",Copy_OECD!AT29,IF(MENU!$F$18="World",Copy_World!AT29,""))</f>
        <v>0</v>
      </c>
      <c r="AU29" s="72">
        <f>IF(MENU!$F$18="OECD",Copy_OECD!AU29,IF(MENU!$F$18="World",Copy_World!AU29,""))</f>
        <v>0</v>
      </c>
      <c r="AV29" s="72">
        <f>IF(MENU!$F$18="OECD",Copy_OECD!AV29,IF(MENU!$F$18="World",Copy_World!AV29,""))</f>
        <v>0</v>
      </c>
      <c r="AW29" s="72">
        <f>IF(MENU!$F$18="OECD",Copy_OECD!AW29,IF(MENU!$F$18="World",Copy_World!AW29,""))</f>
        <v>0</v>
      </c>
      <c r="AX29" s="72">
        <f>IF(MENU!$F$18="OECD",Copy_OECD!AX29,IF(MENU!$F$18="World",Copy_World!AX29,""))</f>
        <v>0</v>
      </c>
      <c r="AY29" s="72">
        <f>IF(MENU!$F$18="OECD",Copy_OECD!AY29,IF(MENU!$F$18="World",Copy_World!AY29,""))</f>
        <v>0</v>
      </c>
      <c r="AZ29" s="72">
        <f>IF(MENU!$F$18="OECD",Copy_OECD!AZ29,IF(MENU!$F$18="World",Copy_World!AZ29,""))</f>
        <v>0</v>
      </c>
      <c r="BA29" s="72">
        <f>IF(MENU!$F$18="OECD",Copy_OECD!BA29,IF(MENU!$F$18="World",Copy_World!BA29,""))</f>
        <v>0</v>
      </c>
      <c r="BB29" s="72">
        <f>IF(MENU!$F$18="OECD",Copy_OECD!BB29,IF(MENU!$F$18="World",Copy_World!BB29,""))</f>
        <v>0</v>
      </c>
      <c r="BC29" s="72">
        <f>IF(MENU!$F$18="OECD",Copy_OECD!BC29,IF(MENU!$F$18="World",Copy_World!BC29,""))</f>
        <v>0</v>
      </c>
      <c r="BD29" s="72">
        <f>IF(MENU!$F$18="OECD",Copy_OECD!BD29,IF(MENU!$F$18="World",Copy_World!BD29,""))</f>
        <v>0</v>
      </c>
      <c r="BE29" s="72">
        <f>IF(MENU!$F$18="OECD",Copy_OECD!BE29,IF(MENU!$F$18="World",Copy_World!BE29,""))</f>
        <v>0</v>
      </c>
      <c r="BF29" s="72">
        <f>IF(MENU!$F$18="OECD",Copy_OECD!BF29,IF(MENU!$F$18="World",Copy_World!BF29,""))</f>
        <v>0</v>
      </c>
      <c r="BG29" s="72">
        <f>IF(MENU!$F$18="OECD",Copy_OECD!BG29,IF(MENU!$F$18="World",Copy_World!BG29,""))</f>
        <v>0</v>
      </c>
      <c r="BH29" s="72">
        <f>IF(MENU!$F$18="OECD",Copy_OECD!BH29,IF(MENU!$F$18="World",Copy_World!BH29,""))</f>
        <v>0</v>
      </c>
      <c r="BI29" s="72">
        <f>IF(MENU!$F$18="OECD",Copy_OECD!BI29,IF(MENU!$F$18="World",Copy_World!BI29,""))</f>
        <v>0</v>
      </c>
      <c r="BJ29" s="72">
        <f>IF(MENU!$F$18="OECD",Copy_OECD!BJ29,IF(MENU!$F$18="World",Copy_World!BJ29,""))</f>
        <v>0</v>
      </c>
      <c r="BK29" s="72">
        <f>IF(MENU!$F$18="OECD",Copy_OECD!BK29,IF(MENU!$F$18="World",Copy_World!BK29,""))</f>
        <v>0</v>
      </c>
      <c r="BL29" s="72">
        <f>IF(MENU!$F$18="OECD",Copy_OECD!BL29,IF(MENU!$F$18="World",Copy_World!BL29,""))</f>
        <v>0</v>
      </c>
      <c r="BM29" s="73">
        <f>IF(MENU!$F$18="OECD",Copy_OECD!BM29,IF(MENU!$F$18="World",Copy_World!BM29,""))</f>
        <v>0</v>
      </c>
      <c r="BN29" s="73">
        <f>IF(MENU!$F$18="OECD",Copy_OECD!BN29,IF(MENU!$F$18="World",Copy_World!BN29,""))</f>
        <v>0</v>
      </c>
    </row>
    <row r="30" spans="1:66" x14ac:dyDescent="0.3">
      <c r="A30" s="11" t="str">
        <f>IF(MENU!$F$18="OECD",Copy_OECD!A30,IF(MENU!$F$18="World",Copy_World!A30,""))</f>
        <v>Gas-to-liquids (GTL) plants (transf.)</v>
      </c>
      <c r="B30" s="72">
        <f>IF(MENU!$F$18="OECD",Copy_OECD!B30,IF(MENU!$F$18="World",Copy_World!B30,""))</f>
        <v>0</v>
      </c>
      <c r="C30" s="72">
        <f>IF(MENU!$F$18="OECD",Copy_OECD!C30,IF(MENU!$F$18="World",Copy_World!C30,""))</f>
        <v>0</v>
      </c>
      <c r="D30" s="72">
        <f>IF(MENU!$F$18="OECD",Copy_OECD!D30,IF(MENU!$F$18="World",Copy_World!D30,""))</f>
        <v>0</v>
      </c>
      <c r="E30" s="72">
        <f>IF(MENU!$F$18="OECD",Copy_OECD!E30,IF(MENU!$F$18="World",Copy_World!E30,""))</f>
        <v>0</v>
      </c>
      <c r="F30" s="72">
        <f>IF(MENU!$F$18="OECD",Copy_OECD!F30,IF(MENU!$F$18="World",Copy_World!F30,""))</f>
        <v>0</v>
      </c>
      <c r="G30" s="72">
        <f>IF(MENU!$F$18="OECD",Copy_OECD!G30,IF(MENU!$F$18="World",Copy_World!G30,""))</f>
        <v>0</v>
      </c>
      <c r="H30" s="72">
        <f>IF(MENU!$F$18="OECD",Copy_OECD!H30,IF(MENU!$F$18="World",Copy_World!H30,""))</f>
        <v>0</v>
      </c>
      <c r="I30" s="72">
        <f>IF(MENU!$F$18="OECD",Copy_OECD!I30,IF(MENU!$F$18="World",Copy_World!I30,""))</f>
        <v>0</v>
      </c>
      <c r="J30" s="72">
        <f>IF(MENU!$F$18="OECD",Copy_OECD!J30,IF(MENU!$F$18="World",Copy_World!J30,""))</f>
        <v>0</v>
      </c>
      <c r="K30" s="72">
        <f>IF(MENU!$F$18="OECD",Copy_OECD!K30,IF(MENU!$F$18="World",Copy_World!K30,""))</f>
        <v>0</v>
      </c>
      <c r="L30" s="72">
        <f>IF(MENU!$F$18="OECD",Copy_OECD!L30,IF(MENU!$F$18="World",Copy_World!L30,""))</f>
        <v>0</v>
      </c>
      <c r="M30" s="72">
        <f>IF(MENU!$F$18="OECD",Copy_OECD!M30,IF(MENU!$F$18="World",Copy_World!M30,""))</f>
        <v>0</v>
      </c>
      <c r="N30" s="72">
        <f>IF(MENU!$F$18="OECD",Copy_OECD!N30,IF(MENU!$F$18="World",Copy_World!N30,""))</f>
        <v>0</v>
      </c>
      <c r="O30" s="72">
        <f>IF(MENU!$F$18="OECD",Copy_OECD!O30,IF(MENU!$F$18="World",Copy_World!O30,""))</f>
        <v>0</v>
      </c>
      <c r="P30" s="72">
        <f>IF(MENU!$F$18="OECD",Copy_OECD!P30,IF(MENU!$F$18="World",Copy_World!P30,""))</f>
        <v>0</v>
      </c>
      <c r="Q30" s="72">
        <f>IF(MENU!$F$18="OECD",Copy_OECD!Q30,IF(MENU!$F$18="World",Copy_World!Q30,""))</f>
        <v>0</v>
      </c>
      <c r="R30" s="72">
        <f>IF(MENU!$F$18="OECD",Copy_OECD!R30,IF(MENU!$F$18="World",Copy_World!R30,""))</f>
        <v>0</v>
      </c>
      <c r="S30" s="72">
        <f>IF(MENU!$F$18="OECD",Copy_OECD!S30,IF(MENU!$F$18="World",Copy_World!S30,""))</f>
        <v>0</v>
      </c>
      <c r="T30" s="73" t="str">
        <f>IF(MENU!$F$18="OECD",Copy_OECD!T30,IF(MENU!$F$18="World",Copy_World!T30,""))</f>
        <v>x</v>
      </c>
      <c r="U30" s="72">
        <f>IF(MENU!$F$18="OECD",Copy_OECD!U30,IF(MENU!$F$18="World",Copy_World!U30,""))</f>
        <v>0</v>
      </c>
      <c r="V30" s="72">
        <f>IF(MENU!$F$18="OECD",Copy_OECD!V30,IF(MENU!$F$18="World",Copy_World!V30,""))</f>
        <v>0</v>
      </c>
      <c r="W30" s="72">
        <f>IF(MENU!$F$18="OECD",Copy_OECD!W30,IF(MENU!$F$18="World",Copy_World!W30,""))</f>
        <v>0</v>
      </c>
      <c r="X30" s="72">
        <f>IF(MENU!$F$18="OECD",Copy_OECD!X30,IF(MENU!$F$18="World",Copy_World!X30,""))</f>
        <v>0</v>
      </c>
      <c r="Y30" s="72">
        <f>IF(MENU!$F$18="OECD",Copy_OECD!Y30,IF(MENU!$F$18="World",Copy_World!Y30,""))</f>
        <v>0</v>
      </c>
      <c r="Z30" s="72">
        <f>IF(MENU!$F$18="OECD",Copy_OECD!Z30,IF(MENU!$F$18="World",Copy_World!Z30,""))</f>
        <v>0</v>
      </c>
      <c r="AA30" s="72">
        <f>IF(MENU!$F$18="OECD",Copy_OECD!AA30,IF(MENU!$F$18="World",Copy_World!AA30,""))</f>
        <v>0</v>
      </c>
      <c r="AB30" s="72">
        <f>IF(MENU!$F$18="OECD",Copy_OECD!AB30,IF(MENU!$F$18="World",Copy_World!AB30,""))</f>
        <v>0</v>
      </c>
      <c r="AC30" s="72">
        <f>IF(MENU!$F$18="OECD",Copy_OECD!AC30,IF(MENU!$F$18="World",Copy_World!AC30,""))</f>
        <v>0</v>
      </c>
      <c r="AD30" s="72">
        <f>IF(MENU!$F$18="OECD",Copy_OECD!AD30,IF(MENU!$F$18="World",Copy_World!AD30,""))</f>
        <v>0</v>
      </c>
      <c r="AE30" s="72">
        <f>IF(MENU!$F$18="OECD",Copy_OECD!AE30,IF(MENU!$F$18="World",Copy_World!AE30,""))</f>
        <v>0</v>
      </c>
      <c r="AF30" s="72">
        <f>IF(MENU!$F$18="OECD",Copy_OECD!AF30,IF(MENU!$F$18="World",Copy_World!AF30,""))</f>
        <v>0</v>
      </c>
      <c r="AG30" s="72">
        <f>IF(MENU!$F$18="OECD",Copy_OECD!AG30,IF(MENU!$F$18="World",Copy_World!AG30,""))</f>
        <v>0</v>
      </c>
      <c r="AH30" s="72">
        <f>IF(MENU!$F$18="OECD",Copy_OECD!AH30,IF(MENU!$F$18="World",Copy_World!AH30,""))</f>
        <v>0</v>
      </c>
      <c r="AI30" s="72">
        <f>IF(MENU!$F$18="OECD",Copy_OECD!AI30,IF(MENU!$F$18="World",Copy_World!AI30,""))</f>
        <v>0</v>
      </c>
      <c r="AJ30" s="72">
        <f>IF(MENU!$F$18="OECD",Copy_OECD!AJ30,IF(MENU!$F$18="World",Copy_World!AJ30,""))</f>
        <v>0</v>
      </c>
      <c r="AK30" s="72">
        <f>IF(MENU!$F$18="OECD",Copy_OECD!AK30,IF(MENU!$F$18="World",Copy_World!AK30,""))</f>
        <v>0</v>
      </c>
      <c r="AL30" s="72">
        <f>IF(MENU!$F$18="OECD",Copy_OECD!AL30,IF(MENU!$F$18="World",Copy_World!AL30,""))</f>
        <v>0</v>
      </c>
      <c r="AM30" s="72">
        <f>IF(MENU!$F$18="OECD",Copy_OECD!AM30,IF(MENU!$F$18="World",Copy_World!AM30,""))</f>
        <v>0</v>
      </c>
      <c r="AN30" s="72">
        <f>IF(MENU!$F$18="OECD",Copy_OECD!AN30,IF(MENU!$F$18="World",Copy_World!AN30,""))</f>
        <v>0</v>
      </c>
      <c r="AO30" s="72">
        <f>IF(MENU!$F$18="OECD",Copy_OECD!AO30,IF(MENU!$F$18="World",Copy_World!AO30,""))</f>
        <v>0</v>
      </c>
      <c r="AP30" s="72">
        <f>IF(MENU!$F$18="OECD",Copy_OECD!AP30,IF(MENU!$F$18="World",Copy_World!AP30,""))</f>
        <v>0</v>
      </c>
      <c r="AQ30" s="72">
        <f>IF(MENU!$F$18="OECD",Copy_OECD!AQ30,IF(MENU!$F$18="World",Copy_World!AQ30,""))</f>
        <v>0</v>
      </c>
      <c r="AR30" s="72">
        <f>IF(MENU!$F$18="OECD",Copy_OECD!AR30,IF(MENU!$F$18="World",Copy_World!AR30,""))</f>
        <v>0</v>
      </c>
      <c r="AS30" s="72">
        <f>IF(MENU!$F$18="OECD",Copy_OECD!AS30,IF(MENU!$F$18="World",Copy_World!AS30,""))</f>
        <v>0</v>
      </c>
      <c r="AT30" s="72">
        <f>IF(MENU!$F$18="OECD",Copy_OECD!AT30,IF(MENU!$F$18="World",Copy_World!AT30,""))</f>
        <v>0</v>
      </c>
      <c r="AU30" s="72">
        <f>IF(MENU!$F$18="OECD",Copy_OECD!AU30,IF(MENU!$F$18="World",Copy_World!AU30,""))</f>
        <v>0</v>
      </c>
      <c r="AV30" s="72">
        <f>IF(MENU!$F$18="OECD",Copy_OECD!AV30,IF(MENU!$F$18="World",Copy_World!AV30,""))</f>
        <v>0</v>
      </c>
      <c r="AW30" s="72">
        <f>IF(MENU!$F$18="OECD",Copy_OECD!AW30,IF(MENU!$F$18="World",Copy_World!AW30,""))</f>
        <v>0</v>
      </c>
      <c r="AX30" s="72">
        <f>IF(MENU!$F$18="OECD",Copy_OECD!AX30,IF(MENU!$F$18="World",Copy_World!AX30,""))</f>
        <v>0</v>
      </c>
      <c r="AY30" s="72">
        <f>IF(MENU!$F$18="OECD",Copy_OECD!AY30,IF(MENU!$F$18="World",Copy_World!AY30,""))</f>
        <v>0</v>
      </c>
      <c r="AZ30" s="72">
        <f>IF(MENU!$F$18="OECD",Copy_OECD!AZ30,IF(MENU!$F$18="World",Copy_World!AZ30,""))</f>
        <v>0</v>
      </c>
      <c r="BA30" s="72">
        <f>IF(MENU!$F$18="OECD",Copy_OECD!BA30,IF(MENU!$F$18="World",Copy_World!BA30,""))</f>
        <v>0</v>
      </c>
      <c r="BB30" s="72">
        <f>IF(MENU!$F$18="OECD",Copy_OECD!BB30,IF(MENU!$F$18="World",Copy_World!BB30,""))</f>
        <v>0</v>
      </c>
      <c r="BC30" s="72">
        <f>IF(MENU!$F$18="OECD",Copy_OECD!BC30,IF(MENU!$F$18="World",Copy_World!BC30,""))</f>
        <v>0</v>
      </c>
      <c r="BD30" s="72">
        <f>IF(MENU!$F$18="OECD",Copy_OECD!BD30,IF(MENU!$F$18="World",Copy_World!BD30,""))</f>
        <v>0</v>
      </c>
      <c r="BE30" s="72">
        <f>IF(MENU!$F$18="OECD",Copy_OECD!BE30,IF(MENU!$F$18="World",Copy_World!BE30,""))</f>
        <v>0</v>
      </c>
      <c r="BF30" s="72">
        <f>IF(MENU!$F$18="OECD",Copy_OECD!BF30,IF(MENU!$F$18="World",Copy_World!BF30,""))</f>
        <v>0</v>
      </c>
      <c r="BG30" s="72">
        <f>IF(MENU!$F$18="OECD",Copy_OECD!BG30,IF(MENU!$F$18="World",Copy_World!BG30,""))</f>
        <v>0</v>
      </c>
      <c r="BH30" s="72">
        <f>IF(MENU!$F$18="OECD",Copy_OECD!BH30,IF(MENU!$F$18="World",Copy_World!BH30,""))</f>
        <v>0</v>
      </c>
      <c r="BI30" s="72">
        <f>IF(MENU!$F$18="OECD",Copy_OECD!BI30,IF(MENU!$F$18="World",Copy_World!BI30,""))</f>
        <v>0</v>
      </c>
      <c r="BJ30" s="72">
        <f>IF(MENU!$F$18="OECD",Copy_OECD!BJ30,IF(MENU!$F$18="World",Copy_World!BJ30,""))</f>
        <v>0</v>
      </c>
      <c r="BK30" s="72">
        <f>IF(MENU!$F$18="OECD",Copy_OECD!BK30,IF(MENU!$F$18="World",Copy_World!BK30,""))</f>
        <v>0</v>
      </c>
      <c r="BL30" s="72">
        <f>IF(MENU!$F$18="OECD",Copy_OECD!BL30,IF(MENU!$F$18="World",Copy_World!BL30,""))</f>
        <v>0</v>
      </c>
      <c r="BM30" s="73">
        <f>IF(MENU!$F$18="OECD",Copy_OECD!BM30,IF(MENU!$F$18="World",Copy_World!BM30,""))</f>
        <v>0</v>
      </c>
      <c r="BN30" s="73">
        <f>IF(MENU!$F$18="OECD",Copy_OECD!BN30,IF(MENU!$F$18="World",Copy_World!BN30,""))</f>
        <v>0</v>
      </c>
    </row>
    <row r="31" spans="1:66" x14ac:dyDescent="0.3">
      <c r="A31" s="11" t="str">
        <f>IF(MENU!$F$18="OECD",Copy_OECD!A31,IF(MENU!$F$18="World",Copy_World!A31,""))</f>
        <v>For blended natural gas (transf.)</v>
      </c>
      <c r="B31" s="72">
        <f>IF(MENU!$F$18="OECD",Copy_OECD!B31,IF(MENU!$F$18="World",Copy_World!B31,""))</f>
        <v>0</v>
      </c>
      <c r="C31" s="72">
        <f>IF(MENU!$F$18="OECD",Copy_OECD!C31,IF(MENU!$F$18="World",Copy_World!C31,""))</f>
        <v>0</v>
      </c>
      <c r="D31" s="72">
        <f>IF(MENU!$F$18="OECD",Copy_OECD!D31,IF(MENU!$F$18="World",Copy_World!D31,""))</f>
        <v>0</v>
      </c>
      <c r="E31" s="72">
        <f>IF(MENU!$F$18="OECD",Copy_OECD!E31,IF(MENU!$F$18="World",Copy_World!E31,""))</f>
        <v>0</v>
      </c>
      <c r="F31" s="72">
        <f>IF(MENU!$F$18="OECD",Copy_OECD!F31,IF(MENU!$F$18="World",Copy_World!F31,""))</f>
        <v>0</v>
      </c>
      <c r="G31" s="72">
        <f>IF(MENU!$F$18="OECD",Copy_OECD!G31,IF(MENU!$F$18="World",Copy_World!G31,""))</f>
        <v>0</v>
      </c>
      <c r="H31" s="72">
        <f>IF(MENU!$F$18="OECD",Copy_OECD!H31,IF(MENU!$F$18="World",Copy_World!H31,""))</f>
        <v>0</v>
      </c>
      <c r="I31" s="72">
        <f>IF(MENU!$F$18="OECD",Copy_OECD!I31,IF(MENU!$F$18="World",Copy_World!I31,""))</f>
        <v>0</v>
      </c>
      <c r="J31" s="72">
        <f>IF(MENU!$F$18="OECD",Copy_OECD!J31,IF(MENU!$F$18="World",Copy_World!J31,""))</f>
        <v>0</v>
      </c>
      <c r="K31" s="72">
        <f>IF(MENU!$F$18="OECD",Copy_OECD!K31,IF(MENU!$F$18="World",Copy_World!K31,""))</f>
        <v>0</v>
      </c>
      <c r="L31" s="72">
        <f>IF(MENU!$F$18="OECD",Copy_OECD!L31,IF(MENU!$F$18="World",Copy_World!L31,""))</f>
        <v>0</v>
      </c>
      <c r="M31" s="72">
        <f>IF(MENU!$F$18="OECD",Copy_OECD!M31,IF(MENU!$F$18="World",Copy_World!M31,""))</f>
        <v>0</v>
      </c>
      <c r="N31" s="72">
        <f>IF(MENU!$F$18="OECD",Copy_OECD!N31,IF(MENU!$F$18="World",Copy_World!N31,""))</f>
        <v>0</v>
      </c>
      <c r="O31" s="72">
        <f>IF(MENU!$F$18="OECD",Copy_OECD!O31,IF(MENU!$F$18="World",Copy_World!O31,""))</f>
        <v>0</v>
      </c>
      <c r="P31" s="72">
        <f>IF(MENU!$F$18="OECD",Copy_OECD!P31,IF(MENU!$F$18="World",Copy_World!P31,""))</f>
        <v>0</v>
      </c>
      <c r="Q31" s="72">
        <f>IF(MENU!$F$18="OECD",Copy_OECD!Q31,IF(MENU!$F$18="World",Copy_World!Q31,""))</f>
        <v>0</v>
      </c>
      <c r="R31" s="72">
        <f>IF(MENU!$F$18="OECD",Copy_OECD!R31,IF(MENU!$F$18="World",Copy_World!R31,""))</f>
        <v>0</v>
      </c>
      <c r="S31" s="72">
        <f>IF(MENU!$F$18="OECD",Copy_OECD!S31,IF(MENU!$F$18="World",Copy_World!S31,""))</f>
        <v>9289</v>
      </c>
      <c r="T31" s="73" t="str">
        <f>IF(MENU!$F$18="OECD",Copy_OECD!T31,IF(MENU!$F$18="World",Copy_World!T31,""))</f>
        <v>x</v>
      </c>
      <c r="U31" s="72">
        <f>IF(MENU!$F$18="OECD",Copy_OECD!U31,IF(MENU!$F$18="World",Copy_World!U31,""))</f>
        <v>0</v>
      </c>
      <c r="V31" s="72">
        <f>IF(MENU!$F$18="OECD",Copy_OECD!V31,IF(MENU!$F$18="World",Copy_World!V31,""))</f>
        <v>0</v>
      </c>
      <c r="W31" s="72">
        <f>IF(MENU!$F$18="OECD",Copy_OECD!W31,IF(MENU!$F$18="World",Copy_World!W31,""))</f>
        <v>0</v>
      </c>
      <c r="X31" s="72">
        <f>IF(MENU!$F$18="OECD",Copy_OECD!X31,IF(MENU!$F$18="World",Copy_World!X31,""))</f>
        <v>0</v>
      </c>
      <c r="Y31" s="72">
        <f>IF(MENU!$F$18="OECD",Copy_OECD!Y31,IF(MENU!$F$18="World",Copy_World!Y31,""))</f>
        <v>0</v>
      </c>
      <c r="Z31" s="72">
        <f>IF(MENU!$F$18="OECD",Copy_OECD!Z31,IF(MENU!$F$18="World",Copy_World!Z31,""))</f>
        <v>-8019</v>
      </c>
      <c r="AA31" s="72">
        <f>IF(MENU!$F$18="OECD",Copy_OECD!AA31,IF(MENU!$F$18="World",Copy_World!AA31,""))</f>
        <v>0</v>
      </c>
      <c r="AB31" s="72">
        <f>IF(MENU!$F$18="OECD",Copy_OECD!AB31,IF(MENU!$F$18="World",Copy_World!AB31,""))</f>
        <v>0</v>
      </c>
      <c r="AC31" s="72">
        <f>IF(MENU!$F$18="OECD",Copy_OECD!AC31,IF(MENU!$F$18="World",Copy_World!AC31,""))</f>
        <v>0</v>
      </c>
      <c r="AD31" s="72">
        <f>IF(MENU!$F$18="OECD",Copy_OECD!AD31,IF(MENU!$F$18="World",Copy_World!AD31,""))</f>
        <v>0</v>
      </c>
      <c r="AE31" s="72">
        <f>IF(MENU!$F$18="OECD",Copy_OECD!AE31,IF(MENU!$F$18="World",Copy_World!AE31,""))</f>
        <v>0</v>
      </c>
      <c r="AF31" s="72">
        <f>IF(MENU!$F$18="OECD",Copy_OECD!AF31,IF(MENU!$F$18="World",Copy_World!AF31,""))</f>
        <v>0</v>
      </c>
      <c r="AG31" s="72">
        <f>IF(MENU!$F$18="OECD",Copy_OECD!AG31,IF(MENU!$F$18="World",Copy_World!AG31,""))</f>
        <v>0</v>
      </c>
      <c r="AH31" s="72">
        <f>IF(MENU!$F$18="OECD",Copy_OECD!AH31,IF(MENU!$F$18="World",Copy_World!AH31,""))</f>
        <v>0</v>
      </c>
      <c r="AI31" s="72">
        <f>IF(MENU!$F$18="OECD",Copy_OECD!AI31,IF(MENU!$F$18="World",Copy_World!AI31,""))</f>
        <v>0</v>
      </c>
      <c r="AJ31" s="72">
        <f>IF(MENU!$F$18="OECD",Copy_OECD!AJ31,IF(MENU!$F$18="World",Copy_World!AJ31,""))</f>
        <v>0</v>
      </c>
      <c r="AK31" s="72">
        <f>IF(MENU!$F$18="OECD",Copy_OECD!AK31,IF(MENU!$F$18="World",Copy_World!AK31,""))</f>
        <v>0</v>
      </c>
      <c r="AL31" s="72">
        <f>IF(MENU!$F$18="OECD",Copy_OECD!AL31,IF(MENU!$F$18="World",Copy_World!AL31,""))</f>
        <v>0</v>
      </c>
      <c r="AM31" s="72">
        <f>IF(MENU!$F$18="OECD",Copy_OECD!AM31,IF(MENU!$F$18="World",Copy_World!AM31,""))</f>
        <v>0</v>
      </c>
      <c r="AN31" s="72">
        <f>IF(MENU!$F$18="OECD",Copy_OECD!AN31,IF(MENU!$F$18="World",Copy_World!AN31,""))</f>
        <v>0</v>
      </c>
      <c r="AO31" s="72">
        <f>IF(MENU!$F$18="OECD",Copy_OECD!AO31,IF(MENU!$F$18="World",Copy_World!AO31,""))</f>
        <v>0</v>
      </c>
      <c r="AP31" s="72">
        <f>IF(MENU!$F$18="OECD",Copy_OECD!AP31,IF(MENU!$F$18="World",Copy_World!AP31,""))</f>
        <v>0</v>
      </c>
      <c r="AQ31" s="72">
        <f>IF(MENU!$F$18="OECD",Copy_OECD!AQ31,IF(MENU!$F$18="World",Copy_World!AQ31,""))</f>
        <v>0</v>
      </c>
      <c r="AR31" s="72">
        <f>IF(MENU!$F$18="OECD",Copy_OECD!AR31,IF(MENU!$F$18="World",Copy_World!AR31,""))</f>
        <v>0</v>
      </c>
      <c r="AS31" s="72">
        <f>IF(MENU!$F$18="OECD",Copy_OECD!AS31,IF(MENU!$F$18="World",Copy_World!AS31,""))</f>
        <v>0</v>
      </c>
      <c r="AT31" s="72">
        <f>IF(MENU!$F$18="OECD",Copy_OECD!AT31,IF(MENU!$F$18="World",Copy_World!AT31,""))</f>
        <v>0</v>
      </c>
      <c r="AU31" s="72">
        <f>IF(MENU!$F$18="OECD",Copy_OECD!AU31,IF(MENU!$F$18="World",Copy_World!AU31,""))</f>
        <v>-1952</v>
      </c>
      <c r="AV31" s="72">
        <f>IF(MENU!$F$18="OECD",Copy_OECD!AV31,IF(MENU!$F$18="World",Copy_World!AV31,""))</f>
        <v>0</v>
      </c>
      <c r="AW31" s="72">
        <f>IF(MENU!$F$18="OECD",Copy_OECD!AW31,IF(MENU!$F$18="World",Copy_World!AW31,""))</f>
        <v>0</v>
      </c>
      <c r="AX31" s="72">
        <f>IF(MENU!$F$18="OECD",Copy_OECD!AX31,IF(MENU!$F$18="World",Copy_World!AX31,""))</f>
        <v>0</v>
      </c>
      <c r="AY31" s="72">
        <f>IF(MENU!$F$18="OECD",Copy_OECD!AY31,IF(MENU!$F$18="World",Copy_World!AY31,""))</f>
        <v>0</v>
      </c>
      <c r="AZ31" s="72">
        <f>IF(MENU!$F$18="OECD",Copy_OECD!AZ31,IF(MENU!$F$18="World",Copy_World!AZ31,""))</f>
        <v>0</v>
      </c>
      <c r="BA31" s="72">
        <f>IF(MENU!$F$18="OECD",Copy_OECD!BA31,IF(MENU!$F$18="World",Copy_World!BA31,""))</f>
        <v>0</v>
      </c>
      <c r="BB31" s="72">
        <f>IF(MENU!$F$18="OECD",Copy_OECD!BB31,IF(MENU!$F$18="World",Copy_World!BB31,""))</f>
        <v>0</v>
      </c>
      <c r="BC31" s="72">
        <f>IF(MENU!$F$18="OECD",Copy_OECD!BC31,IF(MENU!$F$18="World",Copy_World!BC31,""))</f>
        <v>0</v>
      </c>
      <c r="BD31" s="72">
        <f>IF(MENU!$F$18="OECD",Copy_OECD!BD31,IF(MENU!$F$18="World",Copy_World!BD31,""))</f>
        <v>0</v>
      </c>
      <c r="BE31" s="72">
        <f>IF(MENU!$F$18="OECD",Copy_OECD!BE31,IF(MENU!$F$18="World",Copy_World!BE31,""))</f>
        <v>0</v>
      </c>
      <c r="BF31" s="72">
        <f>IF(MENU!$F$18="OECD",Copy_OECD!BF31,IF(MENU!$F$18="World",Copy_World!BF31,""))</f>
        <v>0</v>
      </c>
      <c r="BG31" s="72">
        <f>IF(MENU!$F$18="OECD",Copy_OECD!BG31,IF(MENU!$F$18="World",Copy_World!BG31,""))</f>
        <v>0</v>
      </c>
      <c r="BH31" s="72">
        <f>IF(MENU!$F$18="OECD",Copy_OECD!BH31,IF(MENU!$F$18="World",Copy_World!BH31,""))</f>
        <v>0</v>
      </c>
      <c r="BI31" s="72">
        <f>IF(MENU!$F$18="OECD",Copy_OECD!BI31,IF(MENU!$F$18="World",Copy_World!BI31,""))</f>
        <v>0</v>
      </c>
      <c r="BJ31" s="72">
        <f>IF(MENU!$F$18="OECD",Copy_OECD!BJ31,IF(MENU!$F$18="World",Copy_World!BJ31,""))</f>
        <v>0</v>
      </c>
      <c r="BK31" s="72">
        <f>IF(MENU!$F$18="OECD",Copy_OECD!BK31,IF(MENU!$F$18="World",Copy_World!BK31,""))</f>
        <v>0</v>
      </c>
      <c r="BL31" s="72">
        <f>IF(MENU!$F$18="OECD",Copy_OECD!BL31,IF(MENU!$F$18="World",Copy_World!BL31,""))</f>
        <v>0</v>
      </c>
      <c r="BM31" s="73">
        <f>IF(MENU!$F$18="OECD",Copy_OECD!BM31,IF(MENU!$F$18="World",Copy_World!BM31,""))</f>
        <v>-682</v>
      </c>
      <c r="BN31" s="73">
        <f>IF(MENU!$F$18="OECD",Copy_OECD!BN31,IF(MENU!$F$18="World",Copy_World!BN31,""))</f>
        <v>-1952</v>
      </c>
    </row>
    <row r="32" spans="1:66" x14ac:dyDescent="0.3">
      <c r="A32" s="11" t="str">
        <f>IF(MENU!$F$18="OECD",Copy_OECD!A32,IF(MENU!$F$18="World",Copy_World!A32,""))</f>
        <v>Charcoal production plants (transf.)</v>
      </c>
      <c r="B32" s="72">
        <f>IF(MENU!$F$18="OECD",Copy_OECD!B32,IF(MENU!$F$18="World",Copy_World!B32,""))</f>
        <v>0</v>
      </c>
      <c r="C32" s="72">
        <f>IF(MENU!$F$18="OECD",Copy_OECD!C32,IF(MENU!$F$18="World",Copy_World!C32,""))</f>
        <v>0</v>
      </c>
      <c r="D32" s="72">
        <f>IF(MENU!$F$18="OECD",Copy_OECD!D32,IF(MENU!$F$18="World",Copy_World!D32,""))</f>
        <v>0</v>
      </c>
      <c r="E32" s="72">
        <f>IF(MENU!$F$18="OECD",Copy_OECD!E32,IF(MENU!$F$18="World",Copy_World!E32,""))</f>
        <v>0</v>
      </c>
      <c r="F32" s="72">
        <f>IF(MENU!$F$18="OECD",Copy_OECD!F32,IF(MENU!$F$18="World",Copy_World!F32,""))</f>
        <v>0</v>
      </c>
      <c r="G32" s="72">
        <f>IF(MENU!$F$18="OECD",Copy_OECD!G32,IF(MENU!$F$18="World",Copy_World!G32,""))</f>
        <v>0</v>
      </c>
      <c r="H32" s="72">
        <f>IF(MENU!$F$18="OECD",Copy_OECD!H32,IF(MENU!$F$18="World",Copy_World!H32,""))</f>
        <v>0</v>
      </c>
      <c r="I32" s="72">
        <f>IF(MENU!$F$18="OECD",Copy_OECD!I32,IF(MENU!$F$18="World",Copy_World!I32,""))</f>
        <v>0</v>
      </c>
      <c r="J32" s="72">
        <f>IF(MENU!$F$18="OECD",Copy_OECD!J32,IF(MENU!$F$18="World",Copy_World!J32,""))</f>
        <v>0</v>
      </c>
      <c r="K32" s="72">
        <f>IF(MENU!$F$18="OECD",Copy_OECD!K32,IF(MENU!$F$18="World",Copy_World!K32,""))</f>
        <v>0</v>
      </c>
      <c r="L32" s="72">
        <f>IF(MENU!$F$18="OECD",Copy_OECD!L32,IF(MENU!$F$18="World",Copy_World!L32,""))</f>
        <v>0</v>
      </c>
      <c r="M32" s="72">
        <f>IF(MENU!$F$18="OECD",Copy_OECD!M32,IF(MENU!$F$18="World",Copy_World!M32,""))</f>
        <v>0</v>
      </c>
      <c r="N32" s="72">
        <f>IF(MENU!$F$18="OECD",Copy_OECD!N32,IF(MENU!$F$18="World",Copy_World!N32,""))</f>
        <v>0</v>
      </c>
      <c r="O32" s="72">
        <f>IF(MENU!$F$18="OECD",Copy_OECD!O32,IF(MENU!$F$18="World",Copy_World!O32,""))</f>
        <v>0</v>
      </c>
      <c r="P32" s="72">
        <f>IF(MENU!$F$18="OECD",Copy_OECD!P32,IF(MENU!$F$18="World",Copy_World!P32,""))</f>
        <v>0</v>
      </c>
      <c r="Q32" s="72">
        <f>IF(MENU!$F$18="OECD",Copy_OECD!Q32,IF(MENU!$F$18="World",Copy_World!Q32,""))</f>
        <v>0</v>
      </c>
      <c r="R32" s="72">
        <f>IF(MENU!$F$18="OECD",Copy_OECD!R32,IF(MENU!$F$18="World",Copy_World!R32,""))</f>
        <v>0</v>
      </c>
      <c r="S32" s="72">
        <f>IF(MENU!$F$18="OECD",Copy_OECD!S32,IF(MENU!$F$18="World",Copy_World!S32,""))</f>
        <v>0</v>
      </c>
      <c r="T32" s="73" t="str">
        <f>IF(MENU!$F$18="OECD",Copy_OECD!T32,IF(MENU!$F$18="World",Copy_World!T32,""))</f>
        <v>x</v>
      </c>
      <c r="U32" s="72">
        <f>IF(MENU!$F$18="OECD",Copy_OECD!U32,IF(MENU!$F$18="World",Copy_World!U32,""))</f>
        <v>0</v>
      </c>
      <c r="V32" s="72">
        <f>IF(MENU!$F$18="OECD",Copy_OECD!V32,IF(MENU!$F$18="World",Copy_World!V32,""))</f>
        <v>0</v>
      </c>
      <c r="W32" s="72">
        <f>IF(MENU!$F$18="OECD",Copy_OECD!W32,IF(MENU!$F$18="World",Copy_World!W32,""))</f>
        <v>0</v>
      </c>
      <c r="X32" s="72">
        <f>IF(MENU!$F$18="OECD",Copy_OECD!X32,IF(MENU!$F$18="World",Copy_World!X32,""))</f>
        <v>0</v>
      </c>
      <c r="Y32" s="72">
        <f>IF(MENU!$F$18="OECD",Copy_OECD!Y32,IF(MENU!$F$18="World",Copy_World!Y32,""))</f>
        <v>0</v>
      </c>
      <c r="Z32" s="72">
        <f>IF(MENU!$F$18="OECD",Copy_OECD!Z32,IF(MENU!$F$18="World",Copy_World!Z32,""))</f>
        <v>0</v>
      </c>
      <c r="AA32" s="72">
        <f>IF(MENU!$F$18="OECD",Copy_OECD!AA32,IF(MENU!$F$18="World",Copy_World!AA32,""))</f>
        <v>0</v>
      </c>
      <c r="AB32" s="72">
        <f>IF(MENU!$F$18="OECD",Copy_OECD!AB32,IF(MENU!$F$18="World",Copy_World!AB32,""))</f>
        <v>0</v>
      </c>
      <c r="AC32" s="72">
        <f>IF(MENU!$F$18="OECD",Copy_OECD!AC32,IF(MENU!$F$18="World",Copy_World!AC32,""))</f>
        <v>0</v>
      </c>
      <c r="AD32" s="72">
        <f>IF(MENU!$F$18="OECD",Copy_OECD!AD32,IF(MENU!$F$18="World",Copy_World!AD32,""))</f>
        <v>0</v>
      </c>
      <c r="AE32" s="72">
        <f>IF(MENU!$F$18="OECD",Copy_OECD!AE32,IF(MENU!$F$18="World",Copy_World!AE32,""))</f>
        <v>0</v>
      </c>
      <c r="AF32" s="72">
        <f>IF(MENU!$F$18="OECD",Copy_OECD!AF32,IF(MENU!$F$18="World",Copy_World!AF32,""))</f>
        <v>0</v>
      </c>
      <c r="AG32" s="72">
        <f>IF(MENU!$F$18="OECD",Copy_OECD!AG32,IF(MENU!$F$18="World",Copy_World!AG32,""))</f>
        <v>0</v>
      </c>
      <c r="AH32" s="72">
        <f>IF(MENU!$F$18="OECD",Copy_OECD!AH32,IF(MENU!$F$18="World",Copy_World!AH32,""))</f>
        <v>0</v>
      </c>
      <c r="AI32" s="72">
        <f>IF(MENU!$F$18="OECD",Copy_OECD!AI32,IF(MENU!$F$18="World",Copy_World!AI32,""))</f>
        <v>0</v>
      </c>
      <c r="AJ32" s="72">
        <f>IF(MENU!$F$18="OECD",Copy_OECD!AJ32,IF(MENU!$F$18="World",Copy_World!AJ32,""))</f>
        <v>0</v>
      </c>
      <c r="AK32" s="72">
        <f>IF(MENU!$F$18="OECD",Copy_OECD!AK32,IF(MENU!$F$18="World",Copy_World!AK32,""))</f>
        <v>0</v>
      </c>
      <c r="AL32" s="72">
        <f>IF(MENU!$F$18="OECD",Copy_OECD!AL32,IF(MENU!$F$18="World",Copy_World!AL32,""))</f>
        <v>0</v>
      </c>
      <c r="AM32" s="72">
        <f>IF(MENU!$F$18="OECD",Copy_OECD!AM32,IF(MENU!$F$18="World",Copy_World!AM32,""))</f>
        <v>0</v>
      </c>
      <c r="AN32" s="72">
        <f>IF(MENU!$F$18="OECD",Copy_OECD!AN32,IF(MENU!$F$18="World",Copy_World!AN32,""))</f>
        <v>0</v>
      </c>
      <c r="AO32" s="72">
        <f>IF(MENU!$F$18="OECD",Copy_OECD!AO32,IF(MENU!$F$18="World",Copy_World!AO32,""))</f>
        <v>0</v>
      </c>
      <c r="AP32" s="72">
        <f>IF(MENU!$F$18="OECD",Copy_OECD!AP32,IF(MENU!$F$18="World",Copy_World!AP32,""))</f>
        <v>0</v>
      </c>
      <c r="AQ32" s="72">
        <f>IF(MENU!$F$18="OECD",Copy_OECD!AQ32,IF(MENU!$F$18="World",Copy_World!AQ32,""))</f>
        <v>0</v>
      </c>
      <c r="AR32" s="72">
        <f>IF(MENU!$F$18="OECD",Copy_OECD!AR32,IF(MENU!$F$18="World",Copy_World!AR32,""))</f>
        <v>0</v>
      </c>
      <c r="AS32" s="72">
        <f>IF(MENU!$F$18="OECD",Copy_OECD!AS32,IF(MENU!$F$18="World",Copy_World!AS32,""))</f>
        <v>0</v>
      </c>
      <c r="AT32" s="72">
        <f>IF(MENU!$F$18="OECD",Copy_OECD!AT32,IF(MENU!$F$18="World",Copy_World!AT32,""))</f>
        <v>0</v>
      </c>
      <c r="AU32" s="72">
        <f>IF(MENU!$F$18="OECD",Copy_OECD!AU32,IF(MENU!$F$18="World",Copy_World!AU32,""))</f>
        <v>0</v>
      </c>
      <c r="AV32" s="72">
        <f>IF(MENU!$F$18="OECD",Copy_OECD!AV32,IF(MENU!$F$18="World",Copy_World!AV32,""))</f>
        <v>0</v>
      </c>
      <c r="AW32" s="72">
        <f>IF(MENU!$F$18="OECD",Copy_OECD!AW32,IF(MENU!$F$18="World",Copy_World!AW32,""))</f>
        <v>0</v>
      </c>
      <c r="AX32" s="72">
        <f>IF(MENU!$F$18="OECD",Copy_OECD!AX32,IF(MENU!$F$18="World",Copy_World!AX32,""))</f>
        <v>0</v>
      </c>
      <c r="AY32" s="72">
        <f>IF(MENU!$F$18="OECD",Copy_OECD!AY32,IF(MENU!$F$18="World",Copy_World!AY32,""))</f>
        <v>0</v>
      </c>
      <c r="AZ32" s="72">
        <f>IF(MENU!$F$18="OECD",Copy_OECD!AZ32,IF(MENU!$F$18="World",Copy_World!AZ32,""))</f>
        <v>0</v>
      </c>
      <c r="BA32" s="72">
        <f>IF(MENU!$F$18="OECD",Copy_OECD!BA32,IF(MENU!$F$18="World",Copy_World!BA32,""))</f>
        <v>0</v>
      </c>
      <c r="BB32" s="72">
        <f>IF(MENU!$F$18="OECD",Copy_OECD!BB32,IF(MENU!$F$18="World",Copy_World!BB32,""))</f>
        <v>0</v>
      </c>
      <c r="BC32" s="72">
        <f>IF(MENU!$F$18="OECD",Copy_OECD!BC32,IF(MENU!$F$18="World",Copy_World!BC32,""))</f>
        <v>0</v>
      </c>
      <c r="BD32" s="72">
        <f>IF(MENU!$F$18="OECD",Copy_OECD!BD32,IF(MENU!$F$18="World",Copy_World!BD32,""))</f>
        <v>0</v>
      </c>
      <c r="BE32" s="72">
        <f>IF(MENU!$F$18="OECD",Copy_OECD!BE32,IF(MENU!$F$18="World",Copy_World!BE32,""))</f>
        <v>0</v>
      </c>
      <c r="BF32" s="72">
        <f>IF(MENU!$F$18="OECD",Copy_OECD!BF32,IF(MENU!$F$18="World",Copy_World!BF32,""))</f>
        <v>0</v>
      </c>
      <c r="BG32" s="72">
        <f>IF(MENU!$F$18="OECD",Copy_OECD!BG32,IF(MENU!$F$18="World",Copy_World!BG32,""))</f>
        <v>0</v>
      </c>
      <c r="BH32" s="72">
        <f>IF(MENU!$F$18="OECD",Copy_OECD!BH32,IF(MENU!$F$18="World",Copy_World!BH32,""))</f>
        <v>0</v>
      </c>
      <c r="BI32" s="72">
        <f>IF(MENU!$F$18="OECD",Copy_OECD!BI32,IF(MENU!$F$18="World",Copy_World!BI32,""))</f>
        <v>0</v>
      </c>
      <c r="BJ32" s="72">
        <f>IF(MENU!$F$18="OECD",Copy_OECD!BJ32,IF(MENU!$F$18="World",Copy_World!BJ32,""))</f>
        <v>0</v>
      </c>
      <c r="BK32" s="72">
        <f>IF(MENU!$F$18="OECD",Copy_OECD!BK32,IF(MENU!$F$18="World",Copy_World!BK32,""))</f>
        <v>0</v>
      </c>
      <c r="BL32" s="72">
        <f>IF(MENU!$F$18="OECD",Copy_OECD!BL32,IF(MENU!$F$18="World",Copy_World!BL32,""))</f>
        <v>0</v>
      </c>
      <c r="BM32" s="73">
        <f>IF(MENU!$F$18="OECD",Copy_OECD!BM32,IF(MENU!$F$18="World",Copy_World!BM32,""))</f>
        <v>0</v>
      </c>
      <c r="BN32" s="73">
        <f>IF(MENU!$F$18="OECD",Copy_OECD!BN32,IF(MENU!$F$18="World",Copy_World!BN32,""))</f>
        <v>0</v>
      </c>
    </row>
    <row r="33" spans="1:111" x14ac:dyDescent="0.3">
      <c r="A33" s="11" t="str">
        <f>IF(MENU!$F$18="OECD",Copy_OECD!A33,IF(MENU!$F$18="World",Copy_World!A33,""))</f>
        <v>Non-specified (transformation)</v>
      </c>
      <c r="B33" s="72">
        <f>IF(MENU!$F$18="OECD",Copy_OECD!B33,IF(MENU!$F$18="World",Copy_World!B33,""))</f>
        <v>0</v>
      </c>
      <c r="C33" s="72">
        <f>IF(MENU!$F$18="OECD",Copy_OECD!C33,IF(MENU!$F$18="World",Copy_World!C33,""))</f>
        <v>0</v>
      </c>
      <c r="D33" s="72">
        <f>IF(MENU!$F$18="OECD",Copy_OECD!D33,IF(MENU!$F$18="World",Copy_World!D33,""))</f>
        <v>0</v>
      </c>
      <c r="E33" s="72">
        <f>IF(MENU!$F$18="OECD",Copy_OECD!E33,IF(MENU!$F$18="World",Copy_World!E33,""))</f>
        <v>0</v>
      </c>
      <c r="F33" s="72">
        <f>IF(MENU!$F$18="OECD",Copy_OECD!F33,IF(MENU!$F$18="World",Copy_World!F33,""))</f>
        <v>0</v>
      </c>
      <c r="G33" s="72">
        <f>IF(MENU!$F$18="OECD",Copy_OECD!G33,IF(MENU!$F$18="World",Copy_World!G33,""))</f>
        <v>0</v>
      </c>
      <c r="H33" s="72">
        <f>IF(MENU!$F$18="OECD",Copy_OECD!H33,IF(MENU!$F$18="World",Copy_World!H33,""))</f>
        <v>0</v>
      </c>
      <c r="I33" s="72">
        <f>IF(MENU!$F$18="OECD",Copy_OECD!I33,IF(MENU!$F$18="World",Copy_World!I33,""))</f>
        <v>0</v>
      </c>
      <c r="J33" s="72">
        <f>IF(MENU!$F$18="OECD",Copy_OECD!J33,IF(MENU!$F$18="World",Copy_World!J33,""))</f>
        <v>0</v>
      </c>
      <c r="K33" s="72">
        <f>IF(MENU!$F$18="OECD",Copy_OECD!K33,IF(MENU!$F$18="World",Copy_World!K33,""))</f>
        <v>0</v>
      </c>
      <c r="L33" s="72">
        <f>IF(MENU!$F$18="OECD",Copy_OECD!L33,IF(MENU!$F$18="World",Copy_World!L33,""))</f>
        <v>0</v>
      </c>
      <c r="M33" s="72">
        <f>IF(MENU!$F$18="OECD",Copy_OECD!M33,IF(MENU!$F$18="World",Copy_World!M33,""))</f>
        <v>0</v>
      </c>
      <c r="N33" s="72">
        <f>IF(MENU!$F$18="OECD",Copy_OECD!N33,IF(MENU!$F$18="World",Copy_World!N33,""))</f>
        <v>0</v>
      </c>
      <c r="O33" s="72">
        <f>IF(MENU!$F$18="OECD",Copy_OECD!O33,IF(MENU!$F$18="World",Copy_World!O33,""))</f>
        <v>0</v>
      </c>
      <c r="P33" s="72">
        <f>IF(MENU!$F$18="OECD",Copy_OECD!P33,IF(MENU!$F$18="World",Copy_World!P33,""))</f>
        <v>0</v>
      </c>
      <c r="Q33" s="72">
        <f>IF(MENU!$F$18="OECD",Copy_OECD!Q33,IF(MENU!$F$18="World",Copy_World!Q33,""))</f>
        <v>0</v>
      </c>
      <c r="R33" s="72">
        <f>IF(MENU!$F$18="OECD",Copy_OECD!R33,IF(MENU!$F$18="World",Copy_World!R33,""))</f>
        <v>0</v>
      </c>
      <c r="S33" s="72">
        <f>IF(MENU!$F$18="OECD",Copy_OECD!S33,IF(MENU!$F$18="World",Copy_World!S33,""))</f>
        <v>0</v>
      </c>
      <c r="T33" s="73" t="str">
        <f>IF(MENU!$F$18="OECD",Copy_OECD!T33,IF(MENU!$F$18="World",Copy_World!T33,""))</f>
        <v>x</v>
      </c>
      <c r="U33" s="72">
        <f>IF(MENU!$F$18="OECD",Copy_OECD!U33,IF(MENU!$F$18="World",Copy_World!U33,""))</f>
        <v>0</v>
      </c>
      <c r="V33" s="72">
        <f>IF(MENU!$F$18="OECD",Copy_OECD!V33,IF(MENU!$F$18="World",Copy_World!V33,""))</f>
        <v>0</v>
      </c>
      <c r="W33" s="72">
        <f>IF(MENU!$F$18="OECD",Copy_OECD!W33,IF(MENU!$F$18="World",Copy_World!W33,""))</f>
        <v>0</v>
      </c>
      <c r="X33" s="72">
        <f>IF(MENU!$F$18="OECD",Copy_OECD!X33,IF(MENU!$F$18="World",Copy_World!X33,""))</f>
        <v>0</v>
      </c>
      <c r="Y33" s="72">
        <f>IF(MENU!$F$18="OECD",Copy_OECD!Y33,IF(MENU!$F$18="World",Copy_World!Y33,""))</f>
        <v>0</v>
      </c>
      <c r="Z33" s="72">
        <f>IF(MENU!$F$18="OECD",Copy_OECD!Z33,IF(MENU!$F$18="World",Copy_World!Z33,""))</f>
        <v>0</v>
      </c>
      <c r="AA33" s="72">
        <f>IF(MENU!$F$18="OECD",Copy_OECD!AA33,IF(MENU!$F$18="World",Copy_World!AA33,""))</f>
        <v>0</v>
      </c>
      <c r="AB33" s="72">
        <f>IF(MENU!$F$18="OECD",Copy_OECD!AB33,IF(MENU!$F$18="World",Copy_World!AB33,""))</f>
        <v>0</v>
      </c>
      <c r="AC33" s="72">
        <f>IF(MENU!$F$18="OECD",Copy_OECD!AC33,IF(MENU!$F$18="World",Copy_World!AC33,""))</f>
        <v>0</v>
      </c>
      <c r="AD33" s="72">
        <f>IF(MENU!$F$18="OECD",Copy_OECD!AD33,IF(MENU!$F$18="World",Copy_World!AD33,""))</f>
        <v>0</v>
      </c>
      <c r="AE33" s="72">
        <f>IF(MENU!$F$18="OECD",Copy_OECD!AE33,IF(MENU!$F$18="World",Copy_World!AE33,""))</f>
        <v>0</v>
      </c>
      <c r="AF33" s="72">
        <f>IF(MENU!$F$18="OECD",Copy_OECD!AF33,IF(MENU!$F$18="World",Copy_World!AF33,""))</f>
        <v>0</v>
      </c>
      <c r="AG33" s="72">
        <f>IF(MENU!$F$18="OECD",Copy_OECD!AG33,IF(MENU!$F$18="World",Copy_World!AG33,""))</f>
        <v>0</v>
      </c>
      <c r="AH33" s="72">
        <f>IF(MENU!$F$18="OECD",Copy_OECD!AH33,IF(MENU!$F$18="World",Copy_World!AH33,""))</f>
        <v>0</v>
      </c>
      <c r="AI33" s="72">
        <f>IF(MENU!$F$18="OECD",Copy_OECD!AI33,IF(MENU!$F$18="World",Copy_World!AI33,""))</f>
        <v>0</v>
      </c>
      <c r="AJ33" s="72">
        <f>IF(MENU!$F$18="OECD",Copy_OECD!AJ33,IF(MENU!$F$18="World",Copy_World!AJ33,""))</f>
        <v>0</v>
      </c>
      <c r="AK33" s="72">
        <f>IF(MENU!$F$18="OECD",Copy_OECD!AK33,IF(MENU!$F$18="World",Copy_World!AK33,""))</f>
        <v>0</v>
      </c>
      <c r="AL33" s="72">
        <f>IF(MENU!$F$18="OECD",Copy_OECD!AL33,IF(MENU!$F$18="World",Copy_World!AL33,""))</f>
        <v>0</v>
      </c>
      <c r="AM33" s="72">
        <f>IF(MENU!$F$18="OECD",Copy_OECD!AM33,IF(MENU!$F$18="World",Copy_World!AM33,""))</f>
        <v>0</v>
      </c>
      <c r="AN33" s="72">
        <f>IF(MENU!$F$18="OECD",Copy_OECD!AN33,IF(MENU!$F$18="World",Copy_World!AN33,""))</f>
        <v>0</v>
      </c>
      <c r="AO33" s="72">
        <f>IF(MENU!$F$18="OECD",Copy_OECD!AO33,IF(MENU!$F$18="World",Copy_World!AO33,""))</f>
        <v>0</v>
      </c>
      <c r="AP33" s="72">
        <f>IF(MENU!$F$18="OECD",Copy_OECD!AP33,IF(MENU!$F$18="World",Copy_World!AP33,""))</f>
        <v>0</v>
      </c>
      <c r="AQ33" s="72">
        <f>IF(MENU!$F$18="OECD",Copy_OECD!AQ33,IF(MENU!$F$18="World",Copy_World!AQ33,""))</f>
        <v>0</v>
      </c>
      <c r="AR33" s="72">
        <f>IF(MENU!$F$18="OECD",Copy_OECD!AR33,IF(MENU!$F$18="World",Copy_World!AR33,""))</f>
        <v>0</v>
      </c>
      <c r="AS33" s="72">
        <f>IF(MENU!$F$18="OECD",Copy_OECD!AS33,IF(MENU!$F$18="World",Copy_World!AS33,""))</f>
        <v>0</v>
      </c>
      <c r="AT33" s="72">
        <f>IF(MENU!$F$18="OECD",Copy_OECD!AT33,IF(MENU!$F$18="World",Copy_World!AT33,""))</f>
        <v>0</v>
      </c>
      <c r="AU33" s="72">
        <f>IF(MENU!$F$18="OECD",Copy_OECD!AU33,IF(MENU!$F$18="World",Copy_World!AU33,""))</f>
        <v>0</v>
      </c>
      <c r="AV33" s="72">
        <f>IF(MENU!$F$18="OECD",Copy_OECD!AV33,IF(MENU!$F$18="World",Copy_World!AV33,""))</f>
        <v>0</v>
      </c>
      <c r="AW33" s="72">
        <f>IF(MENU!$F$18="OECD",Copy_OECD!AW33,IF(MENU!$F$18="World",Copy_World!AW33,""))</f>
        <v>0</v>
      </c>
      <c r="AX33" s="72">
        <f>IF(MENU!$F$18="OECD",Copy_OECD!AX33,IF(MENU!$F$18="World",Copy_World!AX33,""))</f>
        <v>0</v>
      </c>
      <c r="AY33" s="72">
        <f>IF(MENU!$F$18="OECD",Copy_OECD!AY33,IF(MENU!$F$18="World",Copy_World!AY33,""))</f>
        <v>0</v>
      </c>
      <c r="AZ33" s="72">
        <f>IF(MENU!$F$18="OECD",Copy_OECD!AZ33,IF(MENU!$F$18="World",Copy_World!AZ33,""))</f>
        <v>0</v>
      </c>
      <c r="BA33" s="72">
        <f>IF(MENU!$F$18="OECD",Copy_OECD!BA33,IF(MENU!$F$18="World",Copy_World!BA33,""))</f>
        <v>0</v>
      </c>
      <c r="BB33" s="72">
        <f>IF(MENU!$F$18="OECD",Copy_OECD!BB33,IF(MENU!$F$18="World",Copy_World!BB33,""))</f>
        <v>0</v>
      </c>
      <c r="BC33" s="72">
        <f>IF(MENU!$F$18="OECD",Copy_OECD!BC33,IF(MENU!$F$18="World",Copy_World!BC33,""))</f>
        <v>0</v>
      </c>
      <c r="BD33" s="72">
        <f>IF(MENU!$F$18="OECD",Copy_OECD!BD33,IF(MENU!$F$18="World",Copy_World!BD33,""))</f>
        <v>0</v>
      </c>
      <c r="BE33" s="72">
        <f>IF(MENU!$F$18="OECD",Copy_OECD!BE33,IF(MENU!$F$18="World",Copy_World!BE33,""))</f>
        <v>0</v>
      </c>
      <c r="BF33" s="72">
        <f>IF(MENU!$F$18="OECD",Copy_OECD!BF33,IF(MENU!$F$18="World",Copy_World!BF33,""))</f>
        <v>0</v>
      </c>
      <c r="BG33" s="72">
        <f>IF(MENU!$F$18="OECD",Copy_OECD!BG33,IF(MENU!$F$18="World",Copy_World!BG33,""))</f>
        <v>0</v>
      </c>
      <c r="BH33" s="72">
        <f>IF(MENU!$F$18="OECD",Copy_OECD!BH33,IF(MENU!$F$18="World",Copy_World!BH33,""))</f>
        <v>0</v>
      </c>
      <c r="BI33" s="72">
        <f>IF(MENU!$F$18="OECD",Copy_OECD!BI33,IF(MENU!$F$18="World",Copy_World!BI33,""))</f>
        <v>0</v>
      </c>
      <c r="BJ33" s="72">
        <f>IF(MENU!$F$18="OECD",Copy_OECD!BJ33,IF(MENU!$F$18="World",Copy_World!BJ33,""))</f>
        <v>0</v>
      </c>
      <c r="BK33" s="72">
        <f>IF(MENU!$F$18="OECD",Copy_OECD!BK33,IF(MENU!$F$18="World",Copy_World!BK33,""))</f>
        <v>0</v>
      </c>
      <c r="BL33" s="72">
        <f>IF(MENU!$F$18="OECD",Copy_OECD!BL33,IF(MENU!$F$18="World",Copy_World!BL33,""))</f>
        <v>-17048</v>
      </c>
      <c r="BM33" s="73">
        <f>IF(MENU!$F$18="OECD",Copy_OECD!BM33,IF(MENU!$F$18="World",Copy_World!BM33,""))</f>
        <v>-17048</v>
      </c>
      <c r="BN33" s="73">
        <f>IF(MENU!$F$18="OECD",Copy_OECD!BN33,IF(MENU!$F$18="World",Copy_World!BN33,""))</f>
        <v>0</v>
      </c>
    </row>
    <row r="34" spans="1:111" s="2" customFormat="1" x14ac:dyDescent="0.3">
      <c r="A34" s="10" t="str">
        <f>IF(MENU!$F$18="OECD",Copy_OECD!A34,IF(MENU!$F$18="World",Copy_World!A34,""))</f>
        <v>Energy industry own use</v>
      </c>
      <c r="B34" s="73">
        <f>IF(MENU!$F$18="OECD",Copy_OECD!B34,IF(MENU!$F$18="World",Copy_World!B34,""))</f>
        <v>0</v>
      </c>
      <c r="C34" s="73">
        <f>IF(MENU!$F$18="OECD",Copy_OECD!C34,IF(MENU!$F$18="World",Copy_World!C34,""))</f>
        <v>0</v>
      </c>
      <c r="D34" s="73">
        <f>IF(MENU!$F$18="OECD",Copy_OECD!D34,IF(MENU!$F$18="World",Copy_World!D34,""))</f>
        <v>0</v>
      </c>
      <c r="E34" s="73">
        <f>IF(MENU!$F$18="OECD",Copy_OECD!E34,IF(MENU!$F$18="World",Copy_World!E34,""))</f>
        <v>0</v>
      </c>
      <c r="F34" s="73">
        <f>IF(MENU!$F$18="OECD",Copy_OECD!F34,IF(MENU!$F$18="World",Copy_World!F34,""))</f>
        <v>0</v>
      </c>
      <c r="G34" s="73">
        <f>IF(MENU!$F$18="OECD",Copy_OECD!G34,IF(MENU!$F$18="World",Copy_World!G34,""))</f>
        <v>0</v>
      </c>
      <c r="H34" s="73">
        <f>IF(MENU!$F$18="OECD",Copy_OECD!H34,IF(MENU!$F$18="World",Copy_World!H34,""))</f>
        <v>0</v>
      </c>
      <c r="I34" s="73">
        <f>IF(MENU!$F$18="OECD",Copy_OECD!I34,IF(MENU!$F$18="World",Copy_World!I34,""))</f>
        <v>0</v>
      </c>
      <c r="J34" s="73">
        <f>IF(MENU!$F$18="OECD",Copy_OECD!J34,IF(MENU!$F$18="World",Copy_World!J34,""))</f>
        <v>0</v>
      </c>
      <c r="K34" s="73">
        <f>IF(MENU!$F$18="OECD",Copy_OECD!K34,IF(MENU!$F$18="World",Copy_World!K34,""))</f>
        <v>0</v>
      </c>
      <c r="L34" s="73">
        <f>IF(MENU!$F$18="OECD",Copy_OECD!L34,IF(MENU!$F$18="World",Copy_World!L34,""))</f>
        <v>0</v>
      </c>
      <c r="M34" s="73">
        <f>IF(MENU!$F$18="OECD",Copy_OECD!M34,IF(MENU!$F$18="World",Copy_World!M34,""))</f>
        <v>-6347</v>
      </c>
      <c r="N34" s="73">
        <f>IF(MENU!$F$18="OECD",Copy_OECD!N34,IF(MENU!$F$18="World",Copy_World!N34,""))</f>
        <v>-1384</v>
      </c>
      <c r="O34" s="73">
        <f>IF(MENU!$F$18="OECD",Copy_OECD!O34,IF(MENU!$F$18="World",Copy_World!O34,""))</f>
        <v>0</v>
      </c>
      <c r="P34" s="73">
        <f>IF(MENU!$F$18="OECD",Copy_OECD!P34,IF(MENU!$F$18="World",Copy_World!P34,""))</f>
        <v>0</v>
      </c>
      <c r="Q34" s="73">
        <f>IF(MENU!$F$18="OECD",Copy_OECD!Q34,IF(MENU!$F$18="World",Copy_World!Q34,""))</f>
        <v>0</v>
      </c>
      <c r="R34" s="73">
        <f>IF(MENU!$F$18="OECD",Copy_OECD!R34,IF(MENU!$F$18="World",Copy_World!R34,""))</f>
        <v>0</v>
      </c>
      <c r="S34" s="73">
        <f>IF(MENU!$F$18="OECD",Copy_OECD!S34,IF(MENU!$F$18="World",Copy_World!S34,""))</f>
        <v>-66184</v>
      </c>
      <c r="T34" s="73" t="str">
        <f>IF(MENU!$F$18="OECD",Copy_OECD!T34,IF(MENU!$F$18="World",Copy_World!T34,""))</f>
        <v>x</v>
      </c>
      <c r="U34" s="73">
        <f>IF(MENU!$F$18="OECD",Copy_OECD!U34,IF(MENU!$F$18="World",Copy_World!U34,""))</f>
        <v>0</v>
      </c>
      <c r="V34" s="73">
        <f>IF(MENU!$F$18="OECD",Copy_OECD!V34,IF(MENU!$F$18="World",Copy_World!V34,""))</f>
        <v>0</v>
      </c>
      <c r="W34" s="73">
        <f>IF(MENU!$F$18="OECD",Copy_OECD!W34,IF(MENU!$F$18="World",Copy_World!W34,""))</f>
        <v>0</v>
      </c>
      <c r="X34" s="73">
        <f>IF(MENU!$F$18="OECD",Copy_OECD!X34,IF(MENU!$F$18="World",Copy_World!X34,""))</f>
        <v>0</v>
      </c>
      <c r="Y34" s="73">
        <f>IF(MENU!$F$18="OECD",Copy_OECD!Y34,IF(MENU!$F$18="World",Copy_World!Y34,""))</f>
        <v>0</v>
      </c>
      <c r="Z34" s="73">
        <f>IF(MENU!$F$18="OECD",Copy_OECD!Z34,IF(MENU!$F$18="World",Copy_World!Z34,""))</f>
        <v>-77171</v>
      </c>
      <c r="AA34" s="73">
        <f>IF(MENU!$F$18="OECD",Copy_OECD!AA34,IF(MENU!$F$18="World",Copy_World!AA34,""))</f>
        <v>0</v>
      </c>
      <c r="AB34" s="73">
        <f>IF(MENU!$F$18="OECD",Copy_OECD!AB34,IF(MENU!$F$18="World",Copy_World!AB34,""))</f>
        <v>-92</v>
      </c>
      <c r="AC34" s="73">
        <f>IF(MENU!$F$18="OECD",Copy_OECD!AC34,IF(MENU!$F$18="World",Copy_World!AC34,""))</f>
        <v>0</v>
      </c>
      <c r="AD34" s="73">
        <f>IF(MENU!$F$18="OECD",Copy_OECD!AD34,IF(MENU!$F$18="World",Copy_World!AD34,""))</f>
        <v>0</v>
      </c>
      <c r="AE34" s="73">
        <f>IF(MENU!$F$18="OECD",Copy_OECD!AE34,IF(MENU!$F$18="World",Copy_World!AE34,""))</f>
        <v>0</v>
      </c>
      <c r="AF34" s="73">
        <f>IF(MENU!$F$18="OECD",Copy_OECD!AF34,IF(MENU!$F$18="World",Copy_World!AF34,""))</f>
        <v>0</v>
      </c>
      <c r="AG34" s="73">
        <f>IF(MENU!$F$18="OECD",Copy_OECD!AG34,IF(MENU!$F$18="World",Copy_World!AG34,""))</f>
        <v>0</v>
      </c>
      <c r="AH34" s="73">
        <f>IF(MENU!$F$18="OECD",Copy_OECD!AH34,IF(MENU!$F$18="World",Copy_World!AH34,""))</f>
        <v>-170</v>
      </c>
      <c r="AI34" s="73">
        <f>IF(MENU!$F$18="OECD",Copy_OECD!AI34,IF(MENU!$F$18="World",Copy_World!AI34,""))</f>
        <v>-200</v>
      </c>
      <c r="AJ34" s="73">
        <f>IF(MENU!$F$18="OECD",Copy_OECD!AJ34,IF(MENU!$F$18="World",Copy_World!AJ34,""))</f>
        <v>0</v>
      </c>
      <c r="AK34" s="73">
        <f>IF(MENU!$F$18="OECD",Copy_OECD!AK34,IF(MENU!$F$18="World",Copy_World!AK34,""))</f>
        <v>0</v>
      </c>
      <c r="AL34" s="73">
        <f>IF(MENU!$F$18="OECD",Copy_OECD!AL34,IF(MENU!$F$18="World",Copy_World!AL34,""))</f>
        <v>0</v>
      </c>
      <c r="AM34" s="73">
        <f>IF(MENU!$F$18="OECD",Copy_OECD!AM34,IF(MENU!$F$18="World",Copy_World!AM34,""))</f>
        <v>0</v>
      </c>
      <c r="AN34" s="73">
        <f>IF(MENU!$F$18="OECD",Copy_OECD!AN34,IF(MENU!$F$18="World",Copy_World!AN34,""))</f>
        <v>0</v>
      </c>
      <c r="AO34" s="73">
        <f>IF(MENU!$F$18="OECD",Copy_OECD!AO34,IF(MENU!$F$18="World",Copy_World!AO34,""))</f>
        <v>-8704</v>
      </c>
      <c r="AP34" s="73">
        <f>IF(MENU!$F$18="OECD",Copy_OECD!AP34,IF(MENU!$F$18="World",Copy_World!AP34,""))</f>
        <v>-800</v>
      </c>
      <c r="AQ34" s="73">
        <f>IF(MENU!$F$18="OECD",Copy_OECD!AQ34,IF(MENU!$F$18="World",Copy_World!AQ34,""))</f>
        <v>0</v>
      </c>
      <c r="AR34" s="73">
        <f>IF(MENU!$F$18="OECD",Copy_OECD!AR34,IF(MENU!$F$18="World",Copy_World!AR34,""))</f>
        <v>0</v>
      </c>
      <c r="AS34" s="73">
        <f>IF(MENU!$F$18="OECD",Copy_OECD!AS34,IF(MENU!$F$18="World",Copy_World!AS34,""))</f>
        <v>0</v>
      </c>
      <c r="AT34" s="73">
        <f>IF(MENU!$F$18="OECD",Copy_OECD!AT34,IF(MENU!$F$18="World",Copy_World!AT34,""))</f>
        <v>0</v>
      </c>
      <c r="AU34" s="73">
        <f>IF(MENU!$F$18="OECD",Copy_OECD!AU34,IF(MENU!$F$18="World",Copy_World!AU34,""))</f>
        <v>0</v>
      </c>
      <c r="AV34" s="73">
        <f>IF(MENU!$F$18="OECD",Copy_OECD!AV34,IF(MENU!$F$18="World",Copy_World!AV34,""))</f>
        <v>0</v>
      </c>
      <c r="AW34" s="73">
        <f>IF(MENU!$F$18="OECD",Copy_OECD!AW34,IF(MENU!$F$18="World",Copy_World!AW34,""))</f>
        <v>0</v>
      </c>
      <c r="AX34" s="73">
        <f>IF(MENU!$F$18="OECD",Copy_OECD!AX34,IF(MENU!$F$18="World",Copy_World!AX34,""))</f>
        <v>0</v>
      </c>
      <c r="AY34" s="73">
        <f>IF(MENU!$F$18="OECD",Copy_OECD!AY34,IF(MENU!$F$18="World",Copy_World!AY34,""))</f>
        <v>0</v>
      </c>
      <c r="AZ34" s="73">
        <f>IF(MENU!$F$18="OECD",Copy_OECD!AZ34,IF(MENU!$F$18="World",Copy_World!AZ34,""))</f>
        <v>0</v>
      </c>
      <c r="BA34" s="73">
        <f>IF(MENU!$F$18="OECD",Copy_OECD!BA34,IF(MENU!$F$18="World",Copy_World!BA34,""))</f>
        <v>0</v>
      </c>
      <c r="BB34" s="73">
        <f>IF(MENU!$F$18="OECD",Copy_OECD!BB34,IF(MENU!$F$18="World",Copy_World!BB34,""))</f>
        <v>0</v>
      </c>
      <c r="BC34" s="73">
        <f>IF(MENU!$F$18="OECD",Copy_OECD!BC34,IF(MENU!$F$18="World",Copy_World!BC34,""))</f>
        <v>0</v>
      </c>
      <c r="BD34" s="73">
        <f>IF(MENU!$F$18="OECD",Copy_OECD!BD34,IF(MENU!$F$18="World",Copy_World!BD34,""))</f>
        <v>0</v>
      </c>
      <c r="BE34" s="73">
        <f>IF(MENU!$F$18="OECD",Copy_OECD!BE34,IF(MENU!$F$18="World",Copy_World!BE34,""))</f>
        <v>0</v>
      </c>
      <c r="BF34" s="73">
        <f>IF(MENU!$F$18="OECD",Copy_OECD!BF34,IF(MENU!$F$18="World",Copy_World!BF34,""))</f>
        <v>0</v>
      </c>
      <c r="BG34" s="73">
        <f>IF(MENU!$F$18="OECD",Copy_OECD!BG34,IF(MENU!$F$18="World",Copy_World!BG34,""))</f>
        <v>0</v>
      </c>
      <c r="BH34" s="73">
        <f>IF(MENU!$F$18="OECD",Copy_OECD!BH34,IF(MENU!$F$18="World",Copy_World!BH34,""))</f>
        <v>0</v>
      </c>
      <c r="BI34" s="73">
        <f>IF(MENU!$F$18="OECD",Copy_OECD!BI34,IF(MENU!$F$18="World",Copy_World!BI34,""))</f>
        <v>0</v>
      </c>
      <c r="BJ34" s="73">
        <f>IF(MENU!$F$18="OECD",Copy_OECD!BJ34,IF(MENU!$F$18="World",Copy_World!BJ34,""))</f>
        <v>0</v>
      </c>
      <c r="BK34" s="73">
        <f>IF(MENU!$F$18="OECD",Copy_OECD!BK34,IF(MENU!$F$18="World",Copy_World!BK34,""))</f>
        <v>-36856</v>
      </c>
      <c r="BL34" s="73">
        <f>IF(MENU!$F$18="OECD",Copy_OECD!BL34,IF(MENU!$F$18="World",Copy_World!BL34,""))</f>
        <v>-16408</v>
      </c>
      <c r="BM34" s="73">
        <f>IF(MENU!$F$18="OECD",Copy_OECD!BM34,IF(MENU!$F$18="World",Copy_World!BM34,""))</f>
        <v>-214316</v>
      </c>
      <c r="BN34" s="73">
        <f>IF(MENU!$F$18="OECD",Copy_OECD!BN34,IF(MENU!$F$18="World",Copy_World!BN34,""))</f>
        <v>0</v>
      </c>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row>
    <row r="35" spans="1:111" x14ac:dyDescent="0.3">
      <c r="A35" s="11" t="str">
        <f>IF(MENU!$F$18="OECD",Copy_OECD!A35,IF(MENU!$F$18="World",Copy_World!A35,""))</f>
        <v>Coal mines (energy)</v>
      </c>
      <c r="B35" s="72">
        <f>IF(MENU!$F$18="OECD",Copy_OECD!B35,IF(MENU!$F$18="World",Copy_World!B35,""))</f>
        <v>0</v>
      </c>
      <c r="C35" s="72">
        <f>IF(MENU!$F$18="OECD",Copy_OECD!C35,IF(MENU!$F$18="World",Copy_World!C35,""))</f>
        <v>0</v>
      </c>
      <c r="D35" s="72">
        <f>IF(MENU!$F$18="OECD",Copy_OECD!D35,IF(MENU!$F$18="World",Copy_World!D35,""))</f>
        <v>0</v>
      </c>
      <c r="E35" s="72">
        <f>IF(MENU!$F$18="OECD",Copy_OECD!E35,IF(MENU!$F$18="World",Copy_World!E35,""))</f>
        <v>0</v>
      </c>
      <c r="F35" s="72">
        <f>IF(MENU!$F$18="OECD",Copy_OECD!F35,IF(MENU!$F$18="World",Copy_World!F35,""))</f>
        <v>0</v>
      </c>
      <c r="G35" s="72">
        <f>IF(MENU!$F$18="OECD",Copy_OECD!G35,IF(MENU!$F$18="World",Copy_World!G35,""))</f>
        <v>0</v>
      </c>
      <c r="H35" s="72">
        <f>IF(MENU!$F$18="OECD",Copy_OECD!H35,IF(MENU!$F$18="World",Copy_World!H35,""))</f>
        <v>0</v>
      </c>
      <c r="I35" s="72">
        <f>IF(MENU!$F$18="OECD",Copy_OECD!I35,IF(MENU!$F$18="World",Copy_World!I35,""))</f>
        <v>0</v>
      </c>
      <c r="J35" s="72">
        <f>IF(MENU!$F$18="OECD",Copy_OECD!J35,IF(MENU!$F$18="World",Copy_World!J35,""))</f>
        <v>0</v>
      </c>
      <c r="K35" s="72">
        <f>IF(MENU!$F$18="OECD",Copy_OECD!K35,IF(MENU!$F$18="World",Copy_World!K35,""))</f>
        <v>0</v>
      </c>
      <c r="L35" s="72">
        <f>IF(MENU!$F$18="OECD",Copy_OECD!L35,IF(MENU!$F$18="World",Copy_World!L35,""))</f>
        <v>0</v>
      </c>
      <c r="M35" s="72">
        <f>IF(MENU!$F$18="OECD",Copy_OECD!M35,IF(MENU!$F$18="World",Copy_World!M35,""))</f>
        <v>0</v>
      </c>
      <c r="N35" s="72">
        <f>IF(MENU!$F$18="OECD",Copy_OECD!N35,IF(MENU!$F$18="World",Copy_World!N35,""))</f>
        <v>0</v>
      </c>
      <c r="O35" s="72">
        <f>IF(MENU!$F$18="OECD",Copy_OECD!O35,IF(MENU!$F$18="World",Copy_World!O35,""))</f>
        <v>0</v>
      </c>
      <c r="P35" s="72">
        <f>IF(MENU!$F$18="OECD",Copy_OECD!P35,IF(MENU!$F$18="World",Copy_World!P35,""))</f>
        <v>0</v>
      </c>
      <c r="Q35" s="72">
        <f>IF(MENU!$F$18="OECD",Copy_OECD!Q35,IF(MENU!$F$18="World",Copy_World!Q35,""))</f>
        <v>0</v>
      </c>
      <c r="R35" s="72">
        <f>IF(MENU!$F$18="OECD",Copy_OECD!R35,IF(MENU!$F$18="World",Copy_World!R35,""))</f>
        <v>0</v>
      </c>
      <c r="S35" s="72">
        <f>IF(MENU!$F$18="OECD",Copy_OECD!S35,IF(MENU!$F$18="World",Copy_World!S35,""))</f>
        <v>0</v>
      </c>
      <c r="T35" s="73" t="str">
        <f>IF(MENU!$F$18="OECD",Copy_OECD!T35,IF(MENU!$F$18="World",Copy_World!T35,""))</f>
        <v>x</v>
      </c>
      <c r="U35" s="72">
        <f>IF(MENU!$F$18="OECD",Copy_OECD!U35,IF(MENU!$F$18="World",Copy_World!U35,""))</f>
        <v>0</v>
      </c>
      <c r="V35" s="72">
        <f>IF(MENU!$F$18="OECD",Copy_OECD!V35,IF(MENU!$F$18="World",Copy_World!V35,""))</f>
        <v>0</v>
      </c>
      <c r="W35" s="72">
        <f>IF(MENU!$F$18="OECD",Copy_OECD!W35,IF(MENU!$F$18="World",Copy_World!W35,""))</f>
        <v>0</v>
      </c>
      <c r="X35" s="72">
        <f>IF(MENU!$F$18="OECD",Copy_OECD!X35,IF(MENU!$F$18="World",Copy_World!X35,""))</f>
        <v>0</v>
      </c>
      <c r="Y35" s="72">
        <f>IF(MENU!$F$18="OECD",Copy_OECD!Y35,IF(MENU!$F$18="World",Copy_World!Y35,""))</f>
        <v>0</v>
      </c>
      <c r="Z35" s="72">
        <f>IF(MENU!$F$18="OECD",Copy_OECD!Z35,IF(MENU!$F$18="World",Copy_World!Z35,""))</f>
        <v>0</v>
      </c>
      <c r="AA35" s="72">
        <f>IF(MENU!$F$18="OECD",Copy_OECD!AA35,IF(MENU!$F$18="World",Copy_World!AA35,""))</f>
        <v>0</v>
      </c>
      <c r="AB35" s="72">
        <f>IF(MENU!$F$18="OECD",Copy_OECD!AB35,IF(MENU!$F$18="World",Copy_World!AB35,""))</f>
        <v>0</v>
      </c>
      <c r="AC35" s="72">
        <f>IF(MENU!$F$18="OECD",Copy_OECD!AC35,IF(MENU!$F$18="World",Copy_World!AC35,""))</f>
        <v>0</v>
      </c>
      <c r="AD35" s="72">
        <f>IF(MENU!$F$18="OECD",Copy_OECD!AD35,IF(MENU!$F$18="World",Copy_World!AD35,""))</f>
        <v>0</v>
      </c>
      <c r="AE35" s="72">
        <f>IF(MENU!$F$18="OECD",Copy_OECD!AE35,IF(MENU!$F$18="World",Copy_World!AE35,""))</f>
        <v>0</v>
      </c>
      <c r="AF35" s="72">
        <f>IF(MENU!$F$18="OECD",Copy_OECD!AF35,IF(MENU!$F$18="World",Copy_World!AF35,""))</f>
        <v>0</v>
      </c>
      <c r="AG35" s="72">
        <f>IF(MENU!$F$18="OECD",Copy_OECD!AG35,IF(MENU!$F$18="World",Copy_World!AG35,""))</f>
        <v>0</v>
      </c>
      <c r="AH35" s="72">
        <f>IF(MENU!$F$18="OECD",Copy_OECD!AH35,IF(MENU!$F$18="World",Copy_World!AH35,""))</f>
        <v>0</v>
      </c>
      <c r="AI35" s="72">
        <f>IF(MENU!$F$18="OECD",Copy_OECD!AI35,IF(MENU!$F$18="World",Copy_World!AI35,""))</f>
        <v>0</v>
      </c>
      <c r="AJ35" s="72">
        <f>IF(MENU!$F$18="OECD",Copy_OECD!AJ35,IF(MENU!$F$18="World",Copy_World!AJ35,""))</f>
        <v>0</v>
      </c>
      <c r="AK35" s="72">
        <f>IF(MENU!$F$18="OECD",Copy_OECD!AK35,IF(MENU!$F$18="World",Copy_World!AK35,""))</f>
        <v>0</v>
      </c>
      <c r="AL35" s="72">
        <f>IF(MENU!$F$18="OECD",Copy_OECD!AL35,IF(MENU!$F$18="World",Copy_World!AL35,""))</f>
        <v>0</v>
      </c>
      <c r="AM35" s="72">
        <f>IF(MENU!$F$18="OECD",Copy_OECD!AM35,IF(MENU!$F$18="World",Copy_World!AM35,""))</f>
        <v>0</v>
      </c>
      <c r="AN35" s="72">
        <f>IF(MENU!$F$18="OECD",Copy_OECD!AN35,IF(MENU!$F$18="World",Copy_World!AN35,""))</f>
        <v>0</v>
      </c>
      <c r="AO35" s="72">
        <f>IF(MENU!$F$18="OECD",Copy_OECD!AO35,IF(MENU!$F$18="World",Copy_World!AO35,""))</f>
        <v>0</v>
      </c>
      <c r="AP35" s="72">
        <f>IF(MENU!$F$18="OECD",Copy_OECD!AP35,IF(MENU!$F$18="World",Copy_World!AP35,""))</f>
        <v>0</v>
      </c>
      <c r="AQ35" s="72">
        <f>IF(MENU!$F$18="OECD",Copy_OECD!AQ35,IF(MENU!$F$18="World",Copy_World!AQ35,""))</f>
        <v>0</v>
      </c>
      <c r="AR35" s="72">
        <f>IF(MENU!$F$18="OECD",Copy_OECD!AR35,IF(MENU!$F$18="World",Copy_World!AR35,""))</f>
        <v>0</v>
      </c>
      <c r="AS35" s="72">
        <f>IF(MENU!$F$18="OECD",Copy_OECD!AS35,IF(MENU!$F$18="World",Copy_World!AS35,""))</f>
        <v>0</v>
      </c>
      <c r="AT35" s="72">
        <f>IF(MENU!$F$18="OECD",Copy_OECD!AT35,IF(MENU!$F$18="World",Copy_World!AT35,""))</f>
        <v>0</v>
      </c>
      <c r="AU35" s="72">
        <f>IF(MENU!$F$18="OECD",Copy_OECD!AU35,IF(MENU!$F$18="World",Copy_World!AU35,""))</f>
        <v>0</v>
      </c>
      <c r="AV35" s="72">
        <f>IF(MENU!$F$18="OECD",Copy_OECD!AV35,IF(MENU!$F$18="World",Copy_World!AV35,""))</f>
        <v>0</v>
      </c>
      <c r="AW35" s="72">
        <f>IF(MENU!$F$18="OECD",Copy_OECD!AW35,IF(MENU!$F$18="World",Copy_World!AW35,""))</f>
        <v>0</v>
      </c>
      <c r="AX35" s="72">
        <f>IF(MENU!$F$18="OECD",Copy_OECD!AX35,IF(MENU!$F$18="World",Copy_World!AX35,""))</f>
        <v>0</v>
      </c>
      <c r="AY35" s="72">
        <f>IF(MENU!$F$18="OECD",Copy_OECD!AY35,IF(MENU!$F$18="World",Copy_World!AY35,""))</f>
        <v>0</v>
      </c>
      <c r="AZ35" s="72">
        <f>IF(MENU!$F$18="OECD",Copy_OECD!AZ35,IF(MENU!$F$18="World",Copy_World!AZ35,""))</f>
        <v>0</v>
      </c>
      <c r="BA35" s="72">
        <f>IF(MENU!$F$18="OECD",Copy_OECD!BA35,IF(MENU!$F$18="World",Copy_World!BA35,""))</f>
        <v>0</v>
      </c>
      <c r="BB35" s="72">
        <f>IF(MENU!$F$18="OECD",Copy_OECD!BB35,IF(MENU!$F$18="World",Copy_World!BB35,""))</f>
        <v>0</v>
      </c>
      <c r="BC35" s="72">
        <f>IF(MENU!$F$18="OECD",Copy_OECD!BC35,IF(MENU!$F$18="World",Copy_World!BC35,""))</f>
        <v>0</v>
      </c>
      <c r="BD35" s="72">
        <f>IF(MENU!$F$18="OECD",Copy_OECD!BD35,IF(MENU!$F$18="World",Copy_World!BD35,""))</f>
        <v>0</v>
      </c>
      <c r="BE35" s="72">
        <f>IF(MENU!$F$18="OECD",Copy_OECD!BE35,IF(MENU!$F$18="World",Copy_World!BE35,""))</f>
        <v>0</v>
      </c>
      <c r="BF35" s="72">
        <f>IF(MENU!$F$18="OECD",Copy_OECD!BF35,IF(MENU!$F$18="World",Copy_World!BF35,""))</f>
        <v>0</v>
      </c>
      <c r="BG35" s="72">
        <f>IF(MENU!$F$18="OECD",Copy_OECD!BG35,IF(MENU!$F$18="World",Copy_World!BG35,""))</f>
        <v>0</v>
      </c>
      <c r="BH35" s="72">
        <f>IF(MENU!$F$18="OECD",Copy_OECD!BH35,IF(MENU!$F$18="World",Copy_World!BH35,""))</f>
        <v>0</v>
      </c>
      <c r="BI35" s="72">
        <f>IF(MENU!$F$18="OECD",Copy_OECD!BI35,IF(MENU!$F$18="World",Copy_World!BI35,""))</f>
        <v>0</v>
      </c>
      <c r="BJ35" s="72">
        <f>IF(MENU!$F$18="OECD",Copy_OECD!BJ35,IF(MENU!$F$18="World",Copy_World!BJ35,""))</f>
        <v>0</v>
      </c>
      <c r="BK35" s="72">
        <f>IF(MENU!$F$18="OECD",Copy_OECD!BK35,IF(MENU!$F$18="World",Copy_World!BK35,""))</f>
        <v>0</v>
      </c>
      <c r="BL35" s="72">
        <f>IF(MENU!$F$18="OECD",Copy_OECD!BL35,IF(MENU!$F$18="World",Copy_World!BL35,""))</f>
        <v>0</v>
      </c>
      <c r="BM35" s="73">
        <f>IF(MENU!$F$18="OECD",Copy_OECD!BM35,IF(MENU!$F$18="World",Copy_World!BM35,""))</f>
        <v>0</v>
      </c>
      <c r="BN35" s="73">
        <f>IF(MENU!$F$18="OECD",Copy_OECD!BN35,IF(MENU!$F$18="World",Copy_World!BN35,""))</f>
        <v>0</v>
      </c>
    </row>
    <row r="36" spans="1:111" x14ac:dyDescent="0.3">
      <c r="A36" s="11" t="str">
        <f>IF(MENU!$F$18="OECD",Copy_OECD!A36,IF(MENU!$F$18="World",Copy_World!A36,""))</f>
        <v>Oil and gas extraction (energy)</v>
      </c>
      <c r="B36" s="72">
        <f>IF(MENU!$F$18="OECD",Copy_OECD!B36,IF(MENU!$F$18="World",Copy_World!B36,""))</f>
        <v>0</v>
      </c>
      <c r="C36" s="72">
        <f>IF(MENU!$F$18="OECD",Copy_OECD!C36,IF(MENU!$F$18="World",Copy_World!C36,""))</f>
        <v>0</v>
      </c>
      <c r="D36" s="72">
        <f>IF(MENU!$F$18="OECD",Copy_OECD!D36,IF(MENU!$F$18="World",Copy_World!D36,""))</f>
        <v>0</v>
      </c>
      <c r="E36" s="72">
        <f>IF(MENU!$F$18="OECD",Copy_OECD!E36,IF(MENU!$F$18="World",Copy_World!E36,""))</f>
        <v>0</v>
      </c>
      <c r="F36" s="72">
        <f>IF(MENU!$F$18="OECD",Copy_OECD!F36,IF(MENU!$F$18="World",Copy_World!F36,""))</f>
        <v>0</v>
      </c>
      <c r="G36" s="72">
        <f>IF(MENU!$F$18="OECD",Copy_OECD!G36,IF(MENU!$F$18="World",Copy_World!G36,""))</f>
        <v>0</v>
      </c>
      <c r="H36" s="72">
        <f>IF(MENU!$F$18="OECD",Copy_OECD!H36,IF(MENU!$F$18="World",Copy_World!H36,""))</f>
        <v>0</v>
      </c>
      <c r="I36" s="72">
        <f>IF(MENU!$F$18="OECD",Copy_OECD!I36,IF(MENU!$F$18="World",Copy_World!I36,""))</f>
        <v>0</v>
      </c>
      <c r="J36" s="72">
        <f>IF(MENU!$F$18="OECD",Copy_OECD!J36,IF(MENU!$F$18="World",Copy_World!J36,""))</f>
        <v>0</v>
      </c>
      <c r="K36" s="72">
        <f>IF(MENU!$F$18="OECD",Copy_OECD!K36,IF(MENU!$F$18="World",Copy_World!K36,""))</f>
        <v>0</v>
      </c>
      <c r="L36" s="72">
        <f>IF(MENU!$F$18="OECD",Copy_OECD!L36,IF(MENU!$F$18="World",Copy_World!L36,""))</f>
        <v>0</v>
      </c>
      <c r="M36" s="72">
        <f>IF(MENU!$F$18="OECD",Copy_OECD!M36,IF(MENU!$F$18="World",Copy_World!M36,""))</f>
        <v>0</v>
      </c>
      <c r="N36" s="72">
        <f>IF(MENU!$F$18="OECD",Copy_OECD!N36,IF(MENU!$F$18="World",Copy_World!N36,""))</f>
        <v>0</v>
      </c>
      <c r="O36" s="72">
        <f>IF(MENU!$F$18="OECD",Copy_OECD!O36,IF(MENU!$F$18="World",Copy_World!O36,""))</f>
        <v>0</v>
      </c>
      <c r="P36" s="72">
        <f>IF(MENU!$F$18="OECD",Copy_OECD!P36,IF(MENU!$F$18="World",Copy_World!P36,""))</f>
        <v>0</v>
      </c>
      <c r="Q36" s="72">
        <f>IF(MENU!$F$18="OECD",Copy_OECD!Q36,IF(MENU!$F$18="World",Copy_World!Q36,""))</f>
        <v>0</v>
      </c>
      <c r="R36" s="72">
        <f>IF(MENU!$F$18="OECD",Copy_OECD!R36,IF(MENU!$F$18="World",Copy_World!R36,""))</f>
        <v>0</v>
      </c>
      <c r="S36" s="72">
        <f>IF(MENU!$F$18="OECD",Copy_OECD!S36,IF(MENU!$F$18="World",Copy_World!S36,""))</f>
        <v>-25438</v>
      </c>
      <c r="T36" s="73" t="str">
        <f>IF(MENU!$F$18="OECD",Copy_OECD!T36,IF(MENU!$F$18="World",Copy_World!T36,""))</f>
        <v>x</v>
      </c>
      <c r="U36" s="72">
        <f>IF(MENU!$F$18="OECD",Copy_OECD!U36,IF(MENU!$F$18="World",Copy_World!U36,""))</f>
        <v>0</v>
      </c>
      <c r="V36" s="72">
        <f>IF(MENU!$F$18="OECD",Copy_OECD!V36,IF(MENU!$F$18="World",Copy_World!V36,""))</f>
        <v>0</v>
      </c>
      <c r="W36" s="72">
        <f>IF(MENU!$F$18="OECD",Copy_OECD!W36,IF(MENU!$F$18="World",Copy_World!W36,""))</f>
        <v>0</v>
      </c>
      <c r="X36" s="72">
        <f>IF(MENU!$F$18="OECD",Copy_OECD!X36,IF(MENU!$F$18="World",Copy_World!X36,""))</f>
        <v>0</v>
      </c>
      <c r="Y36" s="72">
        <f>IF(MENU!$F$18="OECD",Copy_OECD!Y36,IF(MENU!$F$18="World",Copy_World!Y36,""))</f>
        <v>0</v>
      </c>
      <c r="Z36" s="72">
        <f>IF(MENU!$F$18="OECD",Copy_OECD!Z36,IF(MENU!$F$18="World",Copy_World!Z36,""))</f>
        <v>0</v>
      </c>
      <c r="AA36" s="72">
        <f>IF(MENU!$F$18="OECD",Copy_OECD!AA36,IF(MENU!$F$18="World",Copy_World!AA36,""))</f>
        <v>0</v>
      </c>
      <c r="AB36" s="72">
        <f>IF(MENU!$F$18="OECD",Copy_OECD!AB36,IF(MENU!$F$18="World",Copy_World!AB36,""))</f>
        <v>0</v>
      </c>
      <c r="AC36" s="72">
        <f>IF(MENU!$F$18="OECD",Copy_OECD!AC36,IF(MENU!$F$18="World",Copy_World!AC36,""))</f>
        <v>0</v>
      </c>
      <c r="AD36" s="72">
        <f>IF(MENU!$F$18="OECD",Copy_OECD!AD36,IF(MENU!$F$18="World",Copy_World!AD36,""))</f>
        <v>0</v>
      </c>
      <c r="AE36" s="72">
        <f>IF(MENU!$F$18="OECD",Copy_OECD!AE36,IF(MENU!$F$18="World",Copy_World!AE36,""))</f>
        <v>0</v>
      </c>
      <c r="AF36" s="72">
        <f>IF(MENU!$F$18="OECD",Copy_OECD!AF36,IF(MENU!$F$18="World",Copy_World!AF36,""))</f>
        <v>0</v>
      </c>
      <c r="AG36" s="72">
        <f>IF(MENU!$F$18="OECD",Copy_OECD!AG36,IF(MENU!$F$18="World",Copy_World!AG36,""))</f>
        <v>0</v>
      </c>
      <c r="AH36" s="72">
        <f>IF(MENU!$F$18="OECD",Copy_OECD!AH36,IF(MENU!$F$18="World",Copy_World!AH36,""))</f>
        <v>-170</v>
      </c>
      <c r="AI36" s="72">
        <f>IF(MENU!$F$18="OECD",Copy_OECD!AI36,IF(MENU!$F$18="World",Copy_World!AI36,""))</f>
        <v>0</v>
      </c>
      <c r="AJ36" s="72">
        <f>IF(MENU!$F$18="OECD",Copy_OECD!AJ36,IF(MENU!$F$18="World",Copy_World!AJ36,""))</f>
        <v>0</v>
      </c>
      <c r="AK36" s="72">
        <f>IF(MENU!$F$18="OECD",Copy_OECD!AK36,IF(MENU!$F$18="World",Copy_World!AK36,""))</f>
        <v>0</v>
      </c>
      <c r="AL36" s="72">
        <f>IF(MENU!$F$18="OECD",Copy_OECD!AL36,IF(MENU!$F$18="World",Copy_World!AL36,""))</f>
        <v>0</v>
      </c>
      <c r="AM36" s="72">
        <f>IF(MENU!$F$18="OECD",Copy_OECD!AM36,IF(MENU!$F$18="World",Copy_World!AM36,""))</f>
        <v>0</v>
      </c>
      <c r="AN36" s="72">
        <f>IF(MENU!$F$18="OECD",Copy_OECD!AN36,IF(MENU!$F$18="World",Copy_World!AN36,""))</f>
        <v>0</v>
      </c>
      <c r="AO36" s="72">
        <f>IF(MENU!$F$18="OECD",Copy_OECD!AO36,IF(MENU!$F$18="World",Copy_World!AO36,""))</f>
        <v>0</v>
      </c>
      <c r="AP36" s="72">
        <f>IF(MENU!$F$18="OECD",Copy_OECD!AP36,IF(MENU!$F$18="World",Copy_World!AP36,""))</f>
        <v>0</v>
      </c>
      <c r="AQ36" s="72">
        <f>IF(MENU!$F$18="OECD",Copy_OECD!AQ36,IF(MENU!$F$18="World",Copy_World!AQ36,""))</f>
        <v>0</v>
      </c>
      <c r="AR36" s="72">
        <f>IF(MENU!$F$18="OECD",Copy_OECD!AR36,IF(MENU!$F$18="World",Copy_World!AR36,""))</f>
        <v>0</v>
      </c>
      <c r="AS36" s="72">
        <f>IF(MENU!$F$18="OECD",Copy_OECD!AS36,IF(MENU!$F$18="World",Copy_World!AS36,""))</f>
        <v>0</v>
      </c>
      <c r="AT36" s="72">
        <f>IF(MENU!$F$18="OECD",Copy_OECD!AT36,IF(MENU!$F$18="World",Copy_World!AT36,""))</f>
        <v>0</v>
      </c>
      <c r="AU36" s="72">
        <f>IF(MENU!$F$18="OECD",Copy_OECD!AU36,IF(MENU!$F$18="World",Copy_World!AU36,""))</f>
        <v>0</v>
      </c>
      <c r="AV36" s="72">
        <f>IF(MENU!$F$18="OECD",Copy_OECD!AV36,IF(MENU!$F$18="World",Copy_World!AV36,""))</f>
        <v>0</v>
      </c>
      <c r="AW36" s="72">
        <f>IF(MENU!$F$18="OECD",Copy_OECD!AW36,IF(MENU!$F$18="World",Copy_World!AW36,""))</f>
        <v>0</v>
      </c>
      <c r="AX36" s="72">
        <f>IF(MENU!$F$18="OECD",Copy_OECD!AX36,IF(MENU!$F$18="World",Copy_World!AX36,""))</f>
        <v>0</v>
      </c>
      <c r="AY36" s="72">
        <f>IF(MENU!$F$18="OECD",Copy_OECD!AY36,IF(MENU!$F$18="World",Copy_World!AY36,""))</f>
        <v>0</v>
      </c>
      <c r="AZ36" s="72">
        <f>IF(MENU!$F$18="OECD",Copy_OECD!AZ36,IF(MENU!$F$18="World",Copy_World!AZ36,""))</f>
        <v>0</v>
      </c>
      <c r="BA36" s="72">
        <f>IF(MENU!$F$18="OECD",Copy_OECD!BA36,IF(MENU!$F$18="World",Copy_World!BA36,""))</f>
        <v>0</v>
      </c>
      <c r="BB36" s="72">
        <f>IF(MENU!$F$18="OECD",Copy_OECD!BB36,IF(MENU!$F$18="World",Copy_World!BB36,""))</f>
        <v>0</v>
      </c>
      <c r="BC36" s="72">
        <f>IF(MENU!$F$18="OECD",Copy_OECD!BC36,IF(MENU!$F$18="World",Copy_World!BC36,""))</f>
        <v>0</v>
      </c>
      <c r="BD36" s="72">
        <f>IF(MENU!$F$18="OECD",Copy_OECD!BD36,IF(MENU!$F$18="World",Copy_World!BD36,""))</f>
        <v>0</v>
      </c>
      <c r="BE36" s="72">
        <f>IF(MENU!$F$18="OECD",Copy_OECD!BE36,IF(MENU!$F$18="World",Copy_World!BE36,""))</f>
        <v>0</v>
      </c>
      <c r="BF36" s="72">
        <f>IF(MENU!$F$18="OECD",Copy_OECD!BF36,IF(MENU!$F$18="World",Copy_World!BF36,""))</f>
        <v>0</v>
      </c>
      <c r="BG36" s="72">
        <f>IF(MENU!$F$18="OECD",Copy_OECD!BG36,IF(MENU!$F$18="World",Copy_World!BG36,""))</f>
        <v>0</v>
      </c>
      <c r="BH36" s="72">
        <f>IF(MENU!$F$18="OECD",Copy_OECD!BH36,IF(MENU!$F$18="World",Copy_World!BH36,""))</f>
        <v>0</v>
      </c>
      <c r="BI36" s="72">
        <f>IF(MENU!$F$18="OECD",Copy_OECD!BI36,IF(MENU!$F$18="World",Copy_World!BI36,""))</f>
        <v>0</v>
      </c>
      <c r="BJ36" s="72">
        <f>IF(MENU!$F$18="OECD",Copy_OECD!BJ36,IF(MENU!$F$18="World",Copy_World!BJ36,""))</f>
        <v>0</v>
      </c>
      <c r="BK36" s="72">
        <f>IF(MENU!$F$18="OECD",Copy_OECD!BK36,IF(MENU!$F$18="World",Copy_World!BK36,""))</f>
        <v>-9372</v>
      </c>
      <c r="BL36" s="72">
        <f>IF(MENU!$F$18="OECD",Copy_OECD!BL36,IF(MENU!$F$18="World",Copy_World!BL36,""))</f>
        <v>0</v>
      </c>
      <c r="BM36" s="73">
        <f>IF(MENU!$F$18="OECD",Copy_OECD!BM36,IF(MENU!$F$18="World",Copy_World!BM36,""))</f>
        <v>-34981</v>
      </c>
      <c r="BN36" s="73">
        <f>IF(MENU!$F$18="OECD",Copy_OECD!BN36,IF(MENU!$F$18="World",Copy_World!BN36,""))</f>
        <v>0</v>
      </c>
    </row>
    <row r="37" spans="1:111" x14ac:dyDescent="0.3">
      <c r="A37" s="11" t="str">
        <f>IF(MENU!$F$18="OECD",Copy_OECD!A37,IF(MENU!$F$18="World",Copy_World!A37,""))</f>
        <v>Blast furnaces (energy)</v>
      </c>
      <c r="B37" s="72">
        <f>IF(MENU!$F$18="OECD",Copy_OECD!B37,IF(MENU!$F$18="World",Copy_World!B37,""))</f>
        <v>0</v>
      </c>
      <c r="C37" s="72">
        <f>IF(MENU!$F$18="OECD",Copy_OECD!C37,IF(MENU!$F$18="World",Copy_World!C37,""))</f>
        <v>0</v>
      </c>
      <c r="D37" s="72">
        <f>IF(MENU!$F$18="OECD",Copy_OECD!D37,IF(MENU!$F$18="World",Copy_World!D37,""))</f>
        <v>0</v>
      </c>
      <c r="E37" s="72">
        <f>IF(MENU!$F$18="OECD",Copy_OECD!E37,IF(MENU!$F$18="World",Copy_World!E37,""))</f>
        <v>0</v>
      </c>
      <c r="F37" s="72">
        <f>IF(MENU!$F$18="OECD",Copy_OECD!F37,IF(MENU!$F$18="World",Copy_World!F37,""))</f>
        <v>0</v>
      </c>
      <c r="G37" s="72">
        <f>IF(MENU!$F$18="OECD",Copy_OECD!G37,IF(MENU!$F$18="World",Copy_World!G37,""))</f>
        <v>0</v>
      </c>
      <c r="H37" s="72">
        <f>IF(MENU!$F$18="OECD",Copy_OECD!H37,IF(MENU!$F$18="World",Copy_World!H37,""))</f>
        <v>0</v>
      </c>
      <c r="I37" s="72">
        <f>IF(MENU!$F$18="OECD",Copy_OECD!I37,IF(MENU!$F$18="World",Copy_World!I37,""))</f>
        <v>0</v>
      </c>
      <c r="J37" s="72">
        <f>IF(MENU!$F$18="OECD",Copy_OECD!J37,IF(MENU!$F$18="World",Copy_World!J37,""))</f>
        <v>0</v>
      </c>
      <c r="K37" s="72">
        <f>IF(MENU!$F$18="OECD",Copy_OECD!K37,IF(MENU!$F$18="World",Copy_World!K37,""))</f>
        <v>0</v>
      </c>
      <c r="L37" s="72">
        <f>IF(MENU!$F$18="OECD",Copy_OECD!L37,IF(MENU!$F$18="World",Copy_World!L37,""))</f>
        <v>0</v>
      </c>
      <c r="M37" s="72">
        <f>IF(MENU!$F$18="OECD",Copy_OECD!M37,IF(MENU!$F$18="World",Copy_World!M37,""))</f>
        <v>0</v>
      </c>
      <c r="N37" s="72">
        <f>IF(MENU!$F$18="OECD",Copy_OECD!N37,IF(MENU!$F$18="World",Copy_World!N37,""))</f>
        <v>0</v>
      </c>
      <c r="O37" s="72">
        <f>IF(MENU!$F$18="OECD",Copy_OECD!O37,IF(MENU!$F$18="World",Copy_World!O37,""))</f>
        <v>0</v>
      </c>
      <c r="P37" s="72">
        <f>IF(MENU!$F$18="OECD",Copy_OECD!P37,IF(MENU!$F$18="World",Copy_World!P37,""))</f>
        <v>0</v>
      </c>
      <c r="Q37" s="72">
        <f>IF(MENU!$F$18="OECD",Copy_OECD!Q37,IF(MENU!$F$18="World",Copy_World!Q37,""))</f>
        <v>0</v>
      </c>
      <c r="R37" s="72">
        <f>IF(MENU!$F$18="OECD",Copy_OECD!R37,IF(MENU!$F$18="World",Copy_World!R37,""))</f>
        <v>0</v>
      </c>
      <c r="S37" s="72">
        <f>IF(MENU!$F$18="OECD",Copy_OECD!S37,IF(MENU!$F$18="World",Copy_World!S37,""))</f>
        <v>0</v>
      </c>
      <c r="T37" s="73" t="str">
        <f>IF(MENU!$F$18="OECD",Copy_OECD!T37,IF(MENU!$F$18="World",Copy_World!T37,""))</f>
        <v>x</v>
      </c>
      <c r="U37" s="72">
        <f>IF(MENU!$F$18="OECD",Copy_OECD!U37,IF(MENU!$F$18="World",Copy_World!U37,""))</f>
        <v>0</v>
      </c>
      <c r="V37" s="72">
        <f>IF(MENU!$F$18="OECD",Copy_OECD!V37,IF(MENU!$F$18="World",Copy_World!V37,""))</f>
        <v>0</v>
      </c>
      <c r="W37" s="72">
        <f>IF(MENU!$F$18="OECD",Copy_OECD!W37,IF(MENU!$F$18="World",Copy_World!W37,""))</f>
        <v>0</v>
      </c>
      <c r="X37" s="72">
        <f>IF(MENU!$F$18="OECD",Copy_OECD!X37,IF(MENU!$F$18="World",Copy_World!X37,""))</f>
        <v>0</v>
      </c>
      <c r="Y37" s="72">
        <f>IF(MENU!$F$18="OECD",Copy_OECD!Y37,IF(MENU!$F$18="World",Copy_World!Y37,""))</f>
        <v>0</v>
      </c>
      <c r="Z37" s="72">
        <f>IF(MENU!$F$18="OECD",Copy_OECD!Z37,IF(MENU!$F$18="World",Copy_World!Z37,""))</f>
        <v>0</v>
      </c>
      <c r="AA37" s="72">
        <f>IF(MENU!$F$18="OECD",Copy_OECD!AA37,IF(MENU!$F$18="World",Copy_World!AA37,""))</f>
        <v>0</v>
      </c>
      <c r="AB37" s="72">
        <f>IF(MENU!$F$18="OECD",Copy_OECD!AB37,IF(MENU!$F$18="World",Copy_World!AB37,""))</f>
        <v>0</v>
      </c>
      <c r="AC37" s="72">
        <f>IF(MENU!$F$18="OECD",Copy_OECD!AC37,IF(MENU!$F$18="World",Copy_World!AC37,""))</f>
        <v>0</v>
      </c>
      <c r="AD37" s="72">
        <f>IF(MENU!$F$18="OECD",Copy_OECD!AD37,IF(MENU!$F$18="World",Copy_World!AD37,""))</f>
        <v>0</v>
      </c>
      <c r="AE37" s="72">
        <f>IF(MENU!$F$18="OECD",Copy_OECD!AE37,IF(MENU!$F$18="World",Copy_World!AE37,""))</f>
        <v>0</v>
      </c>
      <c r="AF37" s="72">
        <f>IF(MENU!$F$18="OECD",Copy_OECD!AF37,IF(MENU!$F$18="World",Copy_World!AF37,""))</f>
        <v>0</v>
      </c>
      <c r="AG37" s="72">
        <f>IF(MENU!$F$18="OECD",Copy_OECD!AG37,IF(MENU!$F$18="World",Copy_World!AG37,""))</f>
        <v>0</v>
      </c>
      <c r="AH37" s="72">
        <f>IF(MENU!$F$18="OECD",Copy_OECD!AH37,IF(MENU!$F$18="World",Copy_World!AH37,""))</f>
        <v>0</v>
      </c>
      <c r="AI37" s="72">
        <f>IF(MENU!$F$18="OECD",Copy_OECD!AI37,IF(MENU!$F$18="World",Copy_World!AI37,""))</f>
        <v>0</v>
      </c>
      <c r="AJ37" s="72">
        <f>IF(MENU!$F$18="OECD",Copy_OECD!AJ37,IF(MENU!$F$18="World",Copy_World!AJ37,""))</f>
        <v>0</v>
      </c>
      <c r="AK37" s="72">
        <f>IF(MENU!$F$18="OECD",Copy_OECD!AK37,IF(MENU!$F$18="World",Copy_World!AK37,""))</f>
        <v>0</v>
      </c>
      <c r="AL37" s="72">
        <f>IF(MENU!$F$18="OECD",Copy_OECD!AL37,IF(MENU!$F$18="World",Copy_World!AL37,""))</f>
        <v>0</v>
      </c>
      <c r="AM37" s="72">
        <f>IF(MENU!$F$18="OECD",Copy_OECD!AM37,IF(MENU!$F$18="World",Copy_World!AM37,""))</f>
        <v>0</v>
      </c>
      <c r="AN37" s="72">
        <f>IF(MENU!$F$18="OECD",Copy_OECD!AN37,IF(MENU!$F$18="World",Copy_World!AN37,""))</f>
        <v>0</v>
      </c>
      <c r="AO37" s="72">
        <f>IF(MENU!$F$18="OECD",Copy_OECD!AO37,IF(MENU!$F$18="World",Copy_World!AO37,""))</f>
        <v>0</v>
      </c>
      <c r="AP37" s="72">
        <f>IF(MENU!$F$18="OECD",Copy_OECD!AP37,IF(MENU!$F$18="World",Copy_World!AP37,""))</f>
        <v>0</v>
      </c>
      <c r="AQ37" s="72">
        <f>IF(MENU!$F$18="OECD",Copy_OECD!AQ37,IF(MENU!$F$18="World",Copy_World!AQ37,""))</f>
        <v>0</v>
      </c>
      <c r="AR37" s="72">
        <f>IF(MENU!$F$18="OECD",Copy_OECD!AR37,IF(MENU!$F$18="World",Copy_World!AR37,""))</f>
        <v>0</v>
      </c>
      <c r="AS37" s="72">
        <f>IF(MENU!$F$18="OECD",Copy_OECD!AS37,IF(MENU!$F$18="World",Copy_World!AS37,""))</f>
        <v>0</v>
      </c>
      <c r="AT37" s="72">
        <f>IF(MENU!$F$18="OECD",Copy_OECD!AT37,IF(MENU!$F$18="World",Copy_World!AT37,""))</f>
        <v>0</v>
      </c>
      <c r="AU37" s="72">
        <f>IF(MENU!$F$18="OECD",Copy_OECD!AU37,IF(MENU!$F$18="World",Copy_World!AU37,""))</f>
        <v>0</v>
      </c>
      <c r="AV37" s="72">
        <f>IF(MENU!$F$18="OECD",Copy_OECD!AV37,IF(MENU!$F$18="World",Copy_World!AV37,""))</f>
        <v>0</v>
      </c>
      <c r="AW37" s="72">
        <f>IF(MENU!$F$18="OECD",Copy_OECD!AW37,IF(MENU!$F$18="World",Copy_World!AW37,""))</f>
        <v>0</v>
      </c>
      <c r="AX37" s="72">
        <f>IF(MENU!$F$18="OECD",Copy_OECD!AX37,IF(MENU!$F$18="World",Copy_World!AX37,""))</f>
        <v>0</v>
      </c>
      <c r="AY37" s="72">
        <f>IF(MENU!$F$18="OECD",Copy_OECD!AY37,IF(MENU!$F$18="World",Copy_World!AY37,""))</f>
        <v>0</v>
      </c>
      <c r="AZ37" s="72">
        <f>IF(MENU!$F$18="OECD",Copy_OECD!AZ37,IF(MENU!$F$18="World",Copy_World!AZ37,""))</f>
        <v>0</v>
      </c>
      <c r="BA37" s="72">
        <f>IF(MENU!$F$18="OECD",Copy_OECD!BA37,IF(MENU!$F$18="World",Copy_World!BA37,""))</f>
        <v>0</v>
      </c>
      <c r="BB37" s="72">
        <f>IF(MENU!$F$18="OECD",Copy_OECD!BB37,IF(MENU!$F$18="World",Copy_World!BB37,""))</f>
        <v>0</v>
      </c>
      <c r="BC37" s="72">
        <f>IF(MENU!$F$18="OECD",Copy_OECD!BC37,IF(MENU!$F$18="World",Copy_World!BC37,""))</f>
        <v>0</v>
      </c>
      <c r="BD37" s="72">
        <f>IF(MENU!$F$18="OECD",Copy_OECD!BD37,IF(MENU!$F$18="World",Copy_World!BD37,""))</f>
        <v>0</v>
      </c>
      <c r="BE37" s="72">
        <f>IF(MENU!$F$18="OECD",Copy_OECD!BE37,IF(MENU!$F$18="World",Copy_World!BE37,""))</f>
        <v>0</v>
      </c>
      <c r="BF37" s="72">
        <f>IF(MENU!$F$18="OECD",Copy_OECD!BF37,IF(MENU!$F$18="World",Copy_World!BF37,""))</f>
        <v>0</v>
      </c>
      <c r="BG37" s="72">
        <f>IF(MENU!$F$18="OECD",Copy_OECD!BG37,IF(MENU!$F$18="World",Copy_World!BG37,""))</f>
        <v>0</v>
      </c>
      <c r="BH37" s="72">
        <f>IF(MENU!$F$18="OECD",Copy_OECD!BH37,IF(MENU!$F$18="World",Copy_World!BH37,""))</f>
        <v>0</v>
      </c>
      <c r="BI37" s="72">
        <f>IF(MENU!$F$18="OECD",Copy_OECD!BI37,IF(MENU!$F$18="World",Copy_World!BI37,""))</f>
        <v>0</v>
      </c>
      <c r="BJ37" s="72">
        <f>IF(MENU!$F$18="OECD",Copy_OECD!BJ37,IF(MENU!$F$18="World",Copy_World!BJ37,""))</f>
        <v>0</v>
      </c>
      <c r="BK37" s="72">
        <f>IF(MENU!$F$18="OECD",Copy_OECD!BK37,IF(MENU!$F$18="World",Copy_World!BK37,""))</f>
        <v>0</v>
      </c>
      <c r="BL37" s="72">
        <f>IF(MENU!$F$18="OECD",Copy_OECD!BL37,IF(MENU!$F$18="World",Copy_World!BL37,""))</f>
        <v>0</v>
      </c>
      <c r="BM37" s="73">
        <f>IF(MENU!$F$18="OECD",Copy_OECD!BM37,IF(MENU!$F$18="World",Copy_World!BM37,""))</f>
        <v>0</v>
      </c>
      <c r="BN37" s="73">
        <f>IF(MENU!$F$18="OECD",Copy_OECD!BN37,IF(MENU!$F$18="World",Copy_World!BN37,""))</f>
        <v>0</v>
      </c>
    </row>
    <row r="38" spans="1:111" x14ac:dyDescent="0.3">
      <c r="A38" s="11" t="str">
        <f>IF(MENU!$F$18="OECD",Copy_OECD!A38,IF(MENU!$F$18="World",Copy_World!A38,""))</f>
        <v>Gas works (energy)</v>
      </c>
      <c r="B38" s="72">
        <f>IF(MENU!$F$18="OECD",Copy_OECD!B38,IF(MENU!$F$18="World",Copy_World!B38,""))</f>
        <v>0</v>
      </c>
      <c r="C38" s="72">
        <f>IF(MENU!$F$18="OECD",Copy_OECD!C38,IF(MENU!$F$18="World",Copy_World!C38,""))</f>
        <v>0</v>
      </c>
      <c r="D38" s="72">
        <f>IF(MENU!$F$18="OECD",Copy_OECD!D38,IF(MENU!$F$18="World",Copy_World!D38,""))</f>
        <v>0</v>
      </c>
      <c r="E38" s="72">
        <f>IF(MENU!$F$18="OECD",Copy_OECD!E38,IF(MENU!$F$18="World",Copy_World!E38,""))</f>
        <v>0</v>
      </c>
      <c r="F38" s="72">
        <f>IF(MENU!$F$18="OECD",Copy_OECD!F38,IF(MENU!$F$18="World",Copy_World!F38,""))</f>
        <v>0</v>
      </c>
      <c r="G38" s="72">
        <f>IF(MENU!$F$18="OECD",Copy_OECD!G38,IF(MENU!$F$18="World",Copy_World!G38,""))</f>
        <v>0</v>
      </c>
      <c r="H38" s="72">
        <f>IF(MENU!$F$18="OECD",Copy_OECD!H38,IF(MENU!$F$18="World",Copy_World!H38,""))</f>
        <v>0</v>
      </c>
      <c r="I38" s="72">
        <f>IF(MENU!$F$18="OECD",Copy_OECD!I38,IF(MENU!$F$18="World",Copy_World!I38,""))</f>
        <v>0</v>
      </c>
      <c r="J38" s="72">
        <f>IF(MENU!$F$18="OECD",Copy_OECD!J38,IF(MENU!$F$18="World",Copy_World!J38,""))</f>
        <v>0</v>
      </c>
      <c r="K38" s="72">
        <f>IF(MENU!$F$18="OECD",Copy_OECD!K38,IF(MENU!$F$18="World",Copy_World!K38,""))</f>
        <v>0</v>
      </c>
      <c r="L38" s="72">
        <f>IF(MENU!$F$18="OECD",Copy_OECD!L38,IF(MENU!$F$18="World",Copy_World!L38,""))</f>
        <v>0</v>
      </c>
      <c r="M38" s="72">
        <f>IF(MENU!$F$18="OECD",Copy_OECD!M38,IF(MENU!$F$18="World",Copy_World!M38,""))</f>
        <v>0</v>
      </c>
      <c r="N38" s="72">
        <f>IF(MENU!$F$18="OECD",Copy_OECD!N38,IF(MENU!$F$18="World",Copy_World!N38,""))</f>
        <v>0</v>
      </c>
      <c r="O38" s="72">
        <f>IF(MENU!$F$18="OECD",Copy_OECD!O38,IF(MENU!$F$18="World",Copy_World!O38,""))</f>
        <v>0</v>
      </c>
      <c r="P38" s="72">
        <f>IF(MENU!$F$18="OECD",Copy_OECD!P38,IF(MENU!$F$18="World",Copy_World!P38,""))</f>
        <v>0</v>
      </c>
      <c r="Q38" s="72">
        <f>IF(MENU!$F$18="OECD",Copy_OECD!Q38,IF(MENU!$F$18="World",Copy_World!Q38,""))</f>
        <v>0</v>
      </c>
      <c r="R38" s="72">
        <f>IF(MENU!$F$18="OECD",Copy_OECD!R38,IF(MENU!$F$18="World",Copy_World!R38,""))</f>
        <v>0</v>
      </c>
      <c r="S38" s="72">
        <f>IF(MENU!$F$18="OECD",Copy_OECD!S38,IF(MENU!$F$18="World",Copy_World!S38,""))</f>
        <v>0</v>
      </c>
      <c r="T38" s="73" t="str">
        <f>IF(MENU!$F$18="OECD",Copy_OECD!T38,IF(MENU!$F$18="World",Copy_World!T38,""))</f>
        <v>x</v>
      </c>
      <c r="U38" s="72">
        <f>IF(MENU!$F$18="OECD",Copy_OECD!U38,IF(MENU!$F$18="World",Copy_World!U38,""))</f>
        <v>0</v>
      </c>
      <c r="V38" s="72">
        <f>IF(MENU!$F$18="OECD",Copy_OECD!V38,IF(MENU!$F$18="World",Copy_World!V38,""))</f>
        <v>0</v>
      </c>
      <c r="W38" s="72">
        <f>IF(MENU!$F$18="OECD",Copy_OECD!W38,IF(MENU!$F$18="World",Copy_World!W38,""))</f>
        <v>0</v>
      </c>
      <c r="X38" s="72">
        <f>IF(MENU!$F$18="OECD",Copy_OECD!X38,IF(MENU!$F$18="World",Copy_World!X38,""))</f>
        <v>0</v>
      </c>
      <c r="Y38" s="72">
        <f>IF(MENU!$F$18="OECD",Copy_OECD!Y38,IF(MENU!$F$18="World",Copy_World!Y38,""))</f>
        <v>0</v>
      </c>
      <c r="Z38" s="72">
        <f>IF(MENU!$F$18="OECD",Copy_OECD!Z38,IF(MENU!$F$18="World",Copy_World!Z38,""))</f>
        <v>0</v>
      </c>
      <c r="AA38" s="72">
        <f>IF(MENU!$F$18="OECD",Copy_OECD!AA38,IF(MENU!$F$18="World",Copy_World!AA38,""))</f>
        <v>0</v>
      </c>
      <c r="AB38" s="72">
        <f>IF(MENU!$F$18="OECD",Copy_OECD!AB38,IF(MENU!$F$18="World",Copy_World!AB38,""))</f>
        <v>0</v>
      </c>
      <c r="AC38" s="72">
        <f>IF(MENU!$F$18="OECD",Copy_OECD!AC38,IF(MENU!$F$18="World",Copy_World!AC38,""))</f>
        <v>0</v>
      </c>
      <c r="AD38" s="72">
        <f>IF(MENU!$F$18="OECD",Copy_OECD!AD38,IF(MENU!$F$18="World",Copy_World!AD38,""))</f>
        <v>0</v>
      </c>
      <c r="AE38" s="72">
        <f>IF(MENU!$F$18="OECD",Copy_OECD!AE38,IF(MENU!$F$18="World",Copy_World!AE38,""))</f>
        <v>0</v>
      </c>
      <c r="AF38" s="72">
        <f>IF(MENU!$F$18="OECD",Copy_OECD!AF38,IF(MENU!$F$18="World",Copy_World!AF38,""))</f>
        <v>0</v>
      </c>
      <c r="AG38" s="72">
        <f>IF(MENU!$F$18="OECD",Copy_OECD!AG38,IF(MENU!$F$18="World",Copy_World!AG38,""))</f>
        <v>0</v>
      </c>
      <c r="AH38" s="72">
        <f>IF(MENU!$F$18="OECD",Copy_OECD!AH38,IF(MENU!$F$18="World",Copy_World!AH38,""))</f>
        <v>0</v>
      </c>
      <c r="AI38" s="72">
        <f>IF(MENU!$F$18="OECD",Copy_OECD!AI38,IF(MENU!$F$18="World",Copy_World!AI38,""))</f>
        <v>0</v>
      </c>
      <c r="AJ38" s="72">
        <f>IF(MENU!$F$18="OECD",Copy_OECD!AJ38,IF(MENU!$F$18="World",Copy_World!AJ38,""))</f>
        <v>0</v>
      </c>
      <c r="AK38" s="72">
        <f>IF(MENU!$F$18="OECD",Copy_OECD!AK38,IF(MENU!$F$18="World",Copy_World!AK38,""))</f>
        <v>0</v>
      </c>
      <c r="AL38" s="72">
        <f>IF(MENU!$F$18="OECD",Copy_OECD!AL38,IF(MENU!$F$18="World",Copy_World!AL38,""))</f>
        <v>0</v>
      </c>
      <c r="AM38" s="72">
        <f>IF(MENU!$F$18="OECD",Copy_OECD!AM38,IF(MENU!$F$18="World",Copy_World!AM38,""))</f>
        <v>0</v>
      </c>
      <c r="AN38" s="72">
        <f>IF(MENU!$F$18="OECD",Copy_OECD!AN38,IF(MENU!$F$18="World",Copy_World!AN38,""))</f>
        <v>0</v>
      </c>
      <c r="AO38" s="72">
        <f>IF(MENU!$F$18="OECD",Copy_OECD!AO38,IF(MENU!$F$18="World",Copy_World!AO38,""))</f>
        <v>0</v>
      </c>
      <c r="AP38" s="72">
        <f>IF(MENU!$F$18="OECD",Copy_OECD!AP38,IF(MENU!$F$18="World",Copy_World!AP38,""))</f>
        <v>0</v>
      </c>
      <c r="AQ38" s="72">
        <f>IF(MENU!$F$18="OECD",Copy_OECD!AQ38,IF(MENU!$F$18="World",Copy_World!AQ38,""))</f>
        <v>0</v>
      </c>
      <c r="AR38" s="72">
        <f>IF(MENU!$F$18="OECD",Copy_OECD!AR38,IF(MENU!$F$18="World",Copy_World!AR38,""))</f>
        <v>0</v>
      </c>
      <c r="AS38" s="72">
        <f>IF(MENU!$F$18="OECD",Copy_OECD!AS38,IF(MENU!$F$18="World",Copy_World!AS38,""))</f>
        <v>0</v>
      </c>
      <c r="AT38" s="72">
        <f>IF(MENU!$F$18="OECD",Copy_OECD!AT38,IF(MENU!$F$18="World",Copy_World!AT38,""))</f>
        <v>0</v>
      </c>
      <c r="AU38" s="72">
        <f>IF(MENU!$F$18="OECD",Copy_OECD!AU38,IF(MENU!$F$18="World",Copy_World!AU38,""))</f>
        <v>0</v>
      </c>
      <c r="AV38" s="72">
        <f>IF(MENU!$F$18="OECD",Copy_OECD!AV38,IF(MENU!$F$18="World",Copy_World!AV38,""))</f>
        <v>0</v>
      </c>
      <c r="AW38" s="72">
        <f>IF(MENU!$F$18="OECD",Copy_OECD!AW38,IF(MENU!$F$18="World",Copy_World!AW38,""))</f>
        <v>0</v>
      </c>
      <c r="AX38" s="72">
        <f>IF(MENU!$F$18="OECD",Copy_OECD!AX38,IF(MENU!$F$18="World",Copy_World!AX38,""))</f>
        <v>0</v>
      </c>
      <c r="AY38" s="72">
        <f>IF(MENU!$F$18="OECD",Copy_OECD!AY38,IF(MENU!$F$18="World",Copy_World!AY38,""))</f>
        <v>0</v>
      </c>
      <c r="AZ38" s="72">
        <f>IF(MENU!$F$18="OECD",Copy_OECD!AZ38,IF(MENU!$F$18="World",Copy_World!AZ38,""))</f>
        <v>0</v>
      </c>
      <c r="BA38" s="72">
        <f>IF(MENU!$F$18="OECD",Copy_OECD!BA38,IF(MENU!$F$18="World",Copy_World!BA38,""))</f>
        <v>0</v>
      </c>
      <c r="BB38" s="72">
        <f>IF(MENU!$F$18="OECD",Copy_OECD!BB38,IF(MENU!$F$18="World",Copy_World!BB38,""))</f>
        <v>0</v>
      </c>
      <c r="BC38" s="72">
        <f>IF(MENU!$F$18="OECD",Copy_OECD!BC38,IF(MENU!$F$18="World",Copy_World!BC38,""))</f>
        <v>0</v>
      </c>
      <c r="BD38" s="72">
        <f>IF(MENU!$F$18="OECD",Copy_OECD!BD38,IF(MENU!$F$18="World",Copy_World!BD38,""))</f>
        <v>0</v>
      </c>
      <c r="BE38" s="72">
        <f>IF(MENU!$F$18="OECD",Copy_OECD!BE38,IF(MENU!$F$18="World",Copy_World!BE38,""))</f>
        <v>0</v>
      </c>
      <c r="BF38" s="72">
        <f>IF(MENU!$F$18="OECD",Copy_OECD!BF38,IF(MENU!$F$18="World",Copy_World!BF38,""))</f>
        <v>0</v>
      </c>
      <c r="BG38" s="72">
        <f>IF(MENU!$F$18="OECD",Copy_OECD!BG38,IF(MENU!$F$18="World",Copy_World!BG38,""))</f>
        <v>0</v>
      </c>
      <c r="BH38" s="72">
        <f>IF(MENU!$F$18="OECD",Copy_OECD!BH38,IF(MENU!$F$18="World",Copy_World!BH38,""))</f>
        <v>0</v>
      </c>
      <c r="BI38" s="72">
        <f>IF(MENU!$F$18="OECD",Copy_OECD!BI38,IF(MENU!$F$18="World",Copy_World!BI38,""))</f>
        <v>0</v>
      </c>
      <c r="BJ38" s="72">
        <f>IF(MENU!$F$18="OECD",Copy_OECD!BJ38,IF(MENU!$F$18="World",Copy_World!BJ38,""))</f>
        <v>0</v>
      </c>
      <c r="BK38" s="72">
        <f>IF(MENU!$F$18="OECD",Copy_OECD!BK38,IF(MENU!$F$18="World",Copy_World!BK38,""))</f>
        <v>0</v>
      </c>
      <c r="BL38" s="72">
        <f>IF(MENU!$F$18="OECD",Copy_OECD!BL38,IF(MENU!$F$18="World",Copy_World!BL38,""))</f>
        <v>0</v>
      </c>
      <c r="BM38" s="73">
        <f>IF(MENU!$F$18="OECD",Copy_OECD!BM38,IF(MENU!$F$18="World",Copy_World!BM38,""))</f>
        <v>0</v>
      </c>
      <c r="BN38" s="73">
        <f>IF(MENU!$F$18="OECD",Copy_OECD!BN38,IF(MENU!$F$18="World",Copy_World!BN38,""))</f>
        <v>0</v>
      </c>
    </row>
    <row r="39" spans="1:111" x14ac:dyDescent="0.3">
      <c r="A39" s="11" t="str">
        <f>IF(MENU!$F$18="OECD",Copy_OECD!A39,IF(MENU!$F$18="World",Copy_World!A39,""))</f>
        <v>Gasification plants for biogases (energy)</v>
      </c>
      <c r="B39" s="72">
        <f>IF(MENU!$F$18="OECD",Copy_OECD!B39,IF(MENU!$F$18="World",Copy_World!B39,""))</f>
        <v>0</v>
      </c>
      <c r="C39" s="72">
        <f>IF(MENU!$F$18="OECD",Copy_OECD!C39,IF(MENU!$F$18="World",Copy_World!C39,""))</f>
        <v>0</v>
      </c>
      <c r="D39" s="72">
        <f>IF(MENU!$F$18="OECD",Copy_OECD!D39,IF(MENU!$F$18="World",Copy_World!D39,""))</f>
        <v>0</v>
      </c>
      <c r="E39" s="72">
        <f>IF(MENU!$F$18="OECD",Copy_OECD!E39,IF(MENU!$F$18="World",Copy_World!E39,""))</f>
        <v>0</v>
      </c>
      <c r="F39" s="72">
        <f>IF(MENU!$F$18="OECD",Copy_OECD!F39,IF(MENU!$F$18="World",Copy_World!F39,""))</f>
        <v>0</v>
      </c>
      <c r="G39" s="72">
        <f>IF(MENU!$F$18="OECD",Copy_OECD!G39,IF(MENU!$F$18="World",Copy_World!G39,""))</f>
        <v>0</v>
      </c>
      <c r="H39" s="72">
        <f>IF(MENU!$F$18="OECD",Copy_OECD!H39,IF(MENU!$F$18="World",Copy_World!H39,""))</f>
        <v>0</v>
      </c>
      <c r="I39" s="72">
        <f>IF(MENU!$F$18="OECD",Copy_OECD!I39,IF(MENU!$F$18="World",Copy_World!I39,""))</f>
        <v>0</v>
      </c>
      <c r="J39" s="72">
        <f>IF(MENU!$F$18="OECD",Copy_OECD!J39,IF(MENU!$F$18="World",Copy_World!J39,""))</f>
        <v>0</v>
      </c>
      <c r="K39" s="72">
        <f>IF(MENU!$F$18="OECD",Copy_OECD!K39,IF(MENU!$F$18="World",Copy_World!K39,""))</f>
        <v>0</v>
      </c>
      <c r="L39" s="72">
        <f>IF(MENU!$F$18="OECD",Copy_OECD!L39,IF(MENU!$F$18="World",Copy_World!L39,""))</f>
        <v>0</v>
      </c>
      <c r="M39" s="72">
        <f>IF(MENU!$F$18="OECD",Copy_OECD!M39,IF(MENU!$F$18="World",Copy_World!M39,""))</f>
        <v>0</v>
      </c>
      <c r="N39" s="72">
        <f>IF(MENU!$F$18="OECD",Copy_OECD!N39,IF(MENU!$F$18="World",Copy_World!N39,""))</f>
        <v>0</v>
      </c>
      <c r="O39" s="72">
        <f>IF(MENU!$F$18="OECD",Copy_OECD!O39,IF(MENU!$F$18="World",Copy_World!O39,""))</f>
        <v>0</v>
      </c>
      <c r="P39" s="72">
        <f>IF(MENU!$F$18="OECD",Copy_OECD!P39,IF(MENU!$F$18="World",Copy_World!P39,""))</f>
        <v>0</v>
      </c>
      <c r="Q39" s="72">
        <f>IF(MENU!$F$18="OECD",Copy_OECD!Q39,IF(MENU!$F$18="World",Copy_World!Q39,""))</f>
        <v>0</v>
      </c>
      <c r="R39" s="72">
        <f>IF(MENU!$F$18="OECD",Copy_OECD!R39,IF(MENU!$F$18="World",Copy_World!R39,""))</f>
        <v>0</v>
      </c>
      <c r="S39" s="72">
        <f>IF(MENU!$F$18="OECD",Copy_OECD!S39,IF(MENU!$F$18="World",Copy_World!S39,""))</f>
        <v>0</v>
      </c>
      <c r="T39" s="73" t="str">
        <f>IF(MENU!$F$18="OECD",Copy_OECD!T39,IF(MENU!$F$18="World",Copy_World!T39,""))</f>
        <v>x</v>
      </c>
      <c r="U39" s="72">
        <f>IF(MENU!$F$18="OECD",Copy_OECD!U39,IF(MENU!$F$18="World",Copy_World!U39,""))</f>
        <v>0</v>
      </c>
      <c r="V39" s="72">
        <f>IF(MENU!$F$18="OECD",Copy_OECD!V39,IF(MENU!$F$18="World",Copy_World!V39,""))</f>
        <v>0</v>
      </c>
      <c r="W39" s="72">
        <f>IF(MENU!$F$18="OECD",Copy_OECD!W39,IF(MENU!$F$18="World",Copy_World!W39,""))</f>
        <v>0</v>
      </c>
      <c r="X39" s="72">
        <f>IF(MENU!$F$18="OECD",Copy_OECD!X39,IF(MENU!$F$18="World",Copy_World!X39,""))</f>
        <v>0</v>
      </c>
      <c r="Y39" s="72">
        <f>IF(MENU!$F$18="OECD",Copy_OECD!Y39,IF(MENU!$F$18="World",Copy_World!Y39,""))</f>
        <v>0</v>
      </c>
      <c r="Z39" s="72">
        <f>IF(MENU!$F$18="OECD",Copy_OECD!Z39,IF(MENU!$F$18="World",Copy_World!Z39,""))</f>
        <v>0</v>
      </c>
      <c r="AA39" s="72">
        <f>IF(MENU!$F$18="OECD",Copy_OECD!AA39,IF(MENU!$F$18="World",Copy_World!AA39,""))</f>
        <v>0</v>
      </c>
      <c r="AB39" s="72">
        <f>IF(MENU!$F$18="OECD",Copy_OECD!AB39,IF(MENU!$F$18="World",Copy_World!AB39,""))</f>
        <v>0</v>
      </c>
      <c r="AC39" s="72">
        <f>IF(MENU!$F$18="OECD",Copy_OECD!AC39,IF(MENU!$F$18="World",Copy_World!AC39,""))</f>
        <v>0</v>
      </c>
      <c r="AD39" s="72">
        <f>IF(MENU!$F$18="OECD",Copy_OECD!AD39,IF(MENU!$F$18="World",Copy_World!AD39,""))</f>
        <v>0</v>
      </c>
      <c r="AE39" s="72">
        <f>IF(MENU!$F$18="OECD",Copy_OECD!AE39,IF(MENU!$F$18="World",Copy_World!AE39,""))</f>
        <v>0</v>
      </c>
      <c r="AF39" s="72">
        <f>IF(MENU!$F$18="OECD",Copy_OECD!AF39,IF(MENU!$F$18="World",Copy_World!AF39,""))</f>
        <v>0</v>
      </c>
      <c r="AG39" s="72">
        <f>IF(MENU!$F$18="OECD",Copy_OECD!AG39,IF(MENU!$F$18="World",Copy_World!AG39,""))</f>
        <v>0</v>
      </c>
      <c r="AH39" s="72">
        <f>IF(MENU!$F$18="OECD",Copy_OECD!AH39,IF(MENU!$F$18="World",Copy_World!AH39,""))</f>
        <v>0</v>
      </c>
      <c r="AI39" s="72">
        <f>IF(MENU!$F$18="OECD",Copy_OECD!AI39,IF(MENU!$F$18="World",Copy_World!AI39,""))</f>
        <v>0</v>
      </c>
      <c r="AJ39" s="72">
        <f>IF(MENU!$F$18="OECD",Copy_OECD!AJ39,IF(MENU!$F$18="World",Copy_World!AJ39,""))</f>
        <v>0</v>
      </c>
      <c r="AK39" s="72">
        <f>IF(MENU!$F$18="OECD",Copy_OECD!AK39,IF(MENU!$F$18="World",Copy_World!AK39,""))</f>
        <v>0</v>
      </c>
      <c r="AL39" s="72">
        <f>IF(MENU!$F$18="OECD",Copy_OECD!AL39,IF(MENU!$F$18="World",Copy_World!AL39,""))</f>
        <v>0</v>
      </c>
      <c r="AM39" s="72">
        <f>IF(MENU!$F$18="OECD",Copy_OECD!AM39,IF(MENU!$F$18="World",Copy_World!AM39,""))</f>
        <v>0</v>
      </c>
      <c r="AN39" s="72">
        <f>IF(MENU!$F$18="OECD",Copy_OECD!AN39,IF(MENU!$F$18="World",Copy_World!AN39,""))</f>
        <v>0</v>
      </c>
      <c r="AO39" s="72">
        <f>IF(MENU!$F$18="OECD",Copy_OECD!AO39,IF(MENU!$F$18="World",Copy_World!AO39,""))</f>
        <v>0</v>
      </c>
      <c r="AP39" s="72">
        <f>IF(MENU!$F$18="OECD",Copy_OECD!AP39,IF(MENU!$F$18="World",Copy_World!AP39,""))</f>
        <v>0</v>
      </c>
      <c r="AQ39" s="72">
        <f>IF(MENU!$F$18="OECD",Copy_OECD!AQ39,IF(MENU!$F$18="World",Copy_World!AQ39,""))</f>
        <v>0</v>
      </c>
      <c r="AR39" s="72">
        <f>IF(MENU!$F$18="OECD",Copy_OECD!AR39,IF(MENU!$F$18="World",Copy_World!AR39,""))</f>
        <v>0</v>
      </c>
      <c r="AS39" s="72">
        <f>IF(MENU!$F$18="OECD",Copy_OECD!AS39,IF(MENU!$F$18="World",Copy_World!AS39,""))</f>
        <v>0</v>
      </c>
      <c r="AT39" s="72">
        <f>IF(MENU!$F$18="OECD",Copy_OECD!AT39,IF(MENU!$F$18="World",Copy_World!AT39,""))</f>
        <v>0</v>
      </c>
      <c r="AU39" s="72">
        <f>IF(MENU!$F$18="OECD",Copy_OECD!AU39,IF(MENU!$F$18="World",Copy_World!AU39,""))</f>
        <v>0</v>
      </c>
      <c r="AV39" s="72">
        <f>IF(MENU!$F$18="OECD",Copy_OECD!AV39,IF(MENU!$F$18="World",Copy_World!AV39,""))</f>
        <v>0</v>
      </c>
      <c r="AW39" s="72">
        <f>IF(MENU!$F$18="OECD",Copy_OECD!AW39,IF(MENU!$F$18="World",Copy_World!AW39,""))</f>
        <v>0</v>
      </c>
      <c r="AX39" s="72">
        <f>IF(MENU!$F$18="OECD",Copy_OECD!AX39,IF(MENU!$F$18="World",Copy_World!AX39,""))</f>
        <v>0</v>
      </c>
      <c r="AY39" s="72">
        <f>IF(MENU!$F$18="OECD",Copy_OECD!AY39,IF(MENU!$F$18="World",Copy_World!AY39,""))</f>
        <v>0</v>
      </c>
      <c r="AZ39" s="72">
        <f>IF(MENU!$F$18="OECD",Copy_OECD!AZ39,IF(MENU!$F$18="World",Copy_World!AZ39,""))</f>
        <v>0</v>
      </c>
      <c r="BA39" s="72">
        <f>IF(MENU!$F$18="OECD",Copy_OECD!BA39,IF(MENU!$F$18="World",Copy_World!BA39,""))</f>
        <v>0</v>
      </c>
      <c r="BB39" s="72">
        <f>IF(MENU!$F$18="OECD",Copy_OECD!BB39,IF(MENU!$F$18="World",Copy_World!BB39,""))</f>
        <v>0</v>
      </c>
      <c r="BC39" s="72">
        <f>IF(MENU!$F$18="OECD",Copy_OECD!BC39,IF(MENU!$F$18="World",Copy_World!BC39,""))</f>
        <v>0</v>
      </c>
      <c r="BD39" s="72">
        <f>IF(MENU!$F$18="OECD",Copy_OECD!BD39,IF(MENU!$F$18="World",Copy_World!BD39,""))</f>
        <v>0</v>
      </c>
      <c r="BE39" s="72">
        <f>IF(MENU!$F$18="OECD",Copy_OECD!BE39,IF(MENU!$F$18="World",Copy_World!BE39,""))</f>
        <v>0</v>
      </c>
      <c r="BF39" s="72">
        <f>IF(MENU!$F$18="OECD",Copy_OECD!BF39,IF(MENU!$F$18="World",Copy_World!BF39,""))</f>
        <v>0</v>
      </c>
      <c r="BG39" s="72">
        <f>IF(MENU!$F$18="OECD",Copy_OECD!BG39,IF(MENU!$F$18="World",Copy_World!BG39,""))</f>
        <v>0</v>
      </c>
      <c r="BH39" s="72">
        <f>IF(MENU!$F$18="OECD",Copy_OECD!BH39,IF(MENU!$F$18="World",Copy_World!BH39,""))</f>
        <v>0</v>
      </c>
      <c r="BI39" s="72">
        <f>IF(MENU!$F$18="OECD",Copy_OECD!BI39,IF(MENU!$F$18="World",Copy_World!BI39,""))</f>
        <v>0</v>
      </c>
      <c r="BJ39" s="72">
        <f>IF(MENU!$F$18="OECD",Copy_OECD!BJ39,IF(MENU!$F$18="World",Copy_World!BJ39,""))</f>
        <v>0</v>
      </c>
      <c r="BK39" s="72">
        <f>IF(MENU!$F$18="OECD",Copy_OECD!BK39,IF(MENU!$F$18="World",Copy_World!BK39,""))</f>
        <v>0</v>
      </c>
      <c r="BL39" s="72">
        <f>IF(MENU!$F$18="OECD",Copy_OECD!BL39,IF(MENU!$F$18="World",Copy_World!BL39,""))</f>
        <v>0</v>
      </c>
      <c r="BM39" s="73">
        <f>IF(MENU!$F$18="OECD",Copy_OECD!BM39,IF(MENU!$F$18="World",Copy_World!BM39,""))</f>
        <v>0</v>
      </c>
      <c r="BN39" s="73">
        <f>IF(MENU!$F$18="OECD",Copy_OECD!BN39,IF(MENU!$F$18="World",Copy_World!BN39,""))</f>
        <v>0</v>
      </c>
    </row>
    <row r="40" spans="1:111" x14ac:dyDescent="0.3">
      <c r="A40" s="11" t="str">
        <f>IF(MENU!$F$18="OECD",Copy_OECD!A40,IF(MENU!$F$18="World",Copy_World!A40,""))</f>
        <v>Coke ovens (energy)</v>
      </c>
      <c r="B40" s="72">
        <f>IF(MENU!$F$18="OECD",Copy_OECD!B40,IF(MENU!$F$18="World",Copy_World!B40,""))</f>
        <v>0</v>
      </c>
      <c r="C40" s="72">
        <f>IF(MENU!$F$18="OECD",Copy_OECD!C40,IF(MENU!$F$18="World",Copy_World!C40,""))</f>
        <v>0</v>
      </c>
      <c r="D40" s="72">
        <f>IF(MENU!$F$18="OECD",Copy_OECD!D40,IF(MENU!$F$18="World",Copy_World!D40,""))</f>
        <v>0</v>
      </c>
      <c r="E40" s="72">
        <f>IF(MENU!$F$18="OECD",Copy_OECD!E40,IF(MENU!$F$18="World",Copy_World!E40,""))</f>
        <v>0</v>
      </c>
      <c r="F40" s="72">
        <f>IF(MENU!$F$18="OECD",Copy_OECD!F40,IF(MENU!$F$18="World",Copy_World!F40,""))</f>
        <v>0</v>
      </c>
      <c r="G40" s="72">
        <f>IF(MENU!$F$18="OECD",Copy_OECD!G40,IF(MENU!$F$18="World",Copy_World!G40,""))</f>
        <v>0</v>
      </c>
      <c r="H40" s="72">
        <f>IF(MENU!$F$18="OECD",Copy_OECD!H40,IF(MENU!$F$18="World",Copy_World!H40,""))</f>
        <v>0</v>
      </c>
      <c r="I40" s="72">
        <f>IF(MENU!$F$18="OECD",Copy_OECD!I40,IF(MENU!$F$18="World",Copy_World!I40,""))</f>
        <v>0</v>
      </c>
      <c r="J40" s="72">
        <f>IF(MENU!$F$18="OECD",Copy_OECD!J40,IF(MENU!$F$18="World",Copy_World!J40,""))</f>
        <v>0</v>
      </c>
      <c r="K40" s="72">
        <f>IF(MENU!$F$18="OECD",Copy_OECD!K40,IF(MENU!$F$18="World",Copy_World!K40,""))</f>
        <v>0</v>
      </c>
      <c r="L40" s="72">
        <f>IF(MENU!$F$18="OECD",Copy_OECD!L40,IF(MENU!$F$18="World",Copy_World!L40,""))</f>
        <v>0</v>
      </c>
      <c r="M40" s="72">
        <f>IF(MENU!$F$18="OECD",Copy_OECD!M40,IF(MENU!$F$18="World",Copy_World!M40,""))</f>
        <v>-6347</v>
      </c>
      <c r="N40" s="72">
        <f>IF(MENU!$F$18="OECD",Copy_OECD!N40,IF(MENU!$F$18="World",Copy_World!N40,""))</f>
        <v>-1384</v>
      </c>
      <c r="O40" s="72">
        <f>IF(MENU!$F$18="OECD",Copy_OECD!O40,IF(MENU!$F$18="World",Copy_World!O40,""))</f>
        <v>0</v>
      </c>
      <c r="P40" s="72">
        <f>IF(MENU!$F$18="OECD",Copy_OECD!P40,IF(MENU!$F$18="World",Copy_World!P40,""))</f>
        <v>0</v>
      </c>
      <c r="Q40" s="72">
        <f>IF(MENU!$F$18="OECD",Copy_OECD!Q40,IF(MENU!$F$18="World",Copy_World!Q40,""))</f>
        <v>0</v>
      </c>
      <c r="R40" s="72">
        <f>IF(MENU!$F$18="OECD",Copy_OECD!R40,IF(MENU!$F$18="World",Copy_World!R40,""))</f>
        <v>0</v>
      </c>
      <c r="S40" s="72">
        <f>IF(MENU!$F$18="OECD",Copy_OECD!S40,IF(MENU!$F$18="World",Copy_World!S40,""))</f>
        <v>0</v>
      </c>
      <c r="T40" s="73" t="str">
        <f>IF(MENU!$F$18="OECD",Copy_OECD!T40,IF(MENU!$F$18="World",Copy_World!T40,""))</f>
        <v>x</v>
      </c>
      <c r="U40" s="72">
        <f>IF(MENU!$F$18="OECD",Copy_OECD!U40,IF(MENU!$F$18="World",Copy_World!U40,""))</f>
        <v>0</v>
      </c>
      <c r="V40" s="72">
        <f>IF(MENU!$F$18="OECD",Copy_OECD!V40,IF(MENU!$F$18="World",Copy_World!V40,""))</f>
        <v>0</v>
      </c>
      <c r="W40" s="72">
        <f>IF(MENU!$F$18="OECD",Copy_OECD!W40,IF(MENU!$F$18="World",Copy_World!W40,""))</f>
        <v>0</v>
      </c>
      <c r="X40" s="72">
        <f>IF(MENU!$F$18="OECD",Copy_OECD!X40,IF(MENU!$F$18="World",Copy_World!X40,""))</f>
        <v>0</v>
      </c>
      <c r="Y40" s="72">
        <f>IF(MENU!$F$18="OECD",Copy_OECD!Y40,IF(MENU!$F$18="World",Copy_World!Y40,""))</f>
        <v>0</v>
      </c>
      <c r="Z40" s="72">
        <f>IF(MENU!$F$18="OECD",Copy_OECD!Z40,IF(MENU!$F$18="World",Copy_World!Z40,""))</f>
        <v>0</v>
      </c>
      <c r="AA40" s="72">
        <f>IF(MENU!$F$18="OECD",Copy_OECD!AA40,IF(MENU!$F$18="World",Copy_World!AA40,""))</f>
        <v>0</v>
      </c>
      <c r="AB40" s="72">
        <f>IF(MENU!$F$18="OECD",Copy_OECD!AB40,IF(MENU!$F$18="World",Copy_World!AB40,""))</f>
        <v>0</v>
      </c>
      <c r="AC40" s="72">
        <f>IF(MENU!$F$18="OECD",Copy_OECD!AC40,IF(MENU!$F$18="World",Copy_World!AC40,""))</f>
        <v>0</v>
      </c>
      <c r="AD40" s="72">
        <f>IF(MENU!$F$18="OECD",Copy_OECD!AD40,IF(MENU!$F$18="World",Copy_World!AD40,""))</f>
        <v>0</v>
      </c>
      <c r="AE40" s="72">
        <f>IF(MENU!$F$18="OECD",Copy_OECD!AE40,IF(MENU!$F$18="World",Copy_World!AE40,""))</f>
        <v>0</v>
      </c>
      <c r="AF40" s="72">
        <f>IF(MENU!$F$18="OECD",Copy_OECD!AF40,IF(MENU!$F$18="World",Copy_World!AF40,""))</f>
        <v>0</v>
      </c>
      <c r="AG40" s="72">
        <f>IF(MENU!$F$18="OECD",Copy_OECD!AG40,IF(MENU!$F$18="World",Copy_World!AG40,""))</f>
        <v>0</v>
      </c>
      <c r="AH40" s="72">
        <f>IF(MENU!$F$18="OECD",Copy_OECD!AH40,IF(MENU!$F$18="World",Copy_World!AH40,""))</f>
        <v>0</v>
      </c>
      <c r="AI40" s="72">
        <f>IF(MENU!$F$18="OECD",Copy_OECD!AI40,IF(MENU!$F$18="World",Copy_World!AI40,""))</f>
        <v>0</v>
      </c>
      <c r="AJ40" s="72">
        <f>IF(MENU!$F$18="OECD",Copy_OECD!AJ40,IF(MENU!$F$18="World",Copy_World!AJ40,""))</f>
        <v>0</v>
      </c>
      <c r="AK40" s="72">
        <f>IF(MENU!$F$18="OECD",Copy_OECD!AK40,IF(MENU!$F$18="World",Copy_World!AK40,""))</f>
        <v>0</v>
      </c>
      <c r="AL40" s="72">
        <f>IF(MENU!$F$18="OECD",Copy_OECD!AL40,IF(MENU!$F$18="World",Copy_World!AL40,""))</f>
        <v>0</v>
      </c>
      <c r="AM40" s="72">
        <f>IF(MENU!$F$18="OECD",Copy_OECD!AM40,IF(MENU!$F$18="World",Copy_World!AM40,""))</f>
        <v>0</v>
      </c>
      <c r="AN40" s="72">
        <f>IF(MENU!$F$18="OECD",Copy_OECD!AN40,IF(MENU!$F$18="World",Copy_World!AN40,""))</f>
        <v>0</v>
      </c>
      <c r="AO40" s="72">
        <f>IF(MENU!$F$18="OECD",Copy_OECD!AO40,IF(MENU!$F$18="World",Copy_World!AO40,""))</f>
        <v>0</v>
      </c>
      <c r="AP40" s="72">
        <f>IF(MENU!$F$18="OECD",Copy_OECD!AP40,IF(MENU!$F$18="World",Copy_World!AP40,""))</f>
        <v>0</v>
      </c>
      <c r="AQ40" s="72">
        <f>IF(MENU!$F$18="OECD",Copy_OECD!AQ40,IF(MENU!$F$18="World",Copy_World!AQ40,""))</f>
        <v>0</v>
      </c>
      <c r="AR40" s="72">
        <f>IF(MENU!$F$18="OECD",Copy_OECD!AR40,IF(MENU!$F$18="World",Copy_World!AR40,""))</f>
        <v>0</v>
      </c>
      <c r="AS40" s="72">
        <f>IF(MENU!$F$18="OECD",Copy_OECD!AS40,IF(MENU!$F$18="World",Copy_World!AS40,""))</f>
        <v>0</v>
      </c>
      <c r="AT40" s="72">
        <f>IF(MENU!$F$18="OECD",Copy_OECD!AT40,IF(MENU!$F$18="World",Copy_World!AT40,""))</f>
        <v>0</v>
      </c>
      <c r="AU40" s="72">
        <f>IF(MENU!$F$18="OECD",Copy_OECD!AU40,IF(MENU!$F$18="World",Copy_World!AU40,""))</f>
        <v>0</v>
      </c>
      <c r="AV40" s="72">
        <f>IF(MENU!$F$18="OECD",Copy_OECD!AV40,IF(MENU!$F$18="World",Copy_World!AV40,""))</f>
        <v>0</v>
      </c>
      <c r="AW40" s="72">
        <f>IF(MENU!$F$18="OECD",Copy_OECD!AW40,IF(MENU!$F$18="World",Copy_World!AW40,""))</f>
        <v>0</v>
      </c>
      <c r="AX40" s="72">
        <f>IF(MENU!$F$18="OECD",Copy_OECD!AX40,IF(MENU!$F$18="World",Copy_World!AX40,""))</f>
        <v>0</v>
      </c>
      <c r="AY40" s="72">
        <f>IF(MENU!$F$18="OECD",Copy_OECD!AY40,IF(MENU!$F$18="World",Copy_World!AY40,""))</f>
        <v>0</v>
      </c>
      <c r="AZ40" s="72">
        <f>IF(MENU!$F$18="OECD",Copy_OECD!AZ40,IF(MENU!$F$18="World",Copy_World!AZ40,""))</f>
        <v>0</v>
      </c>
      <c r="BA40" s="72">
        <f>IF(MENU!$F$18="OECD",Copy_OECD!BA40,IF(MENU!$F$18="World",Copy_World!BA40,""))</f>
        <v>0</v>
      </c>
      <c r="BB40" s="72">
        <f>IF(MENU!$F$18="OECD",Copy_OECD!BB40,IF(MENU!$F$18="World",Copy_World!BB40,""))</f>
        <v>0</v>
      </c>
      <c r="BC40" s="72">
        <f>IF(MENU!$F$18="OECD",Copy_OECD!BC40,IF(MENU!$F$18="World",Copy_World!BC40,""))</f>
        <v>0</v>
      </c>
      <c r="BD40" s="72">
        <f>IF(MENU!$F$18="OECD",Copy_OECD!BD40,IF(MENU!$F$18="World",Copy_World!BD40,""))</f>
        <v>0</v>
      </c>
      <c r="BE40" s="72">
        <f>IF(MENU!$F$18="OECD",Copy_OECD!BE40,IF(MENU!$F$18="World",Copy_World!BE40,""))</f>
        <v>0</v>
      </c>
      <c r="BF40" s="72">
        <f>IF(MENU!$F$18="OECD",Copy_OECD!BF40,IF(MENU!$F$18="World",Copy_World!BF40,""))</f>
        <v>0</v>
      </c>
      <c r="BG40" s="72">
        <f>IF(MENU!$F$18="OECD",Copy_OECD!BG40,IF(MENU!$F$18="World",Copy_World!BG40,""))</f>
        <v>0</v>
      </c>
      <c r="BH40" s="72">
        <f>IF(MENU!$F$18="OECD",Copy_OECD!BH40,IF(MENU!$F$18="World",Copy_World!BH40,""))</f>
        <v>0</v>
      </c>
      <c r="BI40" s="72">
        <f>IF(MENU!$F$18="OECD",Copy_OECD!BI40,IF(MENU!$F$18="World",Copy_World!BI40,""))</f>
        <v>0</v>
      </c>
      <c r="BJ40" s="72">
        <f>IF(MENU!$F$18="OECD",Copy_OECD!BJ40,IF(MENU!$F$18="World",Copy_World!BJ40,""))</f>
        <v>0</v>
      </c>
      <c r="BK40" s="72">
        <f>IF(MENU!$F$18="OECD",Copy_OECD!BK40,IF(MENU!$F$18="World",Copy_World!BK40,""))</f>
        <v>-335</v>
      </c>
      <c r="BL40" s="72">
        <f>IF(MENU!$F$18="OECD",Copy_OECD!BL40,IF(MENU!$F$18="World",Copy_World!BL40,""))</f>
        <v>0</v>
      </c>
      <c r="BM40" s="73">
        <f>IF(MENU!$F$18="OECD",Copy_OECD!BM40,IF(MENU!$F$18="World",Copy_World!BM40,""))</f>
        <v>-8065</v>
      </c>
      <c r="BN40" s="73">
        <f>IF(MENU!$F$18="OECD",Copy_OECD!BN40,IF(MENU!$F$18="World",Copy_World!BN40,""))</f>
        <v>0</v>
      </c>
    </row>
    <row r="41" spans="1:111" x14ac:dyDescent="0.3">
      <c r="A41" s="11" t="str">
        <f>IF(MENU!$F$18="OECD",Copy_OECD!A41,IF(MENU!$F$18="World",Copy_World!A41,""))</f>
        <v>Patent fuel plants (energy)</v>
      </c>
      <c r="B41" s="72">
        <f>IF(MENU!$F$18="OECD",Copy_OECD!B41,IF(MENU!$F$18="World",Copy_World!B41,""))</f>
        <v>0</v>
      </c>
      <c r="C41" s="72">
        <f>IF(MENU!$F$18="OECD",Copy_OECD!C41,IF(MENU!$F$18="World",Copy_World!C41,""))</f>
        <v>0</v>
      </c>
      <c r="D41" s="72">
        <f>IF(MENU!$F$18="OECD",Copy_OECD!D41,IF(MENU!$F$18="World",Copy_World!D41,""))</f>
        <v>0</v>
      </c>
      <c r="E41" s="72">
        <f>IF(MENU!$F$18="OECD",Copy_OECD!E41,IF(MENU!$F$18="World",Copy_World!E41,""))</f>
        <v>0</v>
      </c>
      <c r="F41" s="72">
        <f>IF(MENU!$F$18="OECD",Copy_OECD!F41,IF(MENU!$F$18="World",Copy_World!F41,""))</f>
        <v>0</v>
      </c>
      <c r="G41" s="72">
        <f>IF(MENU!$F$18="OECD",Copy_OECD!G41,IF(MENU!$F$18="World",Copy_World!G41,""))</f>
        <v>0</v>
      </c>
      <c r="H41" s="72">
        <f>IF(MENU!$F$18="OECD",Copy_OECD!H41,IF(MENU!$F$18="World",Copy_World!H41,""))</f>
        <v>0</v>
      </c>
      <c r="I41" s="72">
        <f>IF(MENU!$F$18="OECD",Copy_OECD!I41,IF(MENU!$F$18="World",Copy_World!I41,""))</f>
        <v>0</v>
      </c>
      <c r="J41" s="72">
        <f>IF(MENU!$F$18="OECD",Copy_OECD!J41,IF(MENU!$F$18="World",Copy_World!J41,""))</f>
        <v>0</v>
      </c>
      <c r="K41" s="72">
        <f>IF(MENU!$F$18="OECD",Copy_OECD!K41,IF(MENU!$F$18="World",Copy_World!K41,""))</f>
        <v>0</v>
      </c>
      <c r="L41" s="72">
        <f>IF(MENU!$F$18="OECD",Copy_OECD!L41,IF(MENU!$F$18="World",Copy_World!L41,""))</f>
        <v>0</v>
      </c>
      <c r="M41" s="72">
        <f>IF(MENU!$F$18="OECD",Copy_OECD!M41,IF(MENU!$F$18="World",Copy_World!M41,""))</f>
        <v>0</v>
      </c>
      <c r="N41" s="72">
        <f>IF(MENU!$F$18="OECD",Copy_OECD!N41,IF(MENU!$F$18="World",Copy_World!N41,""))</f>
        <v>0</v>
      </c>
      <c r="O41" s="72">
        <f>IF(MENU!$F$18="OECD",Copy_OECD!O41,IF(MENU!$F$18="World",Copy_World!O41,""))</f>
        <v>0</v>
      </c>
      <c r="P41" s="72">
        <f>IF(MENU!$F$18="OECD",Copy_OECD!P41,IF(MENU!$F$18="World",Copy_World!P41,""))</f>
        <v>0</v>
      </c>
      <c r="Q41" s="72">
        <f>IF(MENU!$F$18="OECD",Copy_OECD!Q41,IF(MENU!$F$18="World",Copy_World!Q41,""))</f>
        <v>0</v>
      </c>
      <c r="R41" s="72">
        <f>IF(MENU!$F$18="OECD",Copy_OECD!R41,IF(MENU!$F$18="World",Copy_World!R41,""))</f>
        <v>0</v>
      </c>
      <c r="S41" s="72">
        <f>IF(MENU!$F$18="OECD",Copy_OECD!S41,IF(MENU!$F$18="World",Copy_World!S41,""))</f>
        <v>0</v>
      </c>
      <c r="T41" s="73" t="str">
        <f>IF(MENU!$F$18="OECD",Copy_OECD!T41,IF(MENU!$F$18="World",Copy_World!T41,""))</f>
        <v>x</v>
      </c>
      <c r="U41" s="72">
        <f>IF(MENU!$F$18="OECD",Copy_OECD!U41,IF(MENU!$F$18="World",Copy_World!U41,""))</f>
        <v>0</v>
      </c>
      <c r="V41" s="72">
        <f>IF(MENU!$F$18="OECD",Copy_OECD!V41,IF(MENU!$F$18="World",Copy_World!V41,""))</f>
        <v>0</v>
      </c>
      <c r="W41" s="72">
        <f>IF(MENU!$F$18="OECD",Copy_OECD!W41,IF(MENU!$F$18="World",Copy_World!W41,""))</f>
        <v>0</v>
      </c>
      <c r="X41" s="72">
        <f>IF(MENU!$F$18="OECD",Copy_OECD!X41,IF(MENU!$F$18="World",Copy_World!X41,""))</f>
        <v>0</v>
      </c>
      <c r="Y41" s="72">
        <f>IF(MENU!$F$18="OECD",Copy_OECD!Y41,IF(MENU!$F$18="World",Copy_World!Y41,""))</f>
        <v>0</v>
      </c>
      <c r="Z41" s="72">
        <f>IF(MENU!$F$18="OECD",Copy_OECD!Z41,IF(MENU!$F$18="World",Copy_World!Z41,""))</f>
        <v>0</v>
      </c>
      <c r="AA41" s="72">
        <f>IF(MENU!$F$18="OECD",Copy_OECD!AA41,IF(MENU!$F$18="World",Copy_World!AA41,""))</f>
        <v>0</v>
      </c>
      <c r="AB41" s="72">
        <f>IF(MENU!$F$18="OECD",Copy_OECD!AB41,IF(MENU!$F$18="World",Copy_World!AB41,""))</f>
        <v>0</v>
      </c>
      <c r="AC41" s="72">
        <f>IF(MENU!$F$18="OECD",Copy_OECD!AC41,IF(MENU!$F$18="World",Copy_World!AC41,""))</f>
        <v>0</v>
      </c>
      <c r="AD41" s="72">
        <f>IF(MENU!$F$18="OECD",Copy_OECD!AD41,IF(MENU!$F$18="World",Copy_World!AD41,""))</f>
        <v>0</v>
      </c>
      <c r="AE41" s="72">
        <f>IF(MENU!$F$18="OECD",Copy_OECD!AE41,IF(MENU!$F$18="World",Copy_World!AE41,""))</f>
        <v>0</v>
      </c>
      <c r="AF41" s="72">
        <f>IF(MENU!$F$18="OECD",Copy_OECD!AF41,IF(MENU!$F$18="World",Copy_World!AF41,""))</f>
        <v>0</v>
      </c>
      <c r="AG41" s="72">
        <f>IF(MENU!$F$18="OECD",Copy_OECD!AG41,IF(MENU!$F$18="World",Copy_World!AG41,""))</f>
        <v>0</v>
      </c>
      <c r="AH41" s="72">
        <f>IF(MENU!$F$18="OECD",Copy_OECD!AH41,IF(MENU!$F$18="World",Copy_World!AH41,""))</f>
        <v>0</v>
      </c>
      <c r="AI41" s="72">
        <f>IF(MENU!$F$18="OECD",Copy_OECD!AI41,IF(MENU!$F$18="World",Copy_World!AI41,""))</f>
        <v>0</v>
      </c>
      <c r="AJ41" s="72">
        <f>IF(MENU!$F$18="OECD",Copy_OECD!AJ41,IF(MENU!$F$18="World",Copy_World!AJ41,""))</f>
        <v>0</v>
      </c>
      <c r="AK41" s="72">
        <f>IF(MENU!$F$18="OECD",Copy_OECD!AK41,IF(MENU!$F$18="World",Copy_World!AK41,""))</f>
        <v>0</v>
      </c>
      <c r="AL41" s="72">
        <f>IF(MENU!$F$18="OECD",Copy_OECD!AL41,IF(MENU!$F$18="World",Copy_World!AL41,""))</f>
        <v>0</v>
      </c>
      <c r="AM41" s="72">
        <f>IF(MENU!$F$18="OECD",Copy_OECD!AM41,IF(MENU!$F$18="World",Copy_World!AM41,""))</f>
        <v>0</v>
      </c>
      <c r="AN41" s="72">
        <f>IF(MENU!$F$18="OECD",Copy_OECD!AN41,IF(MENU!$F$18="World",Copy_World!AN41,""))</f>
        <v>0</v>
      </c>
      <c r="AO41" s="72">
        <f>IF(MENU!$F$18="OECD",Copy_OECD!AO41,IF(MENU!$F$18="World",Copy_World!AO41,""))</f>
        <v>0</v>
      </c>
      <c r="AP41" s="72">
        <f>IF(MENU!$F$18="OECD",Copy_OECD!AP41,IF(MENU!$F$18="World",Copy_World!AP41,""))</f>
        <v>0</v>
      </c>
      <c r="AQ41" s="72">
        <f>IF(MENU!$F$18="OECD",Copy_OECD!AQ41,IF(MENU!$F$18="World",Copy_World!AQ41,""))</f>
        <v>0</v>
      </c>
      <c r="AR41" s="72">
        <f>IF(MENU!$F$18="OECD",Copy_OECD!AR41,IF(MENU!$F$18="World",Copy_World!AR41,""))</f>
        <v>0</v>
      </c>
      <c r="AS41" s="72">
        <f>IF(MENU!$F$18="OECD",Copy_OECD!AS41,IF(MENU!$F$18="World",Copy_World!AS41,""))</f>
        <v>0</v>
      </c>
      <c r="AT41" s="72">
        <f>IF(MENU!$F$18="OECD",Copy_OECD!AT41,IF(MENU!$F$18="World",Copy_World!AT41,""))</f>
        <v>0</v>
      </c>
      <c r="AU41" s="72">
        <f>IF(MENU!$F$18="OECD",Copy_OECD!AU41,IF(MENU!$F$18="World",Copy_World!AU41,""))</f>
        <v>0</v>
      </c>
      <c r="AV41" s="72">
        <f>IF(MENU!$F$18="OECD",Copy_OECD!AV41,IF(MENU!$F$18="World",Copy_World!AV41,""))</f>
        <v>0</v>
      </c>
      <c r="AW41" s="72">
        <f>IF(MENU!$F$18="OECD",Copy_OECD!AW41,IF(MENU!$F$18="World",Copy_World!AW41,""))</f>
        <v>0</v>
      </c>
      <c r="AX41" s="72">
        <f>IF(MENU!$F$18="OECD",Copy_OECD!AX41,IF(MENU!$F$18="World",Copy_World!AX41,""))</f>
        <v>0</v>
      </c>
      <c r="AY41" s="72">
        <f>IF(MENU!$F$18="OECD",Copy_OECD!AY41,IF(MENU!$F$18="World",Copy_World!AY41,""))</f>
        <v>0</v>
      </c>
      <c r="AZ41" s="72">
        <f>IF(MENU!$F$18="OECD",Copy_OECD!AZ41,IF(MENU!$F$18="World",Copy_World!AZ41,""))</f>
        <v>0</v>
      </c>
      <c r="BA41" s="72">
        <f>IF(MENU!$F$18="OECD",Copy_OECD!BA41,IF(MENU!$F$18="World",Copy_World!BA41,""))</f>
        <v>0</v>
      </c>
      <c r="BB41" s="72">
        <f>IF(MENU!$F$18="OECD",Copy_OECD!BB41,IF(MENU!$F$18="World",Copy_World!BB41,""))</f>
        <v>0</v>
      </c>
      <c r="BC41" s="72">
        <f>IF(MENU!$F$18="OECD",Copy_OECD!BC41,IF(MENU!$F$18="World",Copy_World!BC41,""))</f>
        <v>0</v>
      </c>
      <c r="BD41" s="72">
        <f>IF(MENU!$F$18="OECD",Copy_OECD!BD41,IF(MENU!$F$18="World",Copy_World!BD41,""))</f>
        <v>0</v>
      </c>
      <c r="BE41" s="72">
        <f>IF(MENU!$F$18="OECD",Copy_OECD!BE41,IF(MENU!$F$18="World",Copy_World!BE41,""))</f>
        <v>0</v>
      </c>
      <c r="BF41" s="72">
        <f>IF(MENU!$F$18="OECD",Copy_OECD!BF41,IF(MENU!$F$18="World",Copy_World!BF41,""))</f>
        <v>0</v>
      </c>
      <c r="BG41" s="72">
        <f>IF(MENU!$F$18="OECD",Copy_OECD!BG41,IF(MENU!$F$18="World",Copy_World!BG41,""))</f>
        <v>0</v>
      </c>
      <c r="BH41" s="72">
        <f>IF(MENU!$F$18="OECD",Copy_OECD!BH41,IF(MENU!$F$18="World",Copy_World!BH41,""))</f>
        <v>0</v>
      </c>
      <c r="BI41" s="72">
        <f>IF(MENU!$F$18="OECD",Copy_OECD!BI41,IF(MENU!$F$18="World",Copy_World!BI41,""))</f>
        <v>0</v>
      </c>
      <c r="BJ41" s="72">
        <f>IF(MENU!$F$18="OECD",Copy_OECD!BJ41,IF(MENU!$F$18="World",Copy_World!BJ41,""))</f>
        <v>0</v>
      </c>
      <c r="BK41" s="72">
        <f>IF(MENU!$F$18="OECD",Copy_OECD!BK41,IF(MENU!$F$18="World",Copy_World!BK41,""))</f>
        <v>0</v>
      </c>
      <c r="BL41" s="72">
        <f>IF(MENU!$F$18="OECD",Copy_OECD!BL41,IF(MENU!$F$18="World",Copy_World!BL41,""))</f>
        <v>0</v>
      </c>
      <c r="BM41" s="73">
        <f>IF(MENU!$F$18="OECD",Copy_OECD!BM41,IF(MENU!$F$18="World",Copy_World!BM41,""))</f>
        <v>0</v>
      </c>
      <c r="BN41" s="73">
        <f>IF(MENU!$F$18="OECD",Copy_OECD!BN41,IF(MENU!$F$18="World",Copy_World!BN41,""))</f>
        <v>0</v>
      </c>
    </row>
    <row r="42" spans="1:111" x14ac:dyDescent="0.3">
      <c r="A42" s="11" t="str">
        <f>IF(MENU!$F$18="OECD",Copy_OECD!A42,IF(MENU!$F$18="World",Copy_World!A42,""))</f>
        <v>BKB/peat briquette plants (energy)</v>
      </c>
      <c r="B42" s="72">
        <f>IF(MENU!$F$18="OECD",Copy_OECD!B42,IF(MENU!$F$18="World",Copy_World!B42,""))</f>
        <v>0</v>
      </c>
      <c r="C42" s="72">
        <f>IF(MENU!$F$18="OECD",Copy_OECD!C42,IF(MENU!$F$18="World",Copy_World!C42,""))</f>
        <v>0</v>
      </c>
      <c r="D42" s="72">
        <f>IF(MENU!$F$18="OECD",Copy_OECD!D42,IF(MENU!$F$18="World",Copy_World!D42,""))</f>
        <v>0</v>
      </c>
      <c r="E42" s="72">
        <f>IF(MENU!$F$18="OECD",Copy_OECD!E42,IF(MENU!$F$18="World",Copy_World!E42,""))</f>
        <v>0</v>
      </c>
      <c r="F42" s="72">
        <f>IF(MENU!$F$18="OECD",Copy_OECD!F42,IF(MENU!$F$18="World",Copy_World!F42,""))</f>
        <v>0</v>
      </c>
      <c r="G42" s="72">
        <f>IF(MENU!$F$18="OECD",Copy_OECD!G42,IF(MENU!$F$18="World",Copy_World!G42,""))</f>
        <v>0</v>
      </c>
      <c r="H42" s="72">
        <f>IF(MENU!$F$18="OECD",Copy_OECD!H42,IF(MENU!$F$18="World",Copy_World!H42,""))</f>
        <v>0</v>
      </c>
      <c r="I42" s="72">
        <f>IF(MENU!$F$18="OECD",Copy_OECD!I42,IF(MENU!$F$18="World",Copy_World!I42,""))</f>
        <v>0</v>
      </c>
      <c r="J42" s="72">
        <f>IF(MENU!$F$18="OECD",Copy_OECD!J42,IF(MENU!$F$18="World",Copy_World!J42,""))</f>
        <v>0</v>
      </c>
      <c r="K42" s="72">
        <f>IF(MENU!$F$18="OECD",Copy_OECD!K42,IF(MENU!$F$18="World",Copy_World!K42,""))</f>
        <v>0</v>
      </c>
      <c r="L42" s="72">
        <f>IF(MENU!$F$18="OECD",Copy_OECD!L42,IF(MENU!$F$18="World",Copy_World!L42,""))</f>
        <v>0</v>
      </c>
      <c r="M42" s="72">
        <f>IF(MENU!$F$18="OECD",Copy_OECD!M42,IF(MENU!$F$18="World",Copy_World!M42,""))</f>
        <v>0</v>
      </c>
      <c r="N42" s="72">
        <f>IF(MENU!$F$18="OECD",Copy_OECD!N42,IF(MENU!$F$18="World",Copy_World!N42,""))</f>
        <v>0</v>
      </c>
      <c r="O42" s="72">
        <f>IF(MENU!$F$18="OECD",Copy_OECD!O42,IF(MENU!$F$18="World",Copy_World!O42,""))</f>
        <v>0</v>
      </c>
      <c r="P42" s="72">
        <f>IF(MENU!$F$18="OECD",Copy_OECD!P42,IF(MENU!$F$18="World",Copy_World!P42,""))</f>
        <v>0</v>
      </c>
      <c r="Q42" s="72">
        <f>IF(MENU!$F$18="OECD",Copy_OECD!Q42,IF(MENU!$F$18="World",Copy_World!Q42,""))</f>
        <v>0</v>
      </c>
      <c r="R42" s="72">
        <f>IF(MENU!$F$18="OECD",Copy_OECD!R42,IF(MENU!$F$18="World",Copy_World!R42,""))</f>
        <v>0</v>
      </c>
      <c r="S42" s="72">
        <f>IF(MENU!$F$18="OECD",Copy_OECD!S42,IF(MENU!$F$18="World",Copy_World!S42,""))</f>
        <v>0</v>
      </c>
      <c r="T42" s="73" t="str">
        <f>IF(MENU!$F$18="OECD",Copy_OECD!T42,IF(MENU!$F$18="World",Copy_World!T42,""))</f>
        <v>x</v>
      </c>
      <c r="U42" s="72">
        <f>IF(MENU!$F$18="OECD",Copy_OECD!U42,IF(MENU!$F$18="World",Copy_World!U42,""))</f>
        <v>0</v>
      </c>
      <c r="V42" s="72">
        <f>IF(MENU!$F$18="OECD",Copy_OECD!V42,IF(MENU!$F$18="World",Copy_World!V42,""))</f>
        <v>0</v>
      </c>
      <c r="W42" s="72">
        <f>IF(MENU!$F$18="OECD",Copy_OECD!W42,IF(MENU!$F$18="World",Copy_World!W42,""))</f>
        <v>0</v>
      </c>
      <c r="X42" s="72">
        <f>IF(MENU!$F$18="OECD",Copy_OECD!X42,IF(MENU!$F$18="World",Copy_World!X42,""))</f>
        <v>0</v>
      </c>
      <c r="Y42" s="72">
        <f>IF(MENU!$F$18="OECD",Copy_OECD!Y42,IF(MENU!$F$18="World",Copy_World!Y42,""))</f>
        <v>0</v>
      </c>
      <c r="Z42" s="72">
        <f>IF(MENU!$F$18="OECD",Copy_OECD!Z42,IF(MENU!$F$18="World",Copy_World!Z42,""))</f>
        <v>0</v>
      </c>
      <c r="AA42" s="72">
        <f>IF(MENU!$F$18="OECD",Copy_OECD!AA42,IF(MENU!$F$18="World",Copy_World!AA42,""))</f>
        <v>0</v>
      </c>
      <c r="AB42" s="72">
        <f>IF(MENU!$F$18="OECD",Copy_OECD!AB42,IF(MENU!$F$18="World",Copy_World!AB42,""))</f>
        <v>0</v>
      </c>
      <c r="AC42" s="72">
        <f>IF(MENU!$F$18="OECD",Copy_OECD!AC42,IF(MENU!$F$18="World",Copy_World!AC42,""))</f>
        <v>0</v>
      </c>
      <c r="AD42" s="72">
        <f>IF(MENU!$F$18="OECD",Copy_OECD!AD42,IF(MENU!$F$18="World",Copy_World!AD42,""))</f>
        <v>0</v>
      </c>
      <c r="AE42" s="72">
        <f>IF(MENU!$F$18="OECD",Copy_OECD!AE42,IF(MENU!$F$18="World",Copy_World!AE42,""))</f>
        <v>0</v>
      </c>
      <c r="AF42" s="72">
        <f>IF(MENU!$F$18="OECD",Copy_OECD!AF42,IF(MENU!$F$18="World",Copy_World!AF42,""))</f>
        <v>0</v>
      </c>
      <c r="AG42" s="72">
        <f>IF(MENU!$F$18="OECD",Copy_OECD!AG42,IF(MENU!$F$18="World",Copy_World!AG42,""))</f>
        <v>0</v>
      </c>
      <c r="AH42" s="72">
        <f>IF(MENU!$F$18="OECD",Copy_OECD!AH42,IF(MENU!$F$18="World",Copy_World!AH42,""))</f>
        <v>0</v>
      </c>
      <c r="AI42" s="72">
        <f>IF(MENU!$F$18="OECD",Copy_OECD!AI42,IF(MENU!$F$18="World",Copy_World!AI42,""))</f>
        <v>0</v>
      </c>
      <c r="AJ42" s="72">
        <f>IF(MENU!$F$18="OECD",Copy_OECD!AJ42,IF(MENU!$F$18="World",Copy_World!AJ42,""))</f>
        <v>0</v>
      </c>
      <c r="AK42" s="72">
        <f>IF(MENU!$F$18="OECD",Copy_OECD!AK42,IF(MENU!$F$18="World",Copy_World!AK42,""))</f>
        <v>0</v>
      </c>
      <c r="AL42" s="72">
        <f>IF(MENU!$F$18="OECD",Copy_OECD!AL42,IF(MENU!$F$18="World",Copy_World!AL42,""))</f>
        <v>0</v>
      </c>
      <c r="AM42" s="72">
        <f>IF(MENU!$F$18="OECD",Copy_OECD!AM42,IF(MENU!$F$18="World",Copy_World!AM42,""))</f>
        <v>0</v>
      </c>
      <c r="AN42" s="72">
        <f>IF(MENU!$F$18="OECD",Copy_OECD!AN42,IF(MENU!$F$18="World",Copy_World!AN42,""))</f>
        <v>0</v>
      </c>
      <c r="AO42" s="72">
        <f>IF(MENU!$F$18="OECD",Copy_OECD!AO42,IF(MENU!$F$18="World",Copy_World!AO42,""))</f>
        <v>0</v>
      </c>
      <c r="AP42" s="72">
        <f>IF(MENU!$F$18="OECD",Copy_OECD!AP42,IF(MENU!$F$18="World",Copy_World!AP42,""))</f>
        <v>0</v>
      </c>
      <c r="AQ42" s="72">
        <f>IF(MENU!$F$18="OECD",Copy_OECD!AQ42,IF(MENU!$F$18="World",Copy_World!AQ42,""))</f>
        <v>0</v>
      </c>
      <c r="AR42" s="72">
        <f>IF(MENU!$F$18="OECD",Copy_OECD!AR42,IF(MENU!$F$18="World",Copy_World!AR42,""))</f>
        <v>0</v>
      </c>
      <c r="AS42" s="72">
        <f>IF(MENU!$F$18="OECD",Copy_OECD!AS42,IF(MENU!$F$18="World",Copy_World!AS42,""))</f>
        <v>0</v>
      </c>
      <c r="AT42" s="72">
        <f>IF(MENU!$F$18="OECD",Copy_OECD!AT42,IF(MENU!$F$18="World",Copy_World!AT42,""))</f>
        <v>0</v>
      </c>
      <c r="AU42" s="72">
        <f>IF(MENU!$F$18="OECD",Copy_OECD!AU42,IF(MENU!$F$18="World",Copy_World!AU42,""))</f>
        <v>0</v>
      </c>
      <c r="AV42" s="72">
        <f>IF(MENU!$F$18="OECD",Copy_OECD!AV42,IF(MENU!$F$18="World",Copy_World!AV42,""))</f>
        <v>0</v>
      </c>
      <c r="AW42" s="72">
        <f>IF(MENU!$F$18="OECD",Copy_OECD!AW42,IF(MENU!$F$18="World",Copy_World!AW42,""))</f>
        <v>0</v>
      </c>
      <c r="AX42" s="72">
        <f>IF(MENU!$F$18="OECD",Copy_OECD!AX42,IF(MENU!$F$18="World",Copy_World!AX42,""))</f>
        <v>0</v>
      </c>
      <c r="AY42" s="72">
        <f>IF(MENU!$F$18="OECD",Copy_OECD!AY42,IF(MENU!$F$18="World",Copy_World!AY42,""))</f>
        <v>0</v>
      </c>
      <c r="AZ42" s="72">
        <f>IF(MENU!$F$18="OECD",Copy_OECD!AZ42,IF(MENU!$F$18="World",Copy_World!AZ42,""))</f>
        <v>0</v>
      </c>
      <c r="BA42" s="72">
        <f>IF(MENU!$F$18="OECD",Copy_OECD!BA42,IF(MENU!$F$18="World",Copy_World!BA42,""))</f>
        <v>0</v>
      </c>
      <c r="BB42" s="72">
        <f>IF(MENU!$F$18="OECD",Copy_OECD!BB42,IF(MENU!$F$18="World",Copy_World!BB42,""))</f>
        <v>0</v>
      </c>
      <c r="BC42" s="72">
        <f>IF(MENU!$F$18="OECD",Copy_OECD!BC42,IF(MENU!$F$18="World",Copy_World!BC42,""))</f>
        <v>0</v>
      </c>
      <c r="BD42" s="72">
        <f>IF(MENU!$F$18="OECD",Copy_OECD!BD42,IF(MENU!$F$18="World",Copy_World!BD42,""))</f>
        <v>0</v>
      </c>
      <c r="BE42" s="72">
        <f>IF(MENU!$F$18="OECD",Copy_OECD!BE42,IF(MENU!$F$18="World",Copy_World!BE42,""))</f>
        <v>0</v>
      </c>
      <c r="BF42" s="72">
        <f>IF(MENU!$F$18="OECD",Copy_OECD!BF42,IF(MENU!$F$18="World",Copy_World!BF42,""))</f>
        <v>0</v>
      </c>
      <c r="BG42" s="72">
        <f>IF(MENU!$F$18="OECD",Copy_OECD!BG42,IF(MENU!$F$18="World",Copy_World!BG42,""))</f>
        <v>0</v>
      </c>
      <c r="BH42" s="72">
        <f>IF(MENU!$F$18="OECD",Copy_OECD!BH42,IF(MENU!$F$18="World",Copy_World!BH42,""))</f>
        <v>0</v>
      </c>
      <c r="BI42" s="72">
        <f>IF(MENU!$F$18="OECD",Copy_OECD!BI42,IF(MENU!$F$18="World",Copy_World!BI42,""))</f>
        <v>0</v>
      </c>
      <c r="BJ42" s="72">
        <f>IF(MENU!$F$18="OECD",Copy_OECD!BJ42,IF(MENU!$F$18="World",Copy_World!BJ42,""))</f>
        <v>0</v>
      </c>
      <c r="BK42" s="72">
        <f>IF(MENU!$F$18="OECD",Copy_OECD!BK42,IF(MENU!$F$18="World",Copy_World!BK42,""))</f>
        <v>0</v>
      </c>
      <c r="BL42" s="72">
        <f>IF(MENU!$F$18="OECD",Copy_OECD!BL42,IF(MENU!$F$18="World",Copy_World!BL42,""))</f>
        <v>0</v>
      </c>
      <c r="BM42" s="73">
        <f>IF(MENU!$F$18="OECD",Copy_OECD!BM42,IF(MENU!$F$18="World",Copy_World!BM42,""))</f>
        <v>0</v>
      </c>
      <c r="BN42" s="73">
        <f>IF(MENU!$F$18="OECD",Copy_OECD!BN42,IF(MENU!$F$18="World",Copy_World!BN42,""))</f>
        <v>0</v>
      </c>
    </row>
    <row r="43" spans="1:111" x14ac:dyDescent="0.3">
      <c r="A43" s="11" t="str">
        <f>IF(MENU!$F$18="OECD",Copy_OECD!A43,IF(MENU!$F$18="World",Copy_World!A43,""))</f>
        <v>Oil refineries (energy)</v>
      </c>
      <c r="B43" s="72">
        <f>IF(MENU!$F$18="OECD",Copy_OECD!B43,IF(MENU!$F$18="World",Copy_World!B43,""))</f>
        <v>0</v>
      </c>
      <c r="C43" s="72">
        <f>IF(MENU!$F$18="OECD",Copy_OECD!C43,IF(MENU!$F$18="World",Copy_World!C43,""))</f>
        <v>0</v>
      </c>
      <c r="D43" s="72">
        <f>IF(MENU!$F$18="OECD",Copy_OECD!D43,IF(MENU!$F$18="World",Copy_World!D43,""))</f>
        <v>0</v>
      </c>
      <c r="E43" s="72">
        <f>IF(MENU!$F$18="OECD",Copy_OECD!E43,IF(MENU!$F$18="World",Copy_World!E43,""))</f>
        <v>0</v>
      </c>
      <c r="F43" s="72">
        <f>IF(MENU!$F$18="OECD",Copy_OECD!F43,IF(MENU!$F$18="World",Copy_World!F43,""))</f>
        <v>0</v>
      </c>
      <c r="G43" s="72">
        <f>IF(MENU!$F$18="OECD",Copy_OECD!G43,IF(MENU!$F$18="World",Copy_World!G43,""))</f>
        <v>0</v>
      </c>
      <c r="H43" s="72">
        <f>IF(MENU!$F$18="OECD",Copy_OECD!H43,IF(MENU!$F$18="World",Copy_World!H43,""))</f>
        <v>0</v>
      </c>
      <c r="I43" s="72">
        <f>IF(MENU!$F$18="OECD",Copy_OECD!I43,IF(MENU!$F$18="World",Copy_World!I43,""))</f>
        <v>0</v>
      </c>
      <c r="J43" s="72">
        <f>IF(MENU!$F$18="OECD",Copy_OECD!J43,IF(MENU!$F$18="World",Copy_World!J43,""))</f>
        <v>0</v>
      </c>
      <c r="K43" s="72">
        <f>IF(MENU!$F$18="OECD",Copy_OECD!K43,IF(MENU!$F$18="World",Copy_World!K43,""))</f>
        <v>0</v>
      </c>
      <c r="L43" s="72">
        <f>IF(MENU!$F$18="OECD",Copy_OECD!L43,IF(MENU!$F$18="World",Copy_World!L43,""))</f>
        <v>0</v>
      </c>
      <c r="M43" s="72">
        <f>IF(MENU!$F$18="OECD",Copy_OECD!M43,IF(MENU!$F$18="World",Copy_World!M43,""))</f>
        <v>0</v>
      </c>
      <c r="N43" s="72">
        <f>IF(MENU!$F$18="OECD",Copy_OECD!N43,IF(MENU!$F$18="World",Copy_World!N43,""))</f>
        <v>0</v>
      </c>
      <c r="O43" s="72">
        <f>IF(MENU!$F$18="OECD",Copy_OECD!O43,IF(MENU!$F$18="World",Copy_World!O43,""))</f>
        <v>0</v>
      </c>
      <c r="P43" s="72">
        <f>IF(MENU!$F$18="OECD",Copy_OECD!P43,IF(MENU!$F$18="World",Copy_World!P43,""))</f>
        <v>0</v>
      </c>
      <c r="Q43" s="72">
        <f>IF(MENU!$F$18="OECD",Copy_OECD!Q43,IF(MENU!$F$18="World",Copy_World!Q43,""))</f>
        <v>0</v>
      </c>
      <c r="R43" s="72">
        <f>IF(MENU!$F$18="OECD",Copy_OECD!R43,IF(MENU!$F$18="World",Copy_World!R43,""))</f>
        <v>0</v>
      </c>
      <c r="S43" s="72">
        <f>IF(MENU!$F$18="OECD",Copy_OECD!S43,IF(MENU!$F$18="World",Copy_World!S43,""))</f>
        <v>-39637</v>
      </c>
      <c r="T43" s="73" t="str">
        <f>IF(MENU!$F$18="OECD",Copy_OECD!T43,IF(MENU!$F$18="World",Copy_World!T43,""))</f>
        <v>x</v>
      </c>
      <c r="U43" s="72">
        <f>IF(MENU!$F$18="OECD",Copy_OECD!U43,IF(MENU!$F$18="World",Copy_World!U43,""))</f>
        <v>0</v>
      </c>
      <c r="V43" s="72">
        <f>IF(MENU!$F$18="OECD",Copy_OECD!V43,IF(MENU!$F$18="World",Copy_World!V43,""))</f>
        <v>0</v>
      </c>
      <c r="W43" s="72">
        <f>IF(MENU!$F$18="OECD",Copy_OECD!W43,IF(MENU!$F$18="World",Copy_World!W43,""))</f>
        <v>0</v>
      </c>
      <c r="X43" s="72">
        <f>IF(MENU!$F$18="OECD",Copy_OECD!X43,IF(MENU!$F$18="World",Copy_World!X43,""))</f>
        <v>0</v>
      </c>
      <c r="Y43" s="72">
        <f>IF(MENU!$F$18="OECD",Copy_OECD!Y43,IF(MENU!$F$18="World",Copy_World!Y43,""))</f>
        <v>0</v>
      </c>
      <c r="Z43" s="72">
        <f>IF(MENU!$F$18="OECD",Copy_OECD!Z43,IF(MENU!$F$18="World",Copy_World!Z43,""))</f>
        <v>-77171</v>
      </c>
      <c r="AA43" s="72">
        <f>IF(MENU!$F$18="OECD",Copy_OECD!AA43,IF(MENU!$F$18="World",Copy_World!AA43,""))</f>
        <v>0</v>
      </c>
      <c r="AB43" s="72">
        <f>IF(MENU!$F$18="OECD",Copy_OECD!AB43,IF(MENU!$F$18="World",Copy_World!AB43,""))</f>
        <v>-92</v>
      </c>
      <c r="AC43" s="72">
        <f>IF(MENU!$F$18="OECD",Copy_OECD!AC43,IF(MENU!$F$18="World",Copy_World!AC43,""))</f>
        <v>0</v>
      </c>
      <c r="AD43" s="72">
        <f>IF(MENU!$F$18="OECD",Copy_OECD!AD43,IF(MENU!$F$18="World",Copy_World!AD43,""))</f>
        <v>0</v>
      </c>
      <c r="AE43" s="72">
        <f>IF(MENU!$F$18="OECD",Copy_OECD!AE43,IF(MENU!$F$18="World",Copy_World!AE43,""))</f>
        <v>0</v>
      </c>
      <c r="AF43" s="72">
        <f>IF(MENU!$F$18="OECD",Copy_OECD!AF43,IF(MENU!$F$18="World",Copy_World!AF43,""))</f>
        <v>0</v>
      </c>
      <c r="AG43" s="72">
        <f>IF(MENU!$F$18="OECD",Copy_OECD!AG43,IF(MENU!$F$18="World",Copy_World!AG43,""))</f>
        <v>0</v>
      </c>
      <c r="AH43" s="72">
        <f>IF(MENU!$F$18="OECD",Copy_OECD!AH43,IF(MENU!$F$18="World",Copy_World!AH43,""))</f>
        <v>0</v>
      </c>
      <c r="AI43" s="72">
        <f>IF(MENU!$F$18="OECD",Copy_OECD!AI43,IF(MENU!$F$18="World",Copy_World!AI43,""))</f>
        <v>-200</v>
      </c>
      <c r="AJ43" s="72">
        <f>IF(MENU!$F$18="OECD",Copy_OECD!AJ43,IF(MENU!$F$18="World",Copy_World!AJ43,""))</f>
        <v>0</v>
      </c>
      <c r="AK43" s="72">
        <f>IF(MENU!$F$18="OECD",Copy_OECD!AK43,IF(MENU!$F$18="World",Copy_World!AK43,""))</f>
        <v>0</v>
      </c>
      <c r="AL43" s="72">
        <f>IF(MENU!$F$18="OECD",Copy_OECD!AL43,IF(MENU!$F$18="World",Copy_World!AL43,""))</f>
        <v>0</v>
      </c>
      <c r="AM43" s="72">
        <f>IF(MENU!$F$18="OECD",Copy_OECD!AM43,IF(MENU!$F$18="World",Copy_World!AM43,""))</f>
        <v>0</v>
      </c>
      <c r="AN43" s="72">
        <f>IF(MENU!$F$18="OECD",Copy_OECD!AN43,IF(MENU!$F$18="World",Copy_World!AN43,""))</f>
        <v>0</v>
      </c>
      <c r="AO43" s="72">
        <f>IF(MENU!$F$18="OECD",Copy_OECD!AO43,IF(MENU!$F$18="World",Copy_World!AO43,""))</f>
        <v>-8704</v>
      </c>
      <c r="AP43" s="72">
        <f>IF(MENU!$F$18="OECD",Copy_OECD!AP43,IF(MENU!$F$18="World",Copy_World!AP43,""))</f>
        <v>-800</v>
      </c>
      <c r="AQ43" s="72">
        <f>IF(MENU!$F$18="OECD",Copy_OECD!AQ43,IF(MENU!$F$18="World",Copy_World!AQ43,""))</f>
        <v>0</v>
      </c>
      <c r="AR43" s="72">
        <f>IF(MENU!$F$18="OECD",Copy_OECD!AR43,IF(MENU!$F$18="World",Copy_World!AR43,""))</f>
        <v>0</v>
      </c>
      <c r="AS43" s="72">
        <f>IF(MENU!$F$18="OECD",Copy_OECD!AS43,IF(MENU!$F$18="World",Copy_World!AS43,""))</f>
        <v>0</v>
      </c>
      <c r="AT43" s="72">
        <f>IF(MENU!$F$18="OECD",Copy_OECD!AT43,IF(MENU!$F$18="World",Copy_World!AT43,""))</f>
        <v>0</v>
      </c>
      <c r="AU43" s="72">
        <f>IF(MENU!$F$18="OECD",Copy_OECD!AU43,IF(MENU!$F$18="World",Copy_World!AU43,""))</f>
        <v>0</v>
      </c>
      <c r="AV43" s="72">
        <f>IF(MENU!$F$18="OECD",Copy_OECD!AV43,IF(MENU!$F$18="World",Copy_World!AV43,""))</f>
        <v>0</v>
      </c>
      <c r="AW43" s="72">
        <f>IF(MENU!$F$18="OECD",Copy_OECD!AW43,IF(MENU!$F$18="World",Copy_World!AW43,""))</f>
        <v>0</v>
      </c>
      <c r="AX43" s="72">
        <f>IF(MENU!$F$18="OECD",Copy_OECD!AX43,IF(MENU!$F$18="World",Copy_World!AX43,""))</f>
        <v>0</v>
      </c>
      <c r="AY43" s="72">
        <f>IF(MENU!$F$18="OECD",Copy_OECD!AY43,IF(MENU!$F$18="World",Copy_World!AY43,""))</f>
        <v>0</v>
      </c>
      <c r="AZ43" s="72">
        <f>IF(MENU!$F$18="OECD",Copy_OECD!AZ43,IF(MENU!$F$18="World",Copy_World!AZ43,""))</f>
        <v>0</v>
      </c>
      <c r="BA43" s="72">
        <f>IF(MENU!$F$18="OECD",Copy_OECD!BA43,IF(MENU!$F$18="World",Copy_World!BA43,""))</f>
        <v>0</v>
      </c>
      <c r="BB43" s="72">
        <f>IF(MENU!$F$18="OECD",Copy_OECD!BB43,IF(MENU!$F$18="World",Copy_World!BB43,""))</f>
        <v>0</v>
      </c>
      <c r="BC43" s="72">
        <f>IF(MENU!$F$18="OECD",Copy_OECD!BC43,IF(MENU!$F$18="World",Copy_World!BC43,""))</f>
        <v>0</v>
      </c>
      <c r="BD43" s="72">
        <f>IF(MENU!$F$18="OECD",Copy_OECD!BD43,IF(MENU!$F$18="World",Copy_World!BD43,""))</f>
        <v>0</v>
      </c>
      <c r="BE43" s="72">
        <f>IF(MENU!$F$18="OECD",Copy_OECD!BE43,IF(MENU!$F$18="World",Copy_World!BE43,""))</f>
        <v>0</v>
      </c>
      <c r="BF43" s="72">
        <f>IF(MENU!$F$18="OECD",Copy_OECD!BF43,IF(MENU!$F$18="World",Copy_World!BF43,""))</f>
        <v>0</v>
      </c>
      <c r="BG43" s="72">
        <f>IF(MENU!$F$18="OECD",Copy_OECD!BG43,IF(MENU!$F$18="World",Copy_World!BG43,""))</f>
        <v>0</v>
      </c>
      <c r="BH43" s="72">
        <f>IF(MENU!$F$18="OECD",Copy_OECD!BH43,IF(MENU!$F$18="World",Copy_World!BH43,""))</f>
        <v>0</v>
      </c>
      <c r="BI43" s="72">
        <f>IF(MENU!$F$18="OECD",Copy_OECD!BI43,IF(MENU!$F$18="World",Copy_World!BI43,""))</f>
        <v>0</v>
      </c>
      <c r="BJ43" s="72">
        <f>IF(MENU!$F$18="OECD",Copy_OECD!BJ43,IF(MENU!$F$18="World",Copy_World!BJ43,""))</f>
        <v>0</v>
      </c>
      <c r="BK43" s="72">
        <f>IF(MENU!$F$18="OECD",Copy_OECD!BK43,IF(MENU!$F$18="World",Copy_World!BK43,""))</f>
        <v>-9578</v>
      </c>
      <c r="BL43" s="72">
        <f>IF(MENU!$F$18="OECD",Copy_OECD!BL43,IF(MENU!$F$18="World",Copy_World!BL43,""))</f>
        <v>-15052</v>
      </c>
      <c r="BM43" s="73">
        <f>IF(MENU!$F$18="OECD",Copy_OECD!BM43,IF(MENU!$F$18="World",Copy_World!BM43,""))</f>
        <v>-151234</v>
      </c>
      <c r="BN43" s="73">
        <f>IF(MENU!$F$18="OECD",Copy_OECD!BN43,IF(MENU!$F$18="World",Copy_World!BN43,""))</f>
        <v>0</v>
      </c>
    </row>
    <row r="44" spans="1:111" x14ac:dyDescent="0.3">
      <c r="A44" s="11" t="str">
        <f>IF(MENU!$F$18="OECD",Copy_OECD!A44,IF(MENU!$F$18="World",Copy_World!A44,""))</f>
        <v>Coal liquefaction plants (energy)</v>
      </c>
      <c r="B44" s="72">
        <f>IF(MENU!$F$18="OECD",Copy_OECD!B44,IF(MENU!$F$18="World",Copy_World!B44,""))</f>
        <v>0</v>
      </c>
      <c r="C44" s="72">
        <f>IF(MENU!$F$18="OECD",Copy_OECD!C44,IF(MENU!$F$18="World",Copy_World!C44,""))</f>
        <v>0</v>
      </c>
      <c r="D44" s="72">
        <f>IF(MENU!$F$18="OECD",Copy_OECD!D44,IF(MENU!$F$18="World",Copy_World!D44,""))</f>
        <v>0</v>
      </c>
      <c r="E44" s="72">
        <f>IF(MENU!$F$18="OECD",Copy_OECD!E44,IF(MENU!$F$18="World",Copy_World!E44,""))</f>
        <v>0</v>
      </c>
      <c r="F44" s="72">
        <f>IF(MENU!$F$18="OECD",Copy_OECD!F44,IF(MENU!$F$18="World",Copy_World!F44,""))</f>
        <v>0</v>
      </c>
      <c r="G44" s="72">
        <f>IF(MENU!$F$18="OECD",Copy_OECD!G44,IF(MENU!$F$18="World",Copy_World!G44,""))</f>
        <v>0</v>
      </c>
      <c r="H44" s="72">
        <f>IF(MENU!$F$18="OECD",Copy_OECD!H44,IF(MENU!$F$18="World",Copy_World!H44,""))</f>
        <v>0</v>
      </c>
      <c r="I44" s="72">
        <f>IF(MENU!$F$18="OECD",Copy_OECD!I44,IF(MENU!$F$18="World",Copy_World!I44,""))</f>
        <v>0</v>
      </c>
      <c r="J44" s="72">
        <f>IF(MENU!$F$18="OECD",Copy_OECD!J44,IF(MENU!$F$18="World",Copy_World!J44,""))</f>
        <v>0</v>
      </c>
      <c r="K44" s="72">
        <f>IF(MENU!$F$18="OECD",Copy_OECD!K44,IF(MENU!$F$18="World",Copy_World!K44,""))</f>
        <v>0</v>
      </c>
      <c r="L44" s="72">
        <f>IF(MENU!$F$18="OECD",Copy_OECD!L44,IF(MENU!$F$18="World",Copy_World!L44,""))</f>
        <v>0</v>
      </c>
      <c r="M44" s="72">
        <f>IF(MENU!$F$18="OECD",Copy_OECD!M44,IF(MENU!$F$18="World",Copy_World!M44,""))</f>
        <v>0</v>
      </c>
      <c r="N44" s="72">
        <f>IF(MENU!$F$18="OECD",Copy_OECD!N44,IF(MENU!$F$18="World",Copy_World!N44,""))</f>
        <v>0</v>
      </c>
      <c r="O44" s="72">
        <f>IF(MENU!$F$18="OECD",Copy_OECD!O44,IF(MENU!$F$18="World",Copy_World!O44,""))</f>
        <v>0</v>
      </c>
      <c r="P44" s="72">
        <f>IF(MENU!$F$18="OECD",Copy_OECD!P44,IF(MENU!$F$18="World",Copy_World!P44,""))</f>
        <v>0</v>
      </c>
      <c r="Q44" s="72">
        <f>IF(MENU!$F$18="OECD",Copy_OECD!Q44,IF(MENU!$F$18="World",Copy_World!Q44,""))</f>
        <v>0</v>
      </c>
      <c r="R44" s="72">
        <f>IF(MENU!$F$18="OECD",Copy_OECD!R44,IF(MENU!$F$18="World",Copy_World!R44,""))</f>
        <v>0</v>
      </c>
      <c r="S44" s="72">
        <f>IF(MENU!$F$18="OECD",Copy_OECD!S44,IF(MENU!$F$18="World",Copy_World!S44,""))</f>
        <v>0</v>
      </c>
      <c r="T44" s="73" t="str">
        <f>IF(MENU!$F$18="OECD",Copy_OECD!T44,IF(MENU!$F$18="World",Copy_World!T44,""))</f>
        <v>x</v>
      </c>
      <c r="U44" s="72">
        <f>IF(MENU!$F$18="OECD",Copy_OECD!U44,IF(MENU!$F$18="World",Copy_World!U44,""))</f>
        <v>0</v>
      </c>
      <c r="V44" s="72">
        <f>IF(MENU!$F$18="OECD",Copy_OECD!V44,IF(MENU!$F$18="World",Copy_World!V44,""))</f>
        <v>0</v>
      </c>
      <c r="W44" s="72">
        <f>IF(MENU!$F$18="OECD",Copy_OECD!W44,IF(MENU!$F$18="World",Copy_World!W44,""))</f>
        <v>0</v>
      </c>
      <c r="X44" s="72">
        <f>IF(MENU!$F$18="OECD",Copy_OECD!X44,IF(MENU!$F$18="World",Copy_World!X44,""))</f>
        <v>0</v>
      </c>
      <c r="Y44" s="72">
        <f>IF(MENU!$F$18="OECD",Copy_OECD!Y44,IF(MENU!$F$18="World",Copy_World!Y44,""))</f>
        <v>0</v>
      </c>
      <c r="Z44" s="72">
        <f>IF(MENU!$F$18="OECD",Copy_OECD!Z44,IF(MENU!$F$18="World",Copy_World!Z44,""))</f>
        <v>0</v>
      </c>
      <c r="AA44" s="72">
        <f>IF(MENU!$F$18="OECD",Copy_OECD!AA44,IF(MENU!$F$18="World",Copy_World!AA44,""))</f>
        <v>0</v>
      </c>
      <c r="AB44" s="72">
        <f>IF(MENU!$F$18="OECD",Copy_OECD!AB44,IF(MENU!$F$18="World",Copy_World!AB44,""))</f>
        <v>0</v>
      </c>
      <c r="AC44" s="72">
        <f>IF(MENU!$F$18="OECD",Copy_OECD!AC44,IF(MENU!$F$18="World",Copy_World!AC44,""))</f>
        <v>0</v>
      </c>
      <c r="AD44" s="72">
        <f>IF(MENU!$F$18="OECD",Copy_OECD!AD44,IF(MENU!$F$18="World",Copy_World!AD44,""))</f>
        <v>0</v>
      </c>
      <c r="AE44" s="72">
        <f>IF(MENU!$F$18="OECD",Copy_OECD!AE44,IF(MENU!$F$18="World",Copy_World!AE44,""))</f>
        <v>0</v>
      </c>
      <c r="AF44" s="72">
        <f>IF(MENU!$F$18="OECD",Copy_OECD!AF44,IF(MENU!$F$18="World",Copy_World!AF44,""))</f>
        <v>0</v>
      </c>
      <c r="AG44" s="72">
        <f>IF(MENU!$F$18="OECD",Copy_OECD!AG44,IF(MENU!$F$18="World",Copy_World!AG44,""))</f>
        <v>0</v>
      </c>
      <c r="AH44" s="72">
        <f>IF(MENU!$F$18="OECD",Copy_OECD!AH44,IF(MENU!$F$18="World",Copy_World!AH44,""))</f>
        <v>0</v>
      </c>
      <c r="AI44" s="72">
        <f>IF(MENU!$F$18="OECD",Copy_OECD!AI44,IF(MENU!$F$18="World",Copy_World!AI44,""))</f>
        <v>0</v>
      </c>
      <c r="AJ44" s="72">
        <f>IF(MENU!$F$18="OECD",Copy_OECD!AJ44,IF(MENU!$F$18="World",Copy_World!AJ44,""))</f>
        <v>0</v>
      </c>
      <c r="AK44" s="72">
        <f>IF(MENU!$F$18="OECD",Copy_OECD!AK44,IF(MENU!$F$18="World",Copy_World!AK44,""))</f>
        <v>0</v>
      </c>
      <c r="AL44" s="72">
        <f>IF(MENU!$F$18="OECD",Copy_OECD!AL44,IF(MENU!$F$18="World",Copy_World!AL44,""))</f>
        <v>0</v>
      </c>
      <c r="AM44" s="72">
        <f>IF(MENU!$F$18="OECD",Copy_OECD!AM44,IF(MENU!$F$18="World",Copy_World!AM44,""))</f>
        <v>0</v>
      </c>
      <c r="AN44" s="72">
        <f>IF(MENU!$F$18="OECD",Copy_OECD!AN44,IF(MENU!$F$18="World",Copy_World!AN44,""))</f>
        <v>0</v>
      </c>
      <c r="AO44" s="72">
        <f>IF(MENU!$F$18="OECD",Copy_OECD!AO44,IF(MENU!$F$18="World",Copy_World!AO44,""))</f>
        <v>0</v>
      </c>
      <c r="AP44" s="72">
        <f>IF(MENU!$F$18="OECD",Copy_OECD!AP44,IF(MENU!$F$18="World",Copy_World!AP44,""))</f>
        <v>0</v>
      </c>
      <c r="AQ44" s="72">
        <f>IF(MENU!$F$18="OECD",Copy_OECD!AQ44,IF(MENU!$F$18="World",Copy_World!AQ44,""))</f>
        <v>0</v>
      </c>
      <c r="AR44" s="72">
        <f>IF(MENU!$F$18="OECD",Copy_OECD!AR44,IF(MENU!$F$18="World",Copy_World!AR44,""))</f>
        <v>0</v>
      </c>
      <c r="AS44" s="72">
        <f>IF(MENU!$F$18="OECD",Copy_OECD!AS44,IF(MENU!$F$18="World",Copy_World!AS44,""))</f>
        <v>0</v>
      </c>
      <c r="AT44" s="72">
        <f>IF(MENU!$F$18="OECD",Copy_OECD!AT44,IF(MENU!$F$18="World",Copy_World!AT44,""))</f>
        <v>0</v>
      </c>
      <c r="AU44" s="72">
        <f>IF(MENU!$F$18="OECD",Copy_OECD!AU44,IF(MENU!$F$18="World",Copy_World!AU44,""))</f>
        <v>0</v>
      </c>
      <c r="AV44" s="72">
        <f>IF(MENU!$F$18="OECD",Copy_OECD!AV44,IF(MENU!$F$18="World",Copy_World!AV44,""))</f>
        <v>0</v>
      </c>
      <c r="AW44" s="72">
        <f>IF(MENU!$F$18="OECD",Copy_OECD!AW44,IF(MENU!$F$18="World",Copy_World!AW44,""))</f>
        <v>0</v>
      </c>
      <c r="AX44" s="72">
        <f>IF(MENU!$F$18="OECD",Copy_OECD!AX44,IF(MENU!$F$18="World",Copy_World!AX44,""))</f>
        <v>0</v>
      </c>
      <c r="AY44" s="72">
        <f>IF(MENU!$F$18="OECD",Copy_OECD!AY44,IF(MENU!$F$18="World",Copy_World!AY44,""))</f>
        <v>0</v>
      </c>
      <c r="AZ44" s="72">
        <f>IF(MENU!$F$18="OECD",Copy_OECD!AZ44,IF(MENU!$F$18="World",Copy_World!AZ44,""))</f>
        <v>0</v>
      </c>
      <c r="BA44" s="72">
        <f>IF(MENU!$F$18="OECD",Copy_OECD!BA44,IF(MENU!$F$18="World",Copy_World!BA44,""))</f>
        <v>0</v>
      </c>
      <c r="BB44" s="72">
        <f>IF(MENU!$F$18="OECD",Copy_OECD!BB44,IF(MENU!$F$18="World",Copy_World!BB44,""))</f>
        <v>0</v>
      </c>
      <c r="BC44" s="72">
        <f>IF(MENU!$F$18="OECD",Copy_OECD!BC44,IF(MENU!$F$18="World",Copy_World!BC44,""))</f>
        <v>0</v>
      </c>
      <c r="BD44" s="72">
        <f>IF(MENU!$F$18="OECD",Copy_OECD!BD44,IF(MENU!$F$18="World",Copy_World!BD44,""))</f>
        <v>0</v>
      </c>
      <c r="BE44" s="72">
        <f>IF(MENU!$F$18="OECD",Copy_OECD!BE44,IF(MENU!$F$18="World",Copy_World!BE44,""))</f>
        <v>0</v>
      </c>
      <c r="BF44" s="72">
        <f>IF(MENU!$F$18="OECD",Copy_OECD!BF44,IF(MENU!$F$18="World",Copy_World!BF44,""))</f>
        <v>0</v>
      </c>
      <c r="BG44" s="72">
        <f>IF(MENU!$F$18="OECD",Copy_OECD!BG44,IF(MENU!$F$18="World",Copy_World!BG44,""))</f>
        <v>0</v>
      </c>
      <c r="BH44" s="72">
        <f>IF(MENU!$F$18="OECD",Copy_OECD!BH44,IF(MENU!$F$18="World",Copy_World!BH44,""))</f>
        <v>0</v>
      </c>
      <c r="BI44" s="72">
        <f>IF(MENU!$F$18="OECD",Copy_OECD!BI44,IF(MENU!$F$18="World",Copy_World!BI44,""))</f>
        <v>0</v>
      </c>
      <c r="BJ44" s="72">
        <f>IF(MENU!$F$18="OECD",Copy_OECD!BJ44,IF(MENU!$F$18="World",Copy_World!BJ44,""))</f>
        <v>0</v>
      </c>
      <c r="BK44" s="72">
        <f>IF(MENU!$F$18="OECD",Copy_OECD!BK44,IF(MENU!$F$18="World",Copy_World!BK44,""))</f>
        <v>0</v>
      </c>
      <c r="BL44" s="72">
        <f>IF(MENU!$F$18="OECD",Copy_OECD!BL44,IF(MENU!$F$18="World",Copy_World!BL44,""))</f>
        <v>0</v>
      </c>
      <c r="BM44" s="73">
        <f>IF(MENU!$F$18="OECD",Copy_OECD!BM44,IF(MENU!$F$18="World",Copy_World!BM44,""))</f>
        <v>0</v>
      </c>
      <c r="BN44" s="73">
        <f>IF(MENU!$F$18="OECD",Copy_OECD!BN44,IF(MENU!$F$18="World",Copy_World!BN44,""))</f>
        <v>0</v>
      </c>
    </row>
    <row r="45" spans="1:111" x14ac:dyDescent="0.3">
      <c r="A45" s="11" t="str">
        <f>IF(MENU!$F$18="OECD",Copy_OECD!A45,IF(MENU!$F$18="World",Copy_World!A45,""))</f>
        <v>Liquefaction (LNG) / regasification plants  (energy)</v>
      </c>
      <c r="B45" s="72">
        <f>IF(MENU!$F$18="OECD",Copy_OECD!B45,IF(MENU!$F$18="World",Copy_World!B45,""))</f>
        <v>0</v>
      </c>
      <c r="C45" s="72">
        <f>IF(MENU!$F$18="OECD",Copy_OECD!C45,IF(MENU!$F$18="World",Copy_World!C45,""))</f>
        <v>0</v>
      </c>
      <c r="D45" s="72">
        <f>IF(MENU!$F$18="OECD",Copy_OECD!D45,IF(MENU!$F$18="World",Copy_World!D45,""))</f>
        <v>0</v>
      </c>
      <c r="E45" s="72">
        <f>IF(MENU!$F$18="OECD",Copy_OECD!E45,IF(MENU!$F$18="World",Copy_World!E45,""))</f>
        <v>0</v>
      </c>
      <c r="F45" s="72">
        <f>IF(MENU!$F$18="OECD",Copy_OECD!F45,IF(MENU!$F$18="World",Copy_World!F45,""))</f>
        <v>0</v>
      </c>
      <c r="G45" s="72">
        <f>IF(MENU!$F$18="OECD",Copy_OECD!G45,IF(MENU!$F$18="World",Copy_World!G45,""))</f>
        <v>0</v>
      </c>
      <c r="H45" s="72">
        <f>IF(MENU!$F$18="OECD",Copy_OECD!H45,IF(MENU!$F$18="World",Copy_World!H45,""))</f>
        <v>0</v>
      </c>
      <c r="I45" s="72">
        <f>IF(MENU!$F$18="OECD",Copy_OECD!I45,IF(MENU!$F$18="World",Copy_World!I45,""))</f>
        <v>0</v>
      </c>
      <c r="J45" s="72">
        <f>IF(MENU!$F$18="OECD",Copy_OECD!J45,IF(MENU!$F$18="World",Copy_World!J45,""))</f>
        <v>0</v>
      </c>
      <c r="K45" s="72">
        <f>IF(MENU!$F$18="OECD",Copy_OECD!K45,IF(MENU!$F$18="World",Copy_World!K45,""))</f>
        <v>0</v>
      </c>
      <c r="L45" s="72">
        <f>IF(MENU!$F$18="OECD",Copy_OECD!L45,IF(MENU!$F$18="World",Copy_World!L45,""))</f>
        <v>0</v>
      </c>
      <c r="M45" s="72">
        <f>IF(MENU!$F$18="OECD",Copy_OECD!M45,IF(MENU!$F$18="World",Copy_World!M45,""))</f>
        <v>0</v>
      </c>
      <c r="N45" s="72">
        <f>IF(MENU!$F$18="OECD",Copy_OECD!N45,IF(MENU!$F$18="World",Copy_World!N45,""))</f>
        <v>0</v>
      </c>
      <c r="O45" s="72">
        <f>IF(MENU!$F$18="OECD",Copy_OECD!O45,IF(MENU!$F$18="World",Copy_World!O45,""))</f>
        <v>0</v>
      </c>
      <c r="P45" s="72">
        <f>IF(MENU!$F$18="OECD",Copy_OECD!P45,IF(MENU!$F$18="World",Copy_World!P45,""))</f>
        <v>0</v>
      </c>
      <c r="Q45" s="72">
        <f>IF(MENU!$F$18="OECD",Copy_OECD!Q45,IF(MENU!$F$18="World",Copy_World!Q45,""))</f>
        <v>0</v>
      </c>
      <c r="R45" s="72">
        <f>IF(MENU!$F$18="OECD",Copy_OECD!R45,IF(MENU!$F$18="World",Copy_World!R45,""))</f>
        <v>0</v>
      </c>
      <c r="S45" s="72">
        <f>IF(MENU!$F$18="OECD",Copy_OECD!S45,IF(MENU!$F$18="World",Copy_World!S45,""))</f>
        <v>0</v>
      </c>
      <c r="T45" s="73" t="str">
        <f>IF(MENU!$F$18="OECD",Copy_OECD!T45,IF(MENU!$F$18="World",Copy_World!T45,""))</f>
        <v>x</v>
      </c>
      <c r="U45" s="72">
        <f>IF(MENU!$F$18="OECD",Copy_OECD!U45,IF(MENU!$F$18="World",Copy_World!U45,""))</f>
        <v>0</v>
      </c>
      <c r="V45" s="72">
        <f>IF(MENU!$F$18="OECD",Copy_OECD!V45,IF(MENU!$F$18="World",Copy_World!V45,""))</f>
        <v>0</v>
      </c>
      <c r="W45" s="72">
        <f>IF(MENU!$F$18="OECD",Copy_OECD!W45,IF(MENU!$F$18="World",Copy_World!W45,""))</f>
        <v>0</v>
      </c>
      <c r="X45" s="72">
        <f>IF(MENU!$F$18="OECD",Copy_OECD!X45,IF(MENU!$F$18="World",Copy_World!X45,""))</f>
        <v>0</v>
      </c>
      <c r="Y45" s="72">
        <f>IF(MENU!$F$18="OECD",Copy_OECD!Y45,IF(MENU!$F$18="World",Copy_World!Y45,""))</f>
        <v>0</v>
      </c>
      <c r="Z45" s="72">
        <f>IF(MENU!$F$18="OECD",Copy_OECD!Z45,IF(MENU!$F$18="World",Copy_World!Z45,""))</f>
        <v>0</v>
      </c>
      <c r="AA45" s="72">
        <f>IF(MENU!$F$18="OECD",Copy_OECD!AA45,IF(MENU!$F$18="World",Copy_World!AA45,""))</f>
        <v>0</v>
      </c>
      <c r="AB45" s="72">
        <f>IF(MENU!$F$18="OECD",Copy_OECD!AB45,IF(MENU!$F$18="World",Copy_World!AB45,""))</f>
        <v>0</v>
      </c>
      <c r="AC45" s="72">
        <f>IF(MENU!$F$18="OECD",Copy_OECD!AC45,IF(MENU!$F$18="World",Copy_World!AC45,""))</f>
        <v>0</v>
      </c>
      <c r="AD45" s="72">
        <f>IF(MENU!$F$18="OECD",Copy_OECD!AD45,IF(MENU!$F$18="World",Copy_World!AD45,""))</f>
        <v>0</v>
      </c>
      <c r="AE45" s="72">
        <f>IF(MENU!$F$18="OECD",Copy_OECD!AE45,IF(MENU!$F$18="World",Copy_World!AE45,""))</f>
        <v>0</v>
      </c>
      <c r="AF45" s="72">
        <f>IF(MENU!$F$18="OECD",Copy_OECD!AF45,IF(MENU!$F$18="World",Copy_World!AF45,""))</f>
        <v>0</v>
      </c>
      <c r="AG45" s="72">
        <f>IF(MENU!$F$18="OECD",Copy_OECD!AG45,IF(MENU!$F$18="World",Copy_World!AG45,""))</f>
        <v>0</v>
      </c>
      <c r="AH45" s="72">
        <f>IF(MENU!$F$18="OECD",Copy_OECD!AH45,IF(MENU!$F$18="World",Copy_World!AH45,""))</f>
        <v>0</v>
      </c>
      <c r="AI45" s="72">
        <f>IF(MENU!$F$18="OECD",Copy_OECD!AI45,IF(MENU!$F$18="World",Copy_World!AI45,""))</f>
        <v>0</v>
      </c>
      <c r="AJ45" s="72">
        <f>IF(MENU!$F$18="OECD",Copy_OECD!AJ45,IF(MENU!$F$18="World",Copy_World!AJ45,""))</f>
        <v>0</v>
      </c>
      <c r="AK45" s="72">
        <f>IF(MENU!$F$18="OECD",Copy_OECD!AK45,IF(MENU!$F$18="World",Copy_World!AK45,""))</f>
        <v>0</v>
      </c>
      <c r="AL45" s="72">
        <f>IF(MENU!$F$18="OECD",Copy_OECD!AL45,IF(MENU!$F$18="World",Copy_World!AL45,""))</f>
        <v>0</v>
      </c>
      <c r="AM45" s="72">
        <f>IF(MENU!$F$18="OECD",Copy_OECD!AM45,IF(MENU!$F$18="World",Copy_World!AM45,""))</f>
        <v>0</v>
      </c>
      <c r="AN45" s="72">
        <f>IF(MENU!$F$18="OECD",Copy_OECD!AN45,IF(MENU!$F$18="World",Copy_World!AN45,""))</f>
        <v>0</v>
      </c>
      <c r="AO45" s="72">
        <f>IF(MENU!$F$18="OECD",Copy_OECD!AO45,IF(MENU!$F$18="World",Copy_World!AO45,""))</f>
        <v>0</v>
      </c>
      <c r="AP45" s="72">
        <f>IF(MENU!$F$18="OECD",Copy_OECD!AP45,IF(MENU!$F$18="World",Copy_World!AP45,""))</f>
        <v>0</v>
      </c>
      <c r="AQ45" s="72">
        <f>IF(MENU!$F$18="OECD",Copy_OECD!AQ45,IF(MENU!$F$18="World",Copy_World!AQ45,""))</f>
        <v>0</v>
      </c>
      <c r="AR45" s="72">
        <f>IF(MENU!$F$18="OECD",Copy_OECD!AR45,IF(MENU!$F$18="World",Copy_World!AR45,""))</f>
        <v>0</v>
      </c>
      <c r="AS45" s="72">
        <f>IF(MENU!$F$18="OECD",Copy_OECD!AS45,IF(MENU!$F$18="World",Copy_World!AS45,""))</f>
        <v>0</v>
      </c>
      <c r="AT45" s="72">
        <f>IF(MENU!$F$18="OECD",Copy_OECD!AT45,IF(MENU!$F$18="World",Copy_World!AT45,""))</f>
        <v>0</v>
      </c>
      <c r="AU45" s="72">
        <f>IF(MENU!$F$18="OECD",Copy_OECD!AU45,IF(MENU!$F$18="World",Copy_World!AU45,""))</f>
        <v>0</v>
      </c>
      <c r="AV45" s="72">
        <f>IF(MENU!$F$18="OECD",Copy_OECD!AV45,IF(MENU!$F$18="World",Copy_World!AV45,""))</f>
        <v>0</v>
      </c>
      <c r="AW45" s="72">
        <f>IF(MENU!$F$18="OECD",Copy_OECD!AW45,IF(MENU!$F$18="World",Copy_World!AW45,""))</f>
        <v>0</v>
      </c>
      <c r="AX45" s="72">
        <f>IF(MENU!$F$18="OECD",Copy_OECD!AX45,IF(MENU!$F$18="World",Copy_World!AX45,""))</f>
        <v>0</v>
      </c>
      <c r="AY45" s="72">
        <f>IF(MENU!$F$18="OECD",Copy_OECD!AY45,IF(MENU!$F$18="World",Copy_World!AY45,""))</f>
        <v>0</v>
      </c>
      <c r="AZ45" s="72">
        <f>IF(MENU!$F$18="OECD",Copy_OECD!AZ45,IF(MENU!$F$18="World",Copy_World!AZ45,""))</f>
        <v>0</v>
      </c>
      <c r="BA45" s="72">
        <f>IF(MENU!$F$18="OECD",Copy_OECD!BA45,IF(MENU!$F$18="World",Copy_World!BA45,""))</f>
        <v>0</v>
      </c>
      <c r="BB45" s="72">
        <f>IF(MENU!$F$18="OECD",Copy_OECD!BB45,IF(MENU!$F$18="World",Copy_World!BB45,""))</f>
        <v>0</v>
      </c>
      <c r="BC45" s="72">
        <f>IF(MENU!$F$18="OECD",Copy_OECD!BC45,IF(MENU!$F$18="World",Copy_World!BC45,""))</f>
        <v>0</v>
      </c>
      <c r="BD45" s="72">
        <f>IF(MENU!$F$18="OECD",Copy_OECD!BD45,IF(MENU!$F$18="World",Copy_World!BD45,""))</f>
        <v>0</v>
      </c>
      <c r="BE45" s="72">
        <f>IF(MENU!$F$18="OECD",Copy_OECD!BE45,IF(MENU!$F$18="World",Copy_World!BE45,""))</f>
        <v>0</v>
      </c>
      <c r="BF45" s="72">
        <f>IF(MENU!$F$18="OECD",Copy_OECD!BF45,IF(MENU!$F$18="World",Copy_World!BF45,""))</f>
        <v>0</v>
      </c>
      <c r="BG45" s="72">
        <f>IF(MENU!$F$18="OECD",Copy_OECD!BG45,IF(MENU!$F$18="World",Copy_World!BG45,""))</f>
        <v>0</v>
      </c>
      <c r="BH45" s="72">
        <f>IF(MENU!$F$18="OECD",Copy_OECD!BH45,IF(MENU!$F$18="World",Copy_World!BH45,""))</f>
        <v>0</v>
      </c>
      <c r="BI45" s="72">
        <f>IF(MENU!$F$18="OECD",Copy_OECD!BI45,IF(MENU!$F$18="World",Copy_World!BI45,""))</f>
        <v>0</v>
      </c>
      <c r="BJ45" s="72">
        <f>IF(MENU!$F$18="OECD",Copy_OECD!BJ45,IF(MENU!$F$18="World",Copy_World!BJ45,""))</f>
        <v>0</v>
      </c>
      <c r="BK45" s="72">
        <f>IF(MENU!$F$18="OECD",Copy_OECD!BK45,IF(MENU!$F$18="World",Copy_World!BK45,""))</f>
        <v>0</v>
      </c>
      <c r="BL45" s="72">
        <f>IF(MENU!$F$18="OECD",Copy_OECD!BL45,IF(MENU!$F$18="World",Copy_World!BL45,""))</f>
        <v>0</v>
      </c>
      <c r="BM45" s="73">
        <f>IF(MENU!$F$18="OECD",Copy_OECD!BM45,IF(MENU!$F$18="World",Copy_World!BM45,""))</f>
        <v>0</v>
      </c>
      <c r="BN45" s="73">
        <f>IF(MENU!$F$18="OECD",Copy_OECD!BN45,IF(MENU!$F$18="World",Copy_World!BN45,""))</f>
        <v>0</v>
      </c>
    </row>
    <row r="46" spans="1:111" x14ac:dyDescent="0.3">
      <c r="A46" s="11" t="str">
        <f>IF(MENU!$F$18="OECD",Copy_OECD!A46,IF(MENU!$F$18="World",Copy_World!A46,""))</f>
        <v>Gas-to-liquids (GTL) plants  (energy)</v>
      </c>
      <c r="B46" s="72">
        <f>IF(MENU!$F$18="OECD",Copy_OECD!B46,IF(MENU!$F$18="World",Copy_World!B46,""))</f>
        <v>0</v>
      </c>
      <c r="C46" s="72">
        <f>IF(MENU!$F$18="OECD",Copy_OECD!C46,IF(MENU!$F$18="World",Copy_World!C46,""))</f>
        <v>0</v>
      </c>
      <c r="D46" s="72">
        <f>IF(MENU!$F$18="OECD",Copy_OECD!D46,IF(MENU!$F$18="World",Copy_World!D46,""))</f>
        <v>0</v>
      </c>
      <c r="E46" s="72">
        <f>IF(MENU!$F$18="OECD",Copy_OECD!E46,IF(MENU!$F$18="World",Copy_World!E46,""))</f>
        <v>0</v>
      </c>
      <c r="F46" s="72">
        <f>IF(MENU!$F$18="OECD",Copy_OECD!F46,IF(MENU!$F$18="World",Copy_World!F46,""))</f>
        <v>0</v>
      </c>
      <c r="G46" s="72">
        <f>IF(MENU!$F$18="OECD",Copy_OECD!G46,IF(MENU!$F$18="World",Copy_World!G46,""))</f>
        <v>0</v>
      </c>
      <c r="H46" s="72">
        <f>IF(MENU!$F$18="OECD",Copy_OECD!H46,IF(MENU!$F$18="World",Copy_World!H46,""))</f>
        <v>0</v>
      </c>
      <c r="I46" s="72">
        <f>IF(MENU!$F$18="OECD",Copy_OECD!I46,IF(MENU!$F$18="World",Copy_World!I46,""))</f>
        <v>0</v>
      </c>
      <c r="J46" s="72">
        <f>IF(MENU!$F$18="OECD",Copy_OECD!J46,IF(MENU!$F$18="World",Copy_World!J46,""))</f>
        <v>0</v>
      </c>
      <c r="K46" s="72">
        <f>IF(MENU!$F$18="OECD",Copy_OECD!K46,IF(MENU!$F$18="World",Copy_World!K46,""))</f>
        <v>0</v>
      </c>
      <c r="L46" s="72">
        <f>IF(MENU!$F$18="OECD",Copy_OECD!L46,IF(MENU!$F$18="World",Copy_World!L46,""))</f>
        <v>0</v>
      </c>
      <c r="M46" s="72">
        <f>IF(MENU!$F$18="OECD",Copy_OECD!M46,IF(MENU!$F$18="World",Copy_World!M46,""))</f>
        <v>0</v>
      </c>
      <c r="N46" s="72">
        <f>IF(MENU!$F$18="OECD",Copy_OECD!N46,IF(MENU!$F$18="World",Copy_World!N46,""))</f>
        <v>0</v>
      </c>
      <c r="O46" s="72">
        <f>IF(MENU!$F$18="OECD",Copy_OECD!O46,IF(MENU!$F$18="World",Copy_World!O46,""))</f>
        <v>0</v>
      </c>
      <c r="P46" s="72">
        <f>IF(MENU!$F$18="OECD",Copy_OECD!P46,IF(MENU!$F$18="World",Copy_World!P46,""))</f>
        <v>0</v>
      </c>
      <c r="Q46" s="72">
        <f>IF(MENU!$F$18="OECD",Copy_OECD!Q46,IF(MENU!$F$18="World",Copy_World!Q46,""))</f>
        <v>0</v>
      </c>
      <c r="R46" s="72">
        <f>IF(MENU!$F$18="OECD",Copy_OECD!R46,IF(MENU!$F$18="World",Copy_World!R46,""))</f>
        <v>0</v>
      </c>
      <c r="S46" s="72">
        <f>IF(MENU!$F$18="OECD",Copy_OECD!S46,IF(MENU!$F$18="World",Copy_World!S46,""))</f>
        <v>0</v>
      </c>
      <c r="T46" s="73" t="str">
        <f>IF(MENU!$F$18="OECD",Copy_OECD!T46,IF(MENU!$F$18="World",Copy_World!T46,""))</f>
        <v>x</v>
      </c>
      <c r="U46" s="72">
        <f>IF(MENU!$F$18="OECD",Copy_OECD!U46,IF(MENU!$F$18="World",Copy_World!U46,""))</f>
        <v>0</v>
      </c>
      <c r="V46" s="72">
        <f>IF(MENU!$F$18="OECD",Copy_OECD!V46,IF(MENU!$F$18="World",Copy_World!V46,""))</f>
        <v>0</v>
      </c>
      <c r="W46" s="72">
        <f>IF(MENU!$F$18="OECD",Copy_OECD!W46,IF(MENU!$F$18="World",Copy_World!W46,""))</f>
        <v>0</v>
      </c>
      <c r="X46" s="72">
        <f>IF(MENU!$F$18="OECD",Copy_OECD!X46,IF(MENU!$F$18="World",Copy_World!X46,""))</f>
        <v>0</v>
      </c>
      <c r="Y46" s="72">
        <f>IF(MENU!$F$18="OECD",Copy_OECD!Y46,IF(MENU!$F$18="World",Copy_World!Y46,""))</f>
        <v>0</v>
      </c>
      <c r="Z46" s="72">
        <f>IF(MENU!$F$18="OECD",Copy_OECD!Z46,IF(MENU!$F$18="World",Copy_World!Z46,""))</f>
        <v>0</v>
      </c>
      <c r="AA46" s="72">
        <f>IF(MENU!$F$18="OECD",Copy_OECD!AA46,IF(MENU!$F$18="World",Copy_World!AA46,""))</f>
        <v>0</v>
      </c>
      <c r="AB46" s="72">
        <f>IF(MENU!$F$18="OECD",Copy_OECD!AB46,IF(MENU!$F$18="World",Copy_World!AB46,""))</f>
        <v>0</v>
      </c>
      <c r="AC46" s="72">
        <f>IF(MENU!$F$18="OECD",Copy_OECD!AC46,IF(MENU!$F$18="World",Copy_World!AC46,""))</f>
        <v>0</v>
      </c>
      <c r="AD46" s="72">
        <f>IF(MENU!$F$18="OECD",Copy_OECD!AD46,IF(MENU!$F$18="World",Copy_World!AD46,""))</f>
        <v>0</v>
      </c>
      <c r="AE46" s="72">
        <f>IF(MENU!$F$18="OECD",Copy_OECD!AE46,IF(MENU!$F$18="World",Copy_World!AE46,""))</f>
        <v>0</v>
      </c>
      <c r="AF46" s="72">
        <f>IF(MENU!$F$18="OECD",Copy_OECD!AF46,IF(MENU!$F$18="World",Copy_World!AF46,""))</f>
        <v>0</v>
      </c>
      <c r="AG46" s="72">
        <f>IF(MENU!$F$18="OECD",Copy_OECD!AG46,IF(MENU!$F$18="World",Copy_World!AG46,""))</f>
        <v>0</v>
      </c>
      <c r="AH46" s="72">
        <f>IF(MENU!$F$18="OECD",Copy_OECD!AH46,IF(MENU!$F$18="World",Copy_World!AH46,""))</f>
        <v>0</v>
      </c>
      <c r="AI46" s="72">
        <f>IF(MENU!$F$18="OECD",Copy_OECD!AI46,IF(MENU!$F$18="World",Copy_World!AI46,""))</f>
        <v>0</v>
      </c>
      <c r="AJ46" s="72">
        <f>IF(MENU!$F$18="OECD",Copy_OECD!AJ46,IF(MENU!$F$18="World",Copy_World!AJ46,""))</f>
        <v>0</v>
      </c>
      <c r="AK46" s="72">
        <f>IF(MENU!$F$18="OECD",Copy_OECD!AK46,IF(MENU!$F$18="World",Copy_World!AK46,""))</f>
        <v>0</v>
      </c>
      <c r="AL46" s="72">
        <f>IF(MENU!$F$18="OECD",Copy_OECD!AL46,IF(MENU!$F$18="World",Copy_World!AL46,""))</f>
        <v>0</v>
      </c>
      <c r="AM46" s="72">
        <f>IF(MENU!$F$18="OECD",Copy_OECD!AM46,IF(MENU!$F$18="World",Copy_World!AM46,""))</f>
        <v>0</v>
      </c>
      <c r="AN46" s="72">
        <f>IF(MENU!$F$18="OECD",Copy_OECD!AN46,IF(MENU!$F$18="World",Copy_World!AN46,""))</f>
        <v>0</v>
      </c>
      <c r="AO46" s="72">
        <f>IF(MENU!$F$18="OECD",Copy_OECD!AO46,IF(MENU!$F$18="World",Copy_World!AO46,""))</f>
        <v>0</v>
      </c>
      <c r="AP46" s="72">
        <f>IF(MENU!$F$18="OECD",Copy_OECD!AP46,IF(MENU!$F$18="World",Copy_World!AP46,""))</f>
        <v>0</v>
      </c>
      <c r="AQ46" s="72">
        <f>IF(MENU!$F$18="OECD",Copy_OECD!AQ46,IF(MENU!$F$18="World",Copy_World!AQ46,""))</f>
        <v>0</v>
      </c>
      <c r="AR46" s="72">
        <f>IF(MENU!$F$18="OECD",Copy_OECD!AR46,IF(MENU!$F$18="World",Copy_World!AR46,""))</f>
        <v>0</v>
      </c>
      <c r="AS46" s="72">
        <f>IF(MENU!$F$18="OECD",Copy_OECD!AS46,IF(MENU!$F$18="World",Copy_World!AS46,""))</f>
        <v>0</v>
      </c>
      <c r="AT46" s="72">
        <f>IF(MENU!$F$18="OECD",Copy_OECD!AT46,IF(MENU!$F$18="World",Copy_World!AT46,""))</f>
        <v>0</v>
      </c>
      <c r="AU46" s="72">
        <f>IF(MENU!$F$18="OECD",Copy_OECD!AU46,IF(MENU!$F$18="World",Copy_World!AU46,""))</f>
        <v>0</v>
      </c>
      <c r="AV46" s="72">
        <f>IF(MENU!$F$18="OECD",Copy_OECD!AV46,IF(MENU!$F$18="World",Copy_World!AV46,""))</f>
        <v>0</v>
      </c>
      <c r="AW46" s="72">
        <f>IF(MENU!$F$18="OECD",Copy_OECD!AW46,IF(MENU!$F$18="World",Copy_World!AW46,""))</f>
        <v>0</v>
      </c>
      <c r="AX46" s="72">
        <f>IF(MENU!$F$18="OECD",Copy_OECD!AX46,IF(MENU!$F$18="World",Copy_World!AX46,""))</f>
        <v>0</v>
      </c>
      <c r="AY46" s="72">
        <f>IF(MENU!$F$18="OECD",Copy_OECD!AY46,IF(MENU!$F$18="World",Copy_World!AY46,""))</f>
        <v>0</v>
      </c>
      <c r="AZ46" s="72">
        <f>IF(MENU!$F$18="OECD",Copy_OECD!AZ46,IF(MENU!$F$18="World",Copy_World!AZ46,""))</f>
        <v>0</v>
      </c>
      <c r="BA46" s="72">
        <f>IF(MENU!$F$18="OECD",Copy_OECD!BA46,IF(MENU!$F$18="World",Copy_World!BA46,""))</f>
        <v>0</v>
      </c>
      <c r="BB46" s="72">
        <f>IF(MENU!$F$18="OECD",Copy_OECD!BB46,IF(MENU!$F$18="World",Copy_World!BB46,""))</f>
        <v>0</v>
      </c>
      <c r="BC46" s="72">
        <f>IF(MENU!$F$18="OECD",Copy_OECD!BC46,IF(MENU!$F$18="World",Copy_World!BC46,""))</f>
        <v>0</v>
      </c>
      <c r="BD46" s="72">
        <f>IF(MENU!$F$18="OECD",Copy_OECD!BD46,IF(MENU!$F$18="World",Copy_World!BD46,""))</f>
        <v>0</v>
      </c>
      <c r="BE46" s="72">
        <f>IF(MENU!$F$18="OECD",Copy_OECD!BE46,IF(MENU!$F$18="World",Copy_World!BE46,""))</f>
        <v>0</v>
      </c>
      <c r="BF46" s="72">
        <f>IF(MENU!$F$18="OECD",Copy_OECD!BF46,IF(MENU!$F$18="World",Copy_World!BF46,""))</f>
        <v>0</v>
      </c>
      <c r="BG46" s="72">
        <f>IF(MENU!$F$18="OECD",Copy_OECD!BG46,IF(MENU!$F$18="World",Copy_World!BG46,""))</f>
        <v>0</v>
      </c>
      <c r="BH46" s="72">
        <f>IF(MENU!$F$18="OECD",Copy_OECD!BH46,IF(MENU!$F$18="World",Copy_World!BH46,""))</f>
        <v>0</v>
      </c>
      <c r="BI46" s="72">
        <f>IF(MENU!$F$18="OECD",Copy_OECD!BI46,IF(MENU!$F$18="World",Copy_World!BI46,""))</f>
        <v>0</v>
      </c>
      <c r="BJ46" s="72">
        <f>IF(MENU!$F$18="OECD",Copy_OECD!BJ46,IF(MENU!$F$18="World",Copy_World!BJ46,""))</f>
        <v>0</v>
      </c>
      <c r="BK46" s="72">
        <f>IF(MENU!$F$18="OECD",Copy_OECD!BK46,IF(MENU!$F$18="World",Copy_World!BK46,""))</f>
        <v>0</v>
      </c>
      <c r="BL46" s="72">
        <f>IF(MENU!$F$18="OECD",Copy_OECD!BL46,IF(MENU!$F$18="World",Copy_World!BL46,""))</f>
        <v>0</v>
      </c>
      <c r="BM46" s="73">
        <f>IF(MENU!$F$18="OECD",Copy_OECD!BM46,IF(MENU!$F$18="World",Copy_World!BM46,""))</f>
        <v>0</v>
      </c>
      <c r="BN46" s="73">
        <f>IF(MENU!$F$18="OECD",Copy_OECD!BN46,IF(MENU!$F$18="World",Copy_World!BN46,""))</f>
        <v>0</v>
      </c>
    </row>
    <row r="47" spans="1:111" x14ac:dyDescent="0.3">
      <c r="A47" s="11" t="str">
        <f>IF(MENU!$F$18="OECD",Copy_OECD!A47,IF(MENU!$F$18="World",Copy_World!A47,""))</f>
        <v>Own use in electricity, CHP and heat plants (energy)</v>
      </c>
      <c r="B47" s="72">
        <f>IF(MENU!$F$18="OECD",Copy_OECD!B47,IF(MENU!$F$18="World",Copy_World!B47,""))</f>
        <v>0</v>
      </c>
      <c r="C47" s="72">
        <f>IF(MENU!$F$18="OECD",Copy_OECD!C47,IF(MENU!$F$18="World",Copy_World!C47,""))</f>
        <v>0</v>
      </c>
      <c r="D47" s="72">
        <f>IF(MENU!$F$18="OECD",Copy_OECD!D47,IF(MENU!$F$18="World",Copy_World!D47,""))</f>
        <v>0</v>
      </c>
      <c r="E47" s="72">
        <f>IF(MENU!$F$18="OECD",Copy_OECD!E47,IF(MENU!$F$18="World",Copy_World!E47,""))</f>
        <v>0</v>
      </c>
      <c r="F47" s="72">
        <f>IF(MENU!$F$18="OECD",Copy_OECD!F47,IF(MENU!$F$18="World",Copy_World!F47,""))</f>
        <v>0</v>
      </c>
      <c r="G47" s="72">
        <f>IF(MENU!$F$18="OECD",Copy_OECD!G47,IF(MENU!$F$18="World",Copy_World!G47,""))</f>
        <v>0</v>
      </c>
      <c r="H47" s="72">
        <f>IF(MENU!$F$18="OECD",Copy_OECD!H47,IF(MENU!$F$18="World",Copy_World!H47,""))</f>
        <v>0</v>
      </c>
      <c r="I47" s="72">
        <f>IF(MENU!$F$18="OECD",Copy_OECD!I47,IF(MENU!$F$18="World",Copy_World!I47,""))</f>
        <v>0</v>
      </c>
      <c r="J47" s="72">
        <f>IF(MENU!$F$18="OECD",Copy_OECD!J47,IF(MENU!$F$18="World",Copy_World!J47,""))</f>
        <v>0</v>
      </c>
      <c r="K47" s="72">
        <f>IF(MENU!$F$18="OECD",Copy_OECD!K47,IF(MENU!$F$18="World",Copy_World!K47,""))</f>
        <v>0</v>
      </c>
      <c r="L47" s="72">
        <f>IF(MENU!$F$18="OECD",Copy_OECD!L47,IF(MENU!$F$18="World",Copy_World!L47,""))</f>
        <v>0</v>
      </c>
      <c r="M47" s="72">
        <f>IF(MENU!$F$18="OECD",Copy_OECD!M47,IF(MENU!$F$18="World",Copy_World!M47,""))</f>
        <v>0</v>
      </c>
      <c r="N47" s="72">
        <f>IF(MENU!$F$18="OECD",Copy_OECD!N47,IF(MENU!$F$18="World",Copy_World!N47,""))</f>
        <v>0</v>
      </c>
      <c r="O47" s="72">
        <f>IF(MENU!$F$18="OECD",Copy_OECD!O47,IF(MENU!$F$18="World",Copy_World!O47,""))</f>
        <v>0</v>
      </c>
      <c r="P47" s="72">
        <f>IF(MENU!$F$18="OECD",Copy_OECD!P47,IF(MENU!$F$18="World",Copy_World!P47,""))</f>
        <v>0</v>
      </c>
      <c r="Q47" s="72">
        <f>IF(MENU!$F$18="OECD",Copy_OECD!Q47,IF(MENU!$F$18="World",Copy_World!Q47,""))</f>
        <v>0</v>
      </c>
      <c r="R47" s="72">
        <f>IF(MENU!$F$18="OECD",Copy_OECD!R47,IF(MENU!$F$18="World",Copy_World!R47,""))</f>
        <v>0</v>
      </c>
      <c r="S47" s="72">
        <f>IF(MENU!$F$18="OECD",Copy_OECD!S47,IF(MENU!$F$18="World",Copy_World!S47,""))</f>
        <v>-1109</v>
      </c>
      <c r="T47" s="73" t="str">
        <f>IF(MENU!$F$18="OECD",Copy_OECD!T47,IF(MENU!$F$18="World",Copy_World!T47,""))</f>
        <v>x</v>
      </c>
      <c r="U47" s="72">
        <f>IF(MENU!$F$18="OECD",Copy_OECD!U47,IF(MENU!$F$18="World",Copy_World!U47,""))</f>
        <v>0</v>
      </c>
      <c r="V47" s="72">
        <f>IF(MENU!$F$18="OECD",Copy_OECD!V47,IF(MENU!$F$18="World",Copy_World!V47,""))</f>
        <v>0</v>
      </c>
      <c r="W47" s="72">
        <f>IF(MENU!$F$18="OECD",Copy_OECD!W47,IF(MENU!$F$18="World",Copy_World!W47,""))</f>
        <v>0</v>
      </c>
      <c r="X47" s="72">
        <f>IF(MENU!$F$18="OECD",Copy_OECD!X47,IF(MENU!$F$18="World",Copy_World!X47,""))</f>
        <v>0</v>
      </c>
      <c r="Y47" s="72">
        <f>IF(MENU!$F$18="OECD",Copy_OECD!Y47,IF(MENU!$F$18="World",Copy_World!Y47,""))</f>
        <v>0</v>
      </c>
      <c r="Z47" s="72">
        <f>IF(MENU!$F$18="OECD",Copy_OECD!Z47,IF(MENU!$F$18="World",Copy_World!Z47,""))</f>
        <v>0</v>
      </c>
      <c r="AA47" s="72">
        <f>IF(MENU!$F$18="OECD",Copy_OECD!AA47,IF(MENU!$F$18="World",Copy_World!AA47,""))</f>
        <v>0</v>
      </c>
      <c r="AB47" s="72">
        <f>IF(MENU!$F$18="OECD",Copy_OECD!AB47,IF(MENU!$F$18="World",Copy_World!AB47,""))</f>
        <v>0</v>
      </c>
      <c r="AC47" s="72">
        <f>IF(MENU!$F$18="OECD",Copy_OECD!AC47,IF(MENU!$F$18="World",Copy_World!AC47,""))</f>
        <v>0</v>
      </c>
      <c r="AD47" s="72">
        <f>IF(MENU!$F$18="OECD",Copy_OECD!AD47,IF(MENU!$F$18="World",Copy_World!AD47,""))</f>
        <v>0</v>
      </c>
      <c r="AE47" s="72">
        <f>IF(MENU!$F$18="OECD",Copy_OECD!AE47,IF(MENU!$F$18="World",Copy_World!AE47,""))</f>
        <v>0</v>
      </c>
      <c r="AF47" s="72">
        <f>IF(MENU!$F$18="OECD",Copy_OECD!AF47,IF(MENU!$F$18="World",Copy_World!AF47,""))</f>
        <v>0</v>
      </c>
      <c r="AG47" s="72">
        <f>IF(MENU!$F$18="OECD",Copy_OECD!AG47,IF(MENU!$F$18="World",Copy_World!AG47,""))</f>
        <v>0</v>
      </c>
      <c r="AH47" s="72">
        <f>IF(MENU!$F$18="OECD",Copy_OECD!AH47,IF(MENU!$F$18="World",Copy_World!AH47,""))</f>
        <v>0</v>
      </c>
      <c r="AI47" s="72">
        <f>IF(MENU!$F$18="OECD",Copy_OECD!AI47,IF(MENU!$F$18="World",Copy_World!AI47,""))</f>
        <v>0</v>
      </c>
      <c r="AJ47" s="72">
        <f>IF(MENU!$F$18="OECD",Copy_OECD!AJ47,IF(MENU!$F$18="World",Copy_World!AJ47,""))</f>
        <v>0</v>
      </c>
      <c r="AK47" s="72">
        <f>IF(MENU!$F$18="OECD",Copy_OECD!AK47,IF(MENU!$F$18="World",Copy_World!AK47,""))</f>
        <v>0</v>
      </c>
      <c r="AL47" s="72">
        <f>IF(MENU!$F$18="OECD",Copy_OECD!AL47,IF(MENU!$F$18="World",Copy_World!AL47,""))</f>
        <v>0</v>
      </c>
      <c r="AM47" s="72">
        <f>IF(MENU!$F$18="OECD",Copy_OECD!AM47,IF(MENU!$F$18="World",Copy_World!AM47,""))</f>
        <v>0</v>
      </c>
      <c r="AN47" s="72">
        <f>IF(MENU!$F$18="OECD",Copy_OECD!AN47,IF(MENU!$F$18="World",Copy_World!AN47,""))</f>
        <v>0</v>
      </c>
      <c r="AO47" s="72">
        <f>IF(MENU!$F$18="OECD",Copy_OECD!AO47,IF(MENU!$F$18="World",Copy_World!AO47,""))</f>
        <v>0</v>
      </c>
      <c r="AP47" s="72">
        <f>IF(MENU!$F$18="OECD",Copy_OECD!AP47,IF(MENU!$F$18="World",Copy_World!AP47,""))</f>
        <v>0</v>
      </c>
      <c r="AQ47" s="72">
        <f>IF(MENU!$F$18="OECD",Copy_OECD!AQ47,IF(MENU!$F$18="World",Copy_World!AQ47,""))</f>
        <v>0</v>
      </c>
      <c r="AR47" s="72">
        <f>IF(MENU!$F$18="OECD",Copy_OECD!AR47,IF(MENU!$F$18="World",Copy_World!AR47,""))</f>
        <v>0</v>
      </c>
      <c r="AS47" s="72">
        <f>IF(MENU!$F$18="OECD",Copy_OECD!AS47,IF(MENU!$F$18="World",Copy_World!AS47,""))</f>
        <v>0</v>
      </c>
      <c r="AT47" s="72">
        <f>IF(MENU!$F$18="OECD",Copy_OECD!AT47,IF(MENU!$F$18="World",Copy_World!AT47,""))</f>
        <v>0</v>
      </c>
      <c r="AU47" s="72">
        <f>IF(MENU!$F$18="OECD",Copy_OECD!AU47,IF(MENU!$F$18="World",Copy_World!AU47,""))</f>
        <v>0</v>
      </c>
      <c r="AV47" s="72">
        <f>IF(MENU!$F$18="OECD",Copy_OECD!AV47,IF(MENU!$F$18="World",Copy_World!AV47,""))</f>
        <v>0</v>
      </c>
      <c r="AW47" s="72">
        <f>IF(MENU!$F$18="OECD",Copy_OECD!AW47,IF(MENU!$F$18="World",Copy_World!AW47,""))</f>
        <v>0</v>
      </c>
      <c r="AX47" s="72">
        <f>IF(MENU!$F$18="OECD",Copy_OECD!AX47,IF(MENU!$F$18="World",Copy_World!AX47,""))</f>
        <v>0</v>
      </c>
      <c r="AY47" s="72">
        <f>IF(MENU!$F$18="OECD",Copy_OECD!AY47,IF(MENU!$F$18="World",Copy_World!AY47,""))</f>
        <v>0</v>
      </c>
      <c r="AZ47" s="72">
        <f>IF(MENU!$F$18="OECD",Copy_OECD!AZ47,IF(MENU!$F$18="World",Copy_World!AZ47,""))</f>
        <v>0</v>
      </c>
      <c r="BA47" s="72">
        <f>IF(MENU!$F$18="OECD",Copy_OECD!BA47,IF(MENU!$F$18="World",Copy_World!BA47,""))</f>
        <v>0</v>
      </c>
      <c r="BB47" s="72">
        <f>IF(MENU!$F$18="OECD",Copy_OECD!BB47,IF(MENU!$F$18="World",Copy_World!BB47,""))</f>
        <v>0</v>
      </c>
      <c r="BC47" s="72">
        <f>IF(MENU!$F$18="OECD",Copy_OECD!BC47,IF(MENU!$F$18="World",Copy_World!BC47,""))</f>
        <v>0</v>
      </c>
      <c r="BD47" s="72">
        <f>IF(MENU!$F$18="OECD",Copy_OECD!BD47,IF(MENU!$F$18="World",Copy_World!BD47,""))</f>
        <v>0</v>
      </c>
      <c r="BE47" s="72">
        <f>IF(MENU!$F$18="OECD",Copy_OECD!BE47,IF(MENU!$F$18="World",Copy_World!BE47,""))</f>
        <v>0</v>
      </c>
      <c r="BF47" s="72">
        <f>IF(MENU!$F$18="OECD",Copy_OECD!BF47,IF(MENU!$F$18="World",Copy_World!BF47,""))</f>
        <v>0</v>
      </c>
      <c r="BG47" s="72">
        <f>IF(MENU!$F$18="OECD",Copy_OECD!BG47,IF(MENU!$F$18="World",Copy_World!BG47,""))</f>
        <v>0</v>
      </c>
      <c r="BH47" s="72">
        <f>IF(MENU!$F$18="OECD",Copy_OECD!BH47,IF(MENU!$F$18="World",Copy_World!BH47,""))</f>
        <v>0</v>
      </c>
      <c r="BI47" s="72">
        <f>IF(MENU!$F$18="OECD",Copy_OECD!BI47,IF(MENU!$F$18="World",Copy_World!BI47,""))</f>
        <v>0</v>
      </c>
      <c r="BJ47" s="72">
        <f>IF(MENU!$F$18="OECD",Copy_OECD!BJ47,IF(MENU!$F$18="World",Copy_World!BJ47,""))</f>
        <v>0</v>
      </c>
      <c r="BK47" s="72">
        <f>IF(MENU!$F$18="OECD",Copy_OECD!BK47,IF(MENU!$F$18="World",Copy_World!BK47,""))</f>
        <v>-16721</v>
      </c>
      <c r="BL47" s="72">
        <f>IF(MENU!$F$18="OECD",Copy_OECD!BL47,IF(MENU!$F$18="World",Copy_World!BL47,""))</f>
        <v>0</v>
      </c>
      <c r="BM47" s="73">
        <f>IF(MENU!$F$18="OECD",Copy_OECD!BM47,IF(MENU!$F$18="World",Copy_World!BM47,""))</f>
        <v>-17830</v>
      </c>
      <c r="BN47" s="73">
        <f>IF(MENU!$F$18="OECD",Copy_OECD!BN47,IF(MENU!$F$18="World",Copy_World!BN47,""))</f>
        <v>0</v>
      </c>
    </row>
    <row r="48" spans="1:111" x14ac:dyDescent="0.3">
      <c r="A48" s="11" t="str">
        <f>IF(MENU!$F$18="OECD",Copy_OECD!A48,IF(MENU!$F$18="World",Copy_World!A48,""))</f>
        <v>Pumped storage plants (energy)</v>
      </c>
      <c r="B48" s="72">
        <f>IF(MENU!$F$18="OECD",Copy_OECD!B48,IF(MENU!$F$18="World",Copy_World!B48,""))</f>
        <v>0</v>
      </c>
      <c r="C48" s="72">
        <f>IF(MENU!$F$18="OECD",Copy_OECD!C48,IF(MENU!$F$18="World",Copy_World!C48,""))</f>
        <v>0</v>
      </c>
      <c r="D48" s="72">
        <f>IF(MENU!$F$18="OECD",Copy_OECD!D48,IF(MENU!$F$18="World",Copy_World!D48,""))</f>
        <v>0</v>
      </c>
      <c r="E48" s="72">
        <f>IF(MENU!$F$18="OECD",Copy_OECD!E48,IF(MENU!$F$18="World",Copy_World!E48,""))</f>
        <v>0</v>
      </c>
      <c r="F48" s="72">
        <f>IF(MENU!$F$18="OECD",Copy_OECD!F48,IF(MENU!$F$18="World",Copy_World!F48,""))</f>
        <v>0</v>
      </c>
      <c r="G48" s="72">
        <f>IF(MENU!$F$18="OECD",Copy_OECD!G48,IF(MENU!$F$18="World",Copy_World!G48,""))</f>
        <v>0</v>
      </c>
      <c r="H48" s="72">
        <f>IF(MENU!$F$18="OECD",Copy_OECD!H48,IF(MENU!$F$18="World",Copy_World!H48,""))</f>
        <v>0</v>
      </c>
      <c r="I48" s="72">
        <f>IF(MENU!$F$18="OECD",Copy_OECD!I48,IF(MENU!$F$18="World",Copy_World!I48,""))</f>
        <v>0</v>
      </c>
      <c r="J48" s="72">
        <f>IF(MENU!$F$18="OECD",Copy_OECD!J48,IF(MENU!$F$18="World",Copy_World!J48,""))</f>
        <v>0</v>
      </c>
      <c r="K48" s="72">
        <f>IF(MENU!$F$18="OECD",Copy_OECD!K48,IF(MENU!$F$18="World",Copy_World!K48,""))</f>
        <v>0</v>
      </c>
      <c r="L48" s="72">
        <f>IF(MENU!$F$18="OECD",Copy_OECD!L48,IF(MENU!$F$18="World",Copy_World!L48,""))</f>
        <v>0</v>
      </c>
      <c r="M48" s="72">
        <f>IF(MENU!$F$18="OECD",Copy_OECD!M48,IF(MENU!$F$18="World",Copy_World!M48,""))</f>
        <v>0</v>
      </c>
      <c r="N48" s="72">
        <f>IF(MENU!$F$18="OECD",Copy_OECD!N48,IF(MENU!$F$18="World",Copy_World!N48,""))</f>
        <v>0</v>
      </c>
      <c r="O48" s="72">
        <f>IF(MENU!$F$18="OECD",Copy_OECD!O48,IF(MENU!$F$18="World",Copy_World!O48,""))</f>
        <v>0</v>
      </c>
      <c r="P48" s="72">
        <f>IF(MENU!$F$18="OECD",Copy_OECD!P48,IF(MENU!$F$18="World",Copy_World!P48,""))</f>
        <v>0</v>
      </c>
      <c r="Q48" s="72">
        <f>IF(MENU!$F$18="OECD",Copy_OECD!Q48,IF(MENU!$F$18="World",Copy_World!Q48,""))</f>
        <v>0</v>
      </c>
      <c r="R48" s="72">
        <f>IF(MENU!$F$18="OECD",Copy_OECD!R48,IF(MENU!$F$18="World",Copy_World!R48,""))</f>
        <v>0</v>
      </c>
      <c r="S48" s="72">
        <f>IF(MENU!$F$18="OECD",Copy_OECD!S48,IF(MENU!$F$18="World",Copy_World!S48,""))</f>
        <v>0</v>
      </c>
      <c r="T48" s="73" t="str">
        <f>IF(MENU!$F$18="OECD",Copy_OECD!T48,IF(MENU!$F$18="World",Copy_World!T48,""))</f>
        <v>x</v>
      </c>
      <c r="U48" s="72">
        <f>IF(MENU!$F$18="OECD",Copy_OECD!U48,IF(MENU!$F$18="World",Copy_World!U48,""))</f>
        <v>0</v>
      </c>
      <c r="V48" s="72">
        <f>IF(MENU!$F$18="OECD",Copy_OECD!V48,IF(MENU!$F$18="World",Copy_World!V48,""))</f>
        <v>0</v>
      </c>
      <c r="W48" s="72">
        <f>IF(MENU!$F$18="OECD",Copy_OECD!W48,IF(MENU!$F$18="World",Copy_World!W48,""))</f>
        <v>0</v>
      </c>
      <c r="X48" s="72">
        <f>IF(MENU!$F$18="OECD",Copy_OECD!X48,IF(MENU!$F$18="World",Copy_World!X48,""))</f>
        <v>0</v>
      </c>
      <c r="Y48" s="72">
        <f>IF(MENU!$F$18="OECD",Copy_OECD!Y48,IF(MENU!$F$18="World",Copy_World!Y48,""))</f>
        <v>0</v>
      </c>
      <c r="Z48" s="72">
        <f>IF(MENU!$F$18="OECD",Copy_OECD!Z48,IF(MENU!$F$18="World",Copy_World!Z48,""))</f>
        <v>0</v>
      </c>
      <c r="AA48" s="72">
        <f>IF(MENU!$F$18="OECD",Copy_OECD!AA48,IF(MENU!$F$18="World",Copy_World!AA48,""))</f>
        <v>0</v>
      </c>
      <c r="AB48" s="72">
        <f>IF(MENU!$F$18="OECD",Copy_OECD!AB48,IF(MENU!$F$18="World",Copy_World!AB48,""))</f>
        <v>0</v>
      </c>
      <c r="AC48" s="72">
        <f>IF(MENU!$F$18="OECD",Copy_OECD!AC48,IF(MENU!$F$18="World",Copy_World!AC48,""))</f>
        <v>0</v>
      </c>
      <c r="AD48" s="72">
        <f>IF(MENU!$F$18="OECD",Copy_OECD!AD48,IF(MENU!$F$18="World",Copy_World!AD48,""))</f>
        <v>0</v>
      </c>
      <c r="AE48" s="72">
        <f>IF(MENU!$F$18="OECD",Copy_OECD!AE48,IF(MENU!$F$18="World",Copy_World!AE48,""))</f>
        <v>0</v>
      </c>
      <c r="AF48" s="72">
        <f>IF(MENU!$F$18="OECD",Copy_OECD!AF48,IF(MENU!$F$18="World",Copy_World!AF48,""))</f>
        <v>0</v>
      </c>
      <c r="AG48" s="72">
        <f>IF(MENU!$F$18="OECD",Copy_OECD!AG48,IF(MENU!$F$18="World",Copy_World!AG48,""))</f>
        <v>0</v>
      </c>
      <c r="AH48" s="72">
        <f>IF(MENU!$F$18="OECD",Copy_OECD!AH48,IF(MENU!$F$18="World",Copy_World!AH48,""))</f>
        <v>0</v>
      </c>
      <c r="AI48" s="72">
        <f>IF(MENU!$F$18="OECD",Copy_OECD!AI48,IF(MENU!$F$18="World",Copy_World!AI48,""))</f>
        <v>0</v>
      </c>
      <c r="AJ48" s="72">
        <f>IF(MENU!$F$18="OECD",Copy_OECD!AJ48,IF(MENU!$F$18="World",Copy_World!AJ48,""))</f>
        <v>0</v>
      </c>
      <c r="AK48" s="72">
        <f>IF(MENU!$F$18="OECD",Copy_OECD!AK48,IF(MENU!$F$18="World",Copy_World!AK48,""))</f>
        <v>0</v>
      </c>
      <c r="AL48" s="72">
        <f>IF(MENU!$F$18="OECD",Copy_OECD!AL48,IF(MENU!$F$18="World",Copy_World!AL48,""))</f>
        <v>0</v>
      </c>
      <c r="AM48" s="72">
        <f>IF(MENU!$F$18="OECD",Copy_OECD!AM48,IF(MENU!$F$18="World",Copy_World!AM48,""))</f>
        <v>0</v>
      </c>
      <c r="AN48" s="72">
        <f>IF(MENU!$F$18="OECD",Copy_OECD!AN48,IF(MENU!$F$18="World",Copy_World!AN48,""))</f>
        <v>0</v>
      </c>
      <c r="AO48" s="72">
        <f>IF(MENU!$F$18="OECD",Copy_OECD!AO48,IF(MENU!$F$18="World",Copy_World!AO48,""))</f>
        <v>0</v>
      </c>
      <c r="AP48" s="72">
        <f>IF(MENU!$F$18="OECD",Copy_OECD!AP48,IF(MENU!$F$18="World",Copy_World!AP48,""))</f>
        <v>0</v>
      </c>
      <c r="AQ48" s="72">
        <f>IF(MENU!$F$18="OECD",Copy_OECD!AQ48,IF(MENU!$F$18="World",Copy_World!AQ48,""))</f>
        <v>0</v>
      </c>
      <c r="AR48" s="72">
        <f>IF(MENU!$F$18="OECD",Copy_OECD!AR48,IF(MENU!$F$18="World",Copy_World!AR48,""))</f>
        <v>0</v>
      </c>
      <c r="AS48" s="72">
        <f>IF(MENU!$F$18="OECD",Copy_OECD!AS48,IF(MENU!$F$18="World",Copy_World!AS48,""))</f>
        <v>0</v>
      </c>
      <c r="AT48" s="72">
        <f>IF(MENU!$F$18="OECD",Copy_OECD!AT48,IF(MENU!$F$18="World",Copy_World!AT48,""))</f>
        <v>0</v>
      </c>
      <c r="AU48" s="72">
        <f>IF(MENU!$F$18="OECD",Copy_OECD!AU48,IF(MENU!$F$18="World",Copy_World!AU48,""))</f>
        <v>0</v>
      </c>
      <c r="AV48" s="72">
        <f>IF(MENU!$F$18="OECD",Copy_OECD!AV48,IF(MENU!$F$18="World",Copy_World!AV48,""))</f>
        <v>0</v>
      </c>
      <c r="AW48" s="72">
        <f>IF(MENU!$F$18="OECD",Copy_OECD!AW48,IF(MENU!$F$18="World",Copy_World!AW48,""))</f>
        <v>0</v>
      </c>
      <c r="AX48" s="72">
        <f>IF(MENU!$F$18="OECD",Copy_OECD!AX48,IF(MENU!$F$18="World",Copy_World!AX48,""))</f>
        <v>0</v>
      </c>
      <c r="AY48" s="72">
        <f>IF(MENU!$F$18="OECD",Copy_OECD!AY48,IF(MENU!$F$18="World",Copy_World!AY48,""))</f>
        <v>0</v>
      </c>
      <c r="AZ48" s="72">
        <f>IF(MENU!$F$18="OECD",Copy_OECD!AZ48,IF(MENU!$F$18="World",Copy_World!AZ48,""))</f>
        <v>0</v>
      </c>
      <c r="BA48" s="72">
        <f>IF(MENU!$F$18="OECD",Copy_OECD!BA48,IF(MENU!$F$18="World",Copy_World!BA48,""))</f>
        <v>0</v>
      </c>
      <c r="BB48" s="72">
        <f>IF(MENU!$F$18="OECD",Copy_OECD!BB48,IF(MENU!$F$18="World",Copy_World!BB48,""))</f>
        <v>0</v>
      </c>
      <c r="BC48" s="72">
        <f>IF(MENU!$F$18="OECD",Copy_OECD!BC48,IF(MENU!$F$18="World",Copy_World!BC48,""))</f>
        <v>0</v>
      </c>
      <c r="BD48" s="72">
        <f>IF(MENU!$F$18="OECD",Copy_OECD!BD48,IF(MENU!$F$18="World",Copy_World!BD48,""))</f>
        <v>0</v>
      </c>
      <c r="BE48" s="72">
        <f>IF(MENU!$F$18="OECD",Copy_OECD!BE48,IF(MENU!$F$18="World",Copy_World!BE48,""))</f>
        <v>0</v>
      </c>
      <c r="BF48" s="72">
        <f>IF(MENU!$F$18="OECD",Copy_OECD!BF48,IF(MENU!$F$18="World",Copy_World!BF48,""))</f>
        <v>0</v>
      </c>
      <c r="BG48" s="72">
        <f>IF(MENU!$F$18="OECD",Copy_OECD!BG48,IF(MENU!$F$18="World",Copy_World!BG48,""))</f>
        <v>0</v>
      </c>
      <c r="BH48" s="72">
        <f>IF(MENU!$F$18="OECD",Copy_OECD!BH48,IF(MENU!$F$18="World",Copy_World!BH48,""))</f>
        <v>0</v>
      </c>
      <c r="BI48" s="72">
        <f>IF(MENU!$F$18="OECD",Copy_OECD!BI48,IF(MENU!$F$18="World",Copy_World!BI48,""))</f>
        <v>0</v>
      </c>
      <c r="BJ48" s="72">
        <f>IF(MENU!$F$18="OECD",Copy_OECD!BJ48,IF(MENU!$F$18="World",Copy_World!BJ48,""))</f>
        <v>0</v>
      </c>
      <c r="BK48" s="72">
        <f>IF(MENU!$F$18="OECD",Copy_OECD!BK48,IF(MENU!$F$18="World",Copy_World!BK48,""))</f>
        <v>0</v>
      </c>
      <c r="BL48" s="72">
        <f>IF(MENU!$F$18="OECD",Copy_OECD!BL48,IF(MENU!$F$18="World",Copy_World!BL48,""))</f>
        <v>0</v>
      </c>
      <c r="BM48" s="73">
        <f>IF(MENU!$F$18="OECD",Copy_OECD!BM48,IF(MENU!$F$18="World",Copy_World!BM48,""))</f>
        <v>0</v>
      </c>
      <c r="BN48" s="73">
        <f>IF(MENU!$F$18="OECD",Copy_OECD!BN48,IF(MENU!$F$18="World",Copy_World!BN48,""))</f>
        <v>0</v>
      </c>
    </row>
    <row r="49" spans="1:111" x14ac:dyDescent="0.3">
      <c r="A49" s="11" t="str">
        <f>IF(MENU!$F$18="OECD",Copy_OECD!A49,IF(MENU!$F$18="World",Copy_World!A49,""))</f>
        <v>Nuclear industry  (energy)</v>
      </c>
      <c r="B49" s="72">
        <f>IF(MENU!$F$18="OECD",Copy_OECD!B49,IF(MENU!$F$18="World",Copy_World!B49,""))</f>
        <v>0</v>
      </c>
      <c r="C49" s="72">
        <f>IF(MENU!$F$18="OECD",Copy_OECD!C49,IF(MENU!$F$18="World",Copy_World!C49,""))</f>
        <v>0</v>
      </c>
      <c r="D49" s="72">
        <f>IF(MENU!$F$18="OECD",Copy_OECD!D49,IF(MENU!$F$18="World",Copy_World!D49,""))</f>
        <v>0</v>
      </c>
      <c r="E49" s="72">
        <f>IF(MENU!$F$18="OECD",Copy_OECD!E49,IF(MENU!$F$18="World",Copy_World!E49,""))</f>
        <v>0</v>
      </c>
      <c r="F49" s="72">
        <f>IF(MENU!$F$18="OECD",Copy_OECD!F49,IF(MENU!$F$18="World",Copy_World!F49,""))</f>
        <v>0</v>
      </c>
      <c r="G49" s="72">
        <f>IF(MENU!$F$18="OECD",Copy_OECD!G49,IF(MENU!$F$18="World",Copy_World!G49,""))</f>
        <v>0</v>
      </c>
      <c r="H49" s="72">
        <f>IF(MENU!$F$18="OECD",Copy_OECD!H49,IF(MENU!$F$18="World",Copy_World!H49,""))</f>
        <v>0</v>
      </c>
      <c r="I49" s="72">
        <f>IF(MENU!$F$18="OECD",Copy_OECD!I49,IF(MENU!$F$18="World",Copy_World!I49,""))</f>
        <v>0</v>
      </c>
      <c r="J49" s="72">
        <f>IF(MENU!$F$18="OECD",Copy_OECD!J49,IF(MENU!$F$18="World",Copy_World!J49,""))</f>
        <v>0</v>
      </c>
      <c r="K49" s="72">
        <f>IF(MENU!$F$18="OECD",Copy_OECD!K49,IF(MENU!$F$18="World",Copy_World!K49,""))</f>
        <v>0</v>
      </c>
      <c r="L49" s="72">
        <f>IF(MENU!$F$18="OECD",Copy_OECD!L49,IF(MENU!$F$18="World",Copy_World!L49,""))</f>
        <v>0</v>
      </c>
      <c r="M49" s="72">
        <f>IF(MENU!$F$18="OECD",Copy_OECD!M49,IF(MENU!$F$18="World",Copy_World!M49,""))</f>
        <v>0</v>
      </c>
      <c r="N49" s="72">
        <f>IF(MENU!$F$18="OECD",Copy_OECD!N49,IF(MENU!$F$18="World",Copy_World!N49,""))</f>
        <v>0</v>
      </c>
      <c r="O49" s="72">
        <f>IF(MENU!$F$18="OECD",Copy_OECD!O49,IF(MENU!$F$18="World",Copy_World!O49,""))</f>
        <v>0</v>
      </c>
      <c r="P49" s="72">
        <f>IF(MENU!$F$18="OECD",Copy_OECD!P49,IF(MENU!$F$18="World",Copy_World!P49,""))</f>
        <v>0</v>
      </c>
      <c r="Q49" s="72">
        <f>IF(MENU!$F$18="OECD",Copy_OECD!Q49,IF(MENU!$F$18="World",Copy_World!Q49,""))</f>
        <v>0</v>
      </c>
      <c r="R49" s="72">
        <f>IF(MENU!$F$18="OECD",Copy_OECD!R49,IF(MENU!$F$18="World",Copy_World!R49,""))</f>
        <v>0</v>
      </c>
      <c r="S49" s="72">
        <f>IF(MENU!$F$18="OECD",Copy_OECD!S49,IF(MENU!$F$18="World",Copy_World!S49,""))</f>
        <v>0</v>
      </c>
      <c r="T49" s="73" t="str">
        <f>IF(MENU!$F$18="OECD",Copy_OECD!T49,IF(MENU!$F$18="World",Copy_World!T49,""))</f>
        <v>x</v>
      </c>
      <c r="U49" s="72">
        <f>IF(MENU!$F$18="OECD",Copy_OECD!U49,IF(MENU!$F$18="World",Copy_World!U49,""))</f>
        <v>0</v>
      </c>
      <c r="V49" s="72">
        <f>IF(MENU!$F$18="OECD",Copy_OECD!V49,IF(MENU!$F$18="World",Copy_World!V49,""))</f>
        <v>0</v>
      </c>
      <c r="W49" s="72">
        <f>IF(MENU!$F$18="OECD",Copy_OECD!W49,IF(MENU!$F$18="World",Copy_World!W49,""))</f>
        <v>0</v>
      </c>
      <c r="X49" s="72">
        <f>IF(MENU!$F$18="OECD",Copy_OECD!X49,IF(MENU!$F$18="World",Copy_World!X49,""))</f>
        <v>0</v>
      </c>
      <c r="Y49" s="72">
        <f>IF(MENU!$F$18="OECD",Copy_OECD!Y49,IF(MENU!$F$18="World",Copy_World!Y49,""))</f>
        <v>0</v>
      </c>
      <c r="Z49" s="72">
        <f>IF(MENU!$F$18="OECD",Copy_OECD!Z49,IF(MENU!$F$18="World",Copy_World!Z49,""))</f>
        <v>0</v>
      </c>
      <c r="AA49" s="72">
        <f>IF(MENU!$F$18="OECD",Copy_OECD!AA49,IF(MENU!$F$18="World",Copy_World!AA49,""))</f>
        <v>0</v>
      </c>
      <c r="AB49" s="72">
        <f>IF(MENU!$F$18="OECD",Copy_OECD!AB49,IF(MENU!$F$18="World",Copy_World!AB49,""))</f>
        <v>0</v>
      </c>
      <c r="AC49" s="72">
        <f>IF(MENU!$F$18="OECD",Copy_OECD!AC49,IF(MENU!$F$18="World",Copy_World!AC49,""))</f>
        <v>0</v>
      </c>
      <c r="AD49" s="72">
        <f>IF(MENU!$F$18="OECD",Copy_OECD!AD49,IF(MENU!$F$18="World",Copy_World!AD49,""))</f>
        <v>0</v>
      </c>
      <c r="AE49" s="72">
        <f>IF(MENU!$F$18="OECD",Copy_OECD!AE49,IF(MENU!$F$18="World",Copy_World!AE49,""))</f>
        <v>0</v>
      </c>
      <c r="AF49" s="72">
        <f>IF(MENU!$F$18="OECD",Copy_OECD!AF49,IF(MENU!$F$18="World",Copy_World!AF49,""))</f>
        <v>0</v>
      </c>
      <c r="AG49" s="72">
        <f>IF(MENU!$F$18="OECD",Copy_OECD!AG49,IF(MENU!$F$18="World",Copy_World!AG49,""))</f>
        <v>0</v>
      </c>
      <c r="AH49" s="72">
        <f>IF(MENU!$F$18="OECD",Copy_OECD!AH49,IF(MENU!$F$18="World",Copy_World!AH49,""))</f>
        <v>0</v>
      </c>
      <c r="AI49" s="72">
        <f>IF(MENU!$F$18="OECD",Copy_OECD!AI49,IF(MENU!$F$18="World",Copy_World!AI49,""))</f>
        <v>0</v>
      </c>
      <c r="AJ49" s="72">
        <f>IF(MENU!$F$18="OECD",Copy_OECD!AJ49,IF(MENU!$F$18="World",Copy_World!AJ49,""))</f>
        <v>0</v>
      </c>
      <c r="AK49" s="72">
        <f>IF(MENU!$F$18="OECD",Copy_OECD!AK49,IF(MENU!$F$18="World",Copy_World!AK49,""))</f>
        <v>0</v>
      </c>
      <c r="AL49" s="72">
        <f>IF(MENU!$F$18="OECD",Copy_OECD!AL49,IF(MENU!$F$18="World",Copy_World!AL49,""))</f>
        <v>0</v>
      </c>
      <c r="AM49" s="72">
        <f>IF(MENU!$F$18="OECD",Copy_OECD!AM49,IF(MENU!$F$18="World",Copy_World!AM49,""))</f>
        <v>0</v>
      </c>
      <c r="AN49" s="72">
        <f>IF(MENU!$F$18="OECD",Copy_OECD!AN49,IF(MENU!$F$18="World",Copy_World!AN49,""))</f>
        <v>0</v>
      </c>
      <c r="AO49" s="72">
        <f>IF(MENU!$F$18="OECD",Copy_OECD!AO49,IF(MENU!$F$18="World",Copy_World!AO49,""))</f>
        <v>0</v>
      </c>
      <c r="AP49" s="72">
        <f>IF(MENU!$F$18="OECD",Copy_OECD!AP49,IF(MENU!$F$18="World",Copy_World!AP49,""))</f>
        <v>0</v>
      </c>
      <c r="AQ49" s="72">
        <f>IF(MENU!$F$18="OECD",Copy_OECD!AQ49,IF(MENU!$F$18="World",Copy_World!AQ49,""))</f>
        <v>0</v>
      </c>
      <c r="AR49" s="72">
        <f>IF(MENU!$F$18="OECD",Copy_OECD!AR49,IF(MENU!$F$18="World",Copy_World!AR49,""))</f>
        <v>0</v>
      </c>
      <c r="AS49" s="72">
        <f>IF(MENU!$F$18="OECD",Copy_OECD!AS49,IF(MENU!$F$18="World",Copy_World!AS49,""))</f>
        <v>0</v>
      </c>
      <c r="AT49" s="72">
        <f>IF(MENU!$F$18="OECD",Copy_OECD!AT49,IF(MENU!$F$18="World",Copy_World!AT49,""))</f>
        <v>0</v>
      </c>
      <c r="AU49" s="72">
        <f>IF(MENU!$F$18="OECD",Copy_OECD!AU49,IF(MENU!$F$18="World",Copy_World!AU49,""))</f>
        <v>0</v>
      </c>
      <c r="AV49" s="72">
        <f>IF(MENU!$F$18="OECD",Copy_OECD!AV49,IF(MENU!$F$18="World",Copy_World!AV49,""))</f>
        <v>0</v>
      </c>
      <c r="AW49" s="72">
        <f>IF(MENU!$F$18="OECD",Copy_OECD!AW49,IF(MENU!$F$18="World",Copy_World!AW49,""))</f>
        <v>0</v>
      </c>
      <c r="AX49" s="72">
        <f>IF(MENU!$F$18="OECD",Copy_OECD!AX49,IF(MENU!$F$18="World",Copy_World!AX49,""))</f>
        <v>0</v>
      </c>
      <c r="AY49" s="72">
        <f>IF(MENU!$F$18="OECD",Copy_OECD!AY49,IF(MENU!$F$18="World",Copy_World!AY49,""))</f>
        <v>0</v>
      </c>
      <c r="AZ49" s="72">
        <f>IF(MENU!$F$18="OECD",Copy_OECD!AZ49,IF(MENU!$F$18="World",Copy_World!AZ49,""))</f>
        <v>0</v>
      </c>
      <c r="BA49" s="72">
        <f>IF(MENU!$F$18="OECD",Copy_OECD!BA49,IF(MENU!$F$18="World",Copy_World!BA49,""))</f>
        <v>0</v>
      </c>
      <c r="BB49" s="72">
        <f>IF(MENU!$F$18="OECD",Copy_OECD!BB49,IF(MENU!$F$18="World",Copy_World!BB49,""))</f>
        <v>0</v>
      </c>
      <c r="BC49" s="72">
        <f>IF(MENU!$F$18="OECD",Copy_OECD!BC49,IF(MENU!$F$18="World",Copy_World!BC49,""))</f>
        <v>0</v>
      </c>
      <c r="BD49" s="72">
        <f>IF(MENU!$F$18="OECD",Copy_OECD!BD49,IF(MENU!$F$18="World",Copy_World!BD49,""))</f>
        <v>0</v>
      </c>
      <c r="BE49" s="72">
        <f>IF(MENU!$F$18="OECD",Copy_OECD!BE49,IF(MENU!$F$18="World",Copy_World!BE49,""))</f>
        <v>0</v>
      </c>
      <c r="BF49" s="72">
        <f>IF(MENU!$F$18="OECD",Copy_OECD!BF49,IF(MENU!$F$18="World",Copy_World!BF49,""))</f>
        <v>0</v>
      </c>
      <c r="BG49" s="72">
        <f>IF(MENU!$F$18="OECD",Copy_OECD!BG49,IF(MENU!$F$18="World",Copy_World!BG49,""))</f>
        <v>0</v>
      </c>
      <c r="BH49" s="72">
        <f>IF(MENU!$F$18="OECD",Copy_OECD!BH49,IF(MENU!$F$18="World",Copy_World!BH49,""))</f>
        <v>0</v>
      </c>
      <c r="BI49" s="72">
        <f>IF(MENU!$F$18="OECD",Copy_OECD!BI49,IF(MENU!$F$18="World",Copy_World!BI49,""))</f>
        <v>0</v>
      </c>
      <c r="BJ49" s="72">
        <f>IF(MENU!$F$18="OECD",Copy_OECD!BJ49,IF(MENU!$F$18="World",Copy_World!BJ49,""))</f>
        <v>0</v>
      </c>
      <c r="BK49" s="72">
        <f>IF(MENU!$F$18="OECD",Copy_OECD!BK49,IF(MENU!$F$18="World",Copy_World!BK49,""))</f>
        <v>0</v>
      </c>
      <c r="BL49" s="72">
        <f>IF(MENU!$F$18="OECD",Copy_OECD!BL49,IF(MENU!$F$18="World",Copy_World!BL49,""))</f>
        <v>0</v>
      </c>
      <c r="BM49" s="73">
        <f>IF(MENU!$F$18="OECD",Copy_OECD!BM49,IF(MENU!$F$18="World",Copy_World!BM49,""))</f>
        <v>0</v>
      </c>
      <c r="BN49" s="73">
        <f>IF(MENU!$F$18="OECD",Copy_OECD!BN49,IF(MENU!$F$18="World",Copy_World!BN49,""))</f>
        <v>0</v>
      </c>
    </row>
    <row r="50" spans="1:111" x14ac:dyDescent="0.3">
      <c r="A50" s="11" t="str">
        <f>IF(MENU!$F$18="OECD",Copy_OECD!A50,IF(MENU!$F$18="World",Copy_World!A50,""))</f>
        <v>Charcoal production plants (energy)</v>
      </c>
      <c r="B50" s="72">
        <f>IF(MENU!$F$18="OECD",Copy_OECD!B50,IF(MENU!$F$18="World",Copy_World!B50,""))</f>
        <v>0</v>
      </c>
      <c r="C50" s="72">
        <f>IF(MENU!$F$18="OECD",Copy_OECD!C50,IF(MENU!$F$18="World",Copy_World!C50,""))</f>
        <v>0</v>
      </c>
      <c r="D50" s="72">
        <f>IF(MENU!$F$18="OECD",Copy_OECD!D50,IF(MENU!$F$18="World",Copy_World!D50,""))</f>
        <v>0</v>
      </c>
      <c r="E50" s="72">
        <f>IF(MENU!$F$18="OECD",Copy_OECD!E50,IF(MENU!$F$18="World",Copy_World!E50,""))</f>
        <v>0</v>
      </c>
      <c r="F50" s="72">
        <f>IF(MENU!$F$18="OECD",Copy_OECD!F50,IF(MENU!$F$18="World",Copy_World!F50,""))</f>
        <v>0</v>
      </c>
      <c r="G50" s="72">
        <f>IF(MENU!$F$18="OECD",Copy_OECD!G50,IF(MENU!$F$18="World",Copy_World!G50,""))</f>
        <v>0</v>
      </c>
      <c r="H50" s="72">
        <f>IF(MENU!$F$18="OECD",Copy_OECD!H50,IF(MENU!$F$18="World",Copy_World!H50,""))</f>
        <v>0</v>
      </c>
      <c r="I50" s="72">
        <f>IF(MENU!$F$18="OECD",Copy_OECD!I50,IF(MENU!$F$18="World",Copy_World!I50,""))</f>
        <v>0</v>
      </c>
      <c r="J50" s="72">
        <f>IF(MENU!$F$18="OECD",Copy_OECD!J50,IF(MENU!$F$18="World",Copy_World!J50,""))</f>
        <v>0</v>
      </c>
      <c r="K50" s="72">
        <f>IF(MENU!$F$18="OECD",Copy_OECD!K50,IF(MENU!$F$18="World",Copy_World!K50,""))</f>
        <v>0</v>
      </c>
      <c r="L50" s="72">
        <f>IF(MENU!$F$18="OECD",Copy_OECD!L50,IF(MENU!$F$18="World",Copy_World!L50,""))</f>
        <v>0</v>
      </c>
      <c r="M50" s="72">
        <f>IF(MENU!$F$18="OECD",Copy_OECD!M50,IF(MENU!$F$18="World",Copy_World!M50,""))</f>
        <v>0</v>
      </c>
      <c r="N50" s="72">
        <f>IF(MENU!$F$18="OECD",Copy_OECD!N50,IF(MENU!$F$18="World",Copy_World!N50,""))</f>
        <v>0</v>
      </c>
      <c r="O50" s="72">
        <f>IF(MENU!$F$18="OECD",Copy_OECD!O50,IF(MENU!$F$18="World",Copy_World!O50,""))</f>
        <v>0</v>
      </c>
      <c r="P50" s="72">
        <f>IF(MENU!$F$18="OECD",Copy_OECD!P50,IF(MENU!$F$18="World",Copy_World!P50,""))</f>
        <v>0</v>
      </c>
      <c r="Q50" s="72">
        <f>IF(MENU!$F$18="OECD",Copy_OECD!Q50,IF(MENU!$F$18="World",Copy_World!Q50,""))</f>
        <v>0</v>
      </c>
      <c r="R50" s="72">
        <f>IF(MENU!$F$18="OECD",Copy_OECD!R50,IF(MENU!$F$18="World",Copy_World!R50,""))</f>
        <v>0</v>
      </c>
      <c r="S50" s="72">
        <f>IF(MENU!$F$18="OECD",Copy_OECD!S50,IF(MENU!$F$18="World",Copy_World!S50,""))</f>
        <v>0</v>
      </c>
      <c r="T50" s="73" t="str">
        <f>IF(MENU!$F$18="OECD",Copy_OECD!T50,IF(MENU!$F$18="World",Copy_World!T50,""))</f>
        <v>x</v>
      </c>
      <c r="U50" s="72">
        <f>IF(MENU!$F$18="OECD",Copy_OECD!U50,IF(MENU!$F$18="World",Copy_World!U50,""))</f>
        <v>0</v>
      </c>
      <c r="V50" s="72">
        <f>IF(MENU!$F$18="OECD",Copy_OECD!V50,IF(MENU!$F$18="World",Copy_World!V50,""))</f>
        <v>0</v>
      </c>
      <c r="W50" s="72">
        <f>IF(MENU!$F$18="OECD",Copy_OECD!W50,IF(MENU!$F$18="World",Copy_World!W50,""))</f>
        <v>0</v>
      </c>
      <c r="X50" s="72">
        <f>IF(MENU!$F$18="OECD",Copy_OECD!X50,IF(MENU!$F$18="World",Copy_World!X50,""))</f>
        <v>0</v>
      </c>
      <c r="Y50" s="72">
        <f>IF(MENU!$F$18="OECD",Copy_OECD!Y50,IF(MENU!$F$18="World",Copy_World!Y50,""))</f>
        <v>0</v>
      </c>
      <c r="Z50" s="72">
        <f>IF(MENU!$F$18="OECD",Copy_OECD!Z50,IF(MENU!$F$18="World",Copy_World!Z50,""))</f>
        <v>0</v>
      </c>
      <c r="AA50" s="72">
        <f>IF(MENU!$F$18="OECD",Copy_OECD!AA50,IF(MENU!$F$18="World",Copy_World!AA50,""))</f>
        <v>0</v>
      </c>
      <c r="AB50" s="72">
        <f>IF(MENU!$F$18="OECD",Copy_OECD!AB50,IF(MENU!$F$18="World",Copy_World!AB50,""))</f>
        <v>0</v>
      </c>
      <c r="AC50" s="72">
        <f>IF(MENU!$F$18="OECD",Copy_OECD!AC50,IF(MENU!$F$18="World",Copy_World!AC50,""))</f>
        <v>0</v>
      </c>
      <c r="AD50" s="72">
        <f>IF(MENU!$F$18="OECD",Copy_OECD!AD50,IF(MENU!$F$18="World",Copy_World!AD50,""))</f>
        <v>0</v>
      </c>
      <c r="AE50" s="72">
        <f>IF(MENU!$F$18="OECD",Copy_OECD!AE50,IF(MENU!$F$18="World",Copy_World!AE50,""))</f>
        <v>0</v>
      </c>
      <c r="AF50" s="72">
        <f>IF(MENU!$F$18="OECD",Copy_OECD!AF50,IF(MENU!$F$18="World",Copy_World!AF50,""))</f>
        <v>0</v>
      </c>
      <c r="AG50" s="72">
        <f>IF(MENU!$F$18="OECD",Copy_OECD!AG50,IF(MENU!$F$18="World",Copy_World!AG50,""))</f>
        <v>0</v>
      </c>
      <c r="AH50" s="72">
        <f>IF(MENU!$F$18="OECD",Copy_OECD!AH50,IF(MENU!$F$18="World",Copy_World!AH50,""))</f>
        <v>0</v>
      </c>
      <c r="AI50" s="72">
        <f>IF(MENU!$F$18="OECD",Copy_OECD!AI50,IF(MENU!$F$18="World",Copy_World!AI50,""))</f>
        <v>0</v>
      </c>
      <c r="AJ50" s="72">
        <f>IF(MENU!$F$18="OECD",Copy_OECD!AJ50,IF(MENU!$F$18="World",Copy_World!AJ50,""))</f>
        <v>0</v>
      </c>
      <c r="AK50" s="72">
        <f>IF(MENU!$F$18="OECD",Copy_OECD!AK50,IF(MENU!$F$18="World",Copy_World!AK50,""))</f>
        <v>0</v>
      </c>
      <c r="AL50" s="72">
        <f>IF(MENU!$F$18="OECD",Copy_OECD!AL50,IF(MENU!$F$18="World",Copy_World!AL50,""))</f>
        <v>0</v>
      </c>
      <c r="AM50" s="72">
        <f>IF(MENU!$F$18="OECD",Copy_OECD!AM50,IF(MENU!$F$18="World",Copy_World!AM50,""))</f>
        <v>0</v>
      </c>
      <c r="AN50" s="72">
        <f>IF(MENU!$F$18="OECD",Copy_OECD!AN50,IF(MENU!$F$18="World",Copy_World!AN50,""))</f>
        <v>0</v>
      </c>
      <c r="AO50" s="72">
        <f>IF(MENU!$F$18="OECD",Copy_OECD!AO50,IF(MENU!$F$18="World",Copy_World!AO50,""))</f>
        <v>0</v>
      </c>
      <c r="AP50" s="72">
        <f>IF(MENU!$F$18="OECD",Copy_OECD!AP50,IF(MENU!$F$18="World",Copy_World!AP50,""))</f>
        <v>0</v>
      </c>
      <c r="AQ50" s="72">
        <f>IF(MENU!$F$18="OECD",Copy_OECD!AQ50,IF(MENU!$F$18="World",Copy_World!AQ50,""))</f>
        <v>0</v>
      </c>
      <c r="AR50" s="72">
        <f>IF(MENU!$F$18="OECD",Copy_OECD!AR50,IF(MENU!$F$18="World",Copy_World!AR50,""))</f>
        <v>0</v>
      </c>
      <c r="AS50" s="72">
        <f>IF(MENU!$F$18="OECD",Copy_OECD!AS50,IF(MENU!$F$18="World",Copy_World!AS50,""))</f>
        <v>0</v>
      </c>
      <c r="AT50" s="72">
        <f>IF(MENU!$F$18="OECD",Copy_OECD!AT50,IF(MENU!$F$18="World",Copy_World!AT50,""))</f>
        <v>0</v>
      </c>
      <c r="AU50" s="72">
        <f>IF(MENU!$F$18="OECD",Copy_OECD!AU50,IF(MENU!$F$18="World",Copy_World!AU50,""))</f>
        <v>0</v>
      </c>
      <c r="AV50" s="72">
        <f>IF(MENU!$F$18="OECD",Copy_OECD!AV50,IF(MENU!$F$18="World",Copy_World!AV50,""))</f>
        <v>0</v>
      </c>
      <c r="AW50" s="72">
        <f>IF(MENU!$F$18="OECD",Copy_OECD!AW50,IF(MENU!$F$18="World",Copy_World!AW50,""))</f>
        <v>0</v>
      </c>
      <c r="AX50" s="72">
        <f>IF(MENU!$F$18="OECD",Copy_OECD!AX50,IF(MENU!$F$18="World",Copy_World!AX50,""))</f>
        <v>0</v>
      </c>
      <c r="AY50" s="72">
        <f>IF(MENU!$F$18="OECD",Copy_OECD!AY50,IF(MENU!$F$18="World",Copy_World!AY50,""))</f>
        <v>0</v>
      </c>
      <c r="AZ50" s="72">
        <f>IF(MENU!$F$18="OECD",Copy_OECD!AZ50,IF(MENU!$F$18="World",Copy_World!AZ50,""))</f>
        <v>0</v>
      </c>
      <c r="BA50" s="72">
        <f>IF(MENU!$F$18="OECD",Copy_OECD!BA50,IF(MENU!$F$18="World",Copy_World!BA50,""))</f>
        <v>0</v>
      </c>
      <c r="BB50" s="72">
        <f>IF(MENU!$F$18="OECD",Copy_OECD!BB50,IF(MENU!$F$18="World",Copy_World!BB50,""))</f>
        <v>0</v>
      </c>
      <c r="BC50" s="72">
        <f>IF(MENU!$F$18="OECD",Copy_OECD!BC50,IF(MENU!$F$18="World",Copy_World!BC50,""))</f>
        <v>0</v>
      </c>
      <c r="BD50" s="72">
        <f>IF(MENU!$F$18="OECD",Copy_OECD!BD50,IF(MENU!$F$18="World",Copy_World!BD50,""))</f>
        <v>0</v>
      </c>
      <c r="BE50" s="72">
        <f>IF(MENU!$F$18="OECD",Copy_OECD!BE50,IF(MENU!$F$18="World",Copy_World!BE50,""))</f>
        <v>0</v>
      </c>
      <c r="BF50" s="72">
        <f>IF(MENU!$F$18="OECD",Copy_OECD!BF50,IF(MENU!$F$18="World",Copy_World!BF50,""))</f>
        <v>0</v>
      </c>
      <c r="BG50" s="72">
        <f>IF(MENU!$F$18="OECD",Copy_OECD!BG50,IF(MENU!$F$18="World",Copy_World!BG50,""))</f>
        <v>0</v>
      </c>
      <c r="BH50" s="72">
        <f>IF(MENU!$F$18="OECD",Copy_OECD!BH50,IF(MENU!$F$18="World",Copy_World!BH50,""))</f>
        <v>0</v>
      </c>
      <c r="BI50" s="72">
        <f>IF(MENU!$F$18="OECD",Copy_OECD!BI50,IF(MENU!$F$18="World",Copy_World!BI50,""))</f>
        <v>0</v>
      </c>
      <c r="BJ50" s="72">
        <f>IF(MENU!$F$18="OECD",Copy_OECD!BJ50,IF(MENU!$F$18="World",Copy_World!BJ50,""))</f>
        <v>0</v>
      </c>
      <c r="BK50" s="72">
        <f>IF(MENU!$F$18="OECD",Copy_OECD!BK50,IF(MENU!$F$18="World",Copy_World!BK50,""))</f>
        <v>0</v>
      </c>
      <c r="BL50" s="72">
        <f>IF(MENU!$F$18="OECD",Copy_OECD!BL50,IF(MENU!$F$18="World",Copy_World!BL50,""))</f>
        <v>0</v>
      </c>
      <c r="BM50" s="73">
        <f>IF(MENU!$F$18="OECD",Copy_OECD!BM50,IF(MENU!$F$18="World",Copy_World!BM50,""))</f>
        <v>0</v>
      </c>
      <c r="BN50" s="73">
        <f>IF(MENU!$F$18="OECD",Copy_OECD!BN50,IF(MENU!$F$18="World",Copy_World!BN50,""))</f>
        <v>0</v>
      </c>
    </row>
    <row r="51" spans="1:111" x14ac:dyDescent="0.3">
      <c r="A51" s="11" t="str">
        <f>IF(MENU!$F$18="OECD",Copy_OECD!A51,IF(MENU!$F$18="World",Copy_World!A51,""))</f>
        <v>Non-specified (energy)</v>
      </c>
      <c r="B51" s="72">
        <f>IF(MENU!$F$18="OECD",Copy_OECD!B51,IF(MENU!$F$18="World",Copy_World!B51,""))</f>
        <v>0</v>
      </c>
      <c r="C51" s="72">
        <f>IF(MENU!$F$18="OECD",Copy_OECD!C51,IF(MENU!$F$18="World",Copy_World!C51,""))</f>
        <v>0</v>
      </c>
      <c r="D51" s="72">
        <f>IF(MENU!$F$18="OECD",Copy_OECD!D51,IF(MENU!$F$18="World",Copy_World!D51,""))</f>
        <v>0</v>
      </c>
      <c r="E51" s="72">
        <f>IF(MENU!$F$18="OECD",Copy_OECD!E51,IF(MENU!$F$18="World",Copy_World!E51,""))</f>
        <v>0</v>
      </c>
      <c r="F51" s="72">
        <f>IF(MENU!$F$18="OECD",Copy_OECD!F51,IF(MENU!$F$18="World",Copy_World!F51,""))</f>
        <v>0</v>
      </c>
      <c r="G51" s="72">
        <f>IF(MENU!$F$18="OECD",Copy_OECD!G51,IF(MENU!$F$18="World",Copy_World!G51,""))</f>
        <v>0</v>
      </c>
      <c r="H51" s="72">
        <f>IF(MENU!$F$18="OECD",Copy_OECD!H51,IF(MENU!$F$18="World",Copy_World!H51,""))</f>
        <v>0</v>
      </c>
      <c r="I51" s="72">
        <f>IF(MENU!$F$18="OECD",Copy_OECD!I51,IF(MENU!$F$18="World",Copy_World!I51,""))</f>
        <v>0</v>
      </c>
      <c r="J51" s="72">
        <f>IF(MENU!$F$18="OECD",Copy_OECD!J51,IF(MENU!$F$18="World",Copy_World!J51,""))</f>
        <v>0</v>
      </c>
      <c r="K51" s="72">
        <f>IF(MENU!$F$18="OECD",Copy_OECD!K51,IF(MENU!$F$18="World",Copy_World!K51,""))</f>
        <v>0</v>
      </c>
      <c r="L51" s="72">
        <f>IF(MENU!$F$18="OECD",Copy_OECD!L51,IF(MENU!$F$18="World",Copy_World!L51,""))</f>
        <v>0</v>
      </c>
      <c r="M51" s="72">
        <f>IF(MENU!$F$18="OECD",Copy_OECD!M51,IF(MENU!$F$18="World",Copy_World!M51,""))</f>
        <v>0</v>
      </c>
      <c r="N51" s="72">
        <f>IF(MENU!$F$18="OECD",Copy_OECD!N51,IF(MENU!$F$18="World",Copy_World!N51,""))</f>
        <v>0</v>
      </c>
      <c r="O51" s="72">
        <f>IF(MENU!$F$18="OECD",Copy_OECD!O51,IF(MENU!$F$18="World",Copy_World!O51,""))</f>
        <v>0</v>
      </c>
      <c r="P51" s="72">
        <f>IF(MENU!$F$18="OECD",Copy_OECD!P51,IF(MENU!$F$18="World",Copy_World!P51,""))</f>
        <v>0</v>
      </c>
      <c r="Q51" s="72">
        <f>IF(MENU!$F$18="OECD",Copy_OECD!Q51,IF(MENU!$F$18="World",Copy_World!Q51,""))</f>
        <v>0</v>
      </c>
      <c r="R51" s="72">
        <f>IF(MENU!$F$18="OECD",Copy_OECD!R51,IF(MENU!$F$18="World",Copy_World!R51,""))</f>
        <v>0</v>
      </c>
      <c r="S51" s="72">
        <f>IF(MENU!$F$18="OECD",Copy_OECD!S51,IF(MENU!$F$18="World",Copy_World!S51,""))</f>
        <v>0</v>
      </c>
      <c r="T51" s="73" t="str">
        <f>IF(MENU!$F$18="OECD",Copy_OECD!T51,IF(MENU!$F$18="World",Copy_World!T51,""))</f>
        <v>x</v>
      </c>
      <c r="U51" s="72">
        <f>IF(MENU!$F$18="OECD",Copy_OECD!U51,IF(MENU!$F$18="World",Copy_World!U51,""))</f>
        <v>0</v>
      </c>
      <c r="V51" s="72">
        <f>IF(MENU!$F$18="OECD",Copy_OECD!V51,IF(MENU!$F$18="World",Copy_World!V51,""))</f>
        <v>0</v>
      </c>
      <c r="W51" s="72">
        <f>IF(MENU!$F$18="OECD",Copy_OECD!W51,IF(MENU!$F$18="World",Copy_World!W51,""))</f>
        <v>0</v>
      </c>
      <c r="X51" s="72">
        <f>IF(MENU!$F$18="OECD",Copy_OECD!X51,IF(MENU!$F$18="World",Copy_World!X51,""))</f>
        <v>0</v>
      </c>
      <c r="Y51" s="72">
        <f>IF(MENU!$F$18="OECD",Copy_OECD!Y51,IF(MENU!$F$18="World",Copy_World!Y51,""))</f>
        <v>0</v>
      </c>
      <c r="Z51" s="72">
        <f>IF(MENU!$F$18="OECD",Copy_OECD!Z51,IF(MENU!$F$18="World",Copy_World!Z51,""))</f>
        <v>0</v>
      </c>
      <c r="AA51" s="72">
        <f>IF(MENU!$F$18="OECD",Copy_OECD!AA51,IF(MENU!$F$18="World",Copy_World!AA51,""))</f>
        <v>0</v>
      </c>
      <c r="AB51" s="72">
        <f>IF(MENU!$F$18="OECD",Copy_OECD!AB51,IF(MENU!$F$18="World",Copy_World!AB51,""))</f>
        <v>0</v>
      </c>
      <c r="AC51" s="72">
        <f>IF(MENU!$F$18="OECD",Copy_OECD!AC51,IF(MENU!$F$18="World",Copy_World!AC51,""))</f>
        <v>0</v>
      </c>
      <c r="AD51" s="72">
        <f>IF(MENU!$F$18="OECD",Copy_OECD!AD51,IF(MENU!$F$18="World",Copy_World!AD51,""))</f>
        <v>0</v>
      </c>
      <c r="AE51" s="72">
        <f>IF(MENU!$F$18="OECD",Copy_OECD!AE51,IF(MENU!$F$18="World",Copy_World!AE51,""))</f>
        <v>0</v>
      </c>
      <c r="AF51" s="72">
        <f>IF(MENU!$F$18="OECD",Copy_OECD!AF51,IF(MENU!$F$18="World",Copy_World!AF51,""))</f>
        <v>0</v>
      </c>
      <c r="AG51" s="72">
        <f>IF(MENU!$F$18="OECD",Copy_OECD!AG51,IF(MENU!$F$18="World",Copy_World!AG51,""))</f>
        <v>0</v>
      </c>
      <c r="AH51" s="72">
        <f>IF(MENU!$F$18="OECD",Copy_OECD!AH51,IF(MENU!$F$18="World",Copy_World!AH51,""))</f>
        <v>0</v>
      </c>
      <c r="AI51" s="72">
        <f>IF(MENU!$F$18="OECD",Copy_OECD!AI51,IF(MENU!$F$18="World",Copy_World!AI51,""))</f>
        <v>0</v>
      </c>
      <c r="AJ51" s="72">
        <f>IF(MENU!$F$18="OECD",Copy_OECD!AJ51,IF(MENU!$F$18="World",Copy_World!AJ51,""))</f>
        <v>0</v>
      </c>
      <c r="AK51" s="72">
        <f>IF(MENU!$F$18="OECD",Copy_OECD!AK51,IF(MENU!$F$18="World",Copy_World!AK51,""))</f>
        <v>0</v>
      </c>
      <c r="AL51" s="72">
        <f>IF(MENU!$F$18="OECD",Copy_OECD!AL51,IF(MENU!$F$18="World",Copy_World!AL51,""))</f>
        <v>0</v>
      </c>
      <c r="AM51" s="72">
        <f>IF(MENU!$F$18="OECD",Copy_OECD!AM51,IF(MENU!$F$18="World",Copy_World!AM51,""))</f>
        <v>0</v>
      </c>
      <c r="AN51" s="72">
        <f>IF(MENU!$F$18="OECD",Copy_OECD!AN51,IF(MENU!$F$18="World",Copy_World!AN51,""))</f>
        <v>0</v>
      </c>
      <c r="AO51" s="72">
        <f>IF(MENU!$F$18="OECD",Copy_OECD!AO51,IF(MENU!$F$18="World",Copy_World!AO51,""))</f>
        <v>0</v>
      </c>
      <c r="AP51" s="72">
        <f>IF(MENU!$F$18="OECD",Copy_OECD!AP51,IF(MENU!$F$18="World",Copy_World!AP51,""))</f>
        <v>0</v>
      </c>
      <c r="AQ51" s="72">
        <f>IF(MENU!$F$18="OECD",Copy_OECD!AQ51,IF(MENU!$F$18="World",Copy_World!AQ51,""))</f>
        <v>0</v>
      </c>
      <c r="AR51" s="72">
        <f>IF(MENU!$F$18="OECD",Copy_OECD!AR51,IF(MENU!$F$18="World",Copy_World!AR51,""))</f>
        <v>0</v>
      </c>
      <c r="AS51" s="72">
        <f>IF(MENU!$F$18="OECD",Copy_OECD!AS51,IF(MENU!$F$18="World",Copy_World!AS51,""))</f>
        <v>0</v>
      </c>
      <c r="AT51" s="72">
        <f>IF(MENU!$F$18="OECD",Copy_OECD!AT51,IF(MENU!$F$18="World",Copy_World!AT51,""))</f>
        <v>0</v>
      </c>
      <c r="AU51" s="72">
        <f>IF(MENU!$F$18="OECD",Copy_OECD!AU51,IF(MENU!$F$18="World",Copy_World!AU51,""))</f>
        <v>0</v>
      </c>
      <c r="AV51" s="72">
        <f>IF(MENU!$F$18="OECD",Copy_OECD!AV51,IF(MENU!$F$18="World",Copy_World!AV51,""))</f>
        <v>0</v>
      </c>
      <c r="AW51" s="72">
        <f>IF(MENU!$F$18="OECD",Copy_OECD!AW51,IF(MENU!$F$18="World",Copy_World!AW51,""))</f>
        <v>0</v>
      </c>
      <c r="AX51" s="72">
        <f>IF(MENU!$F$18="OECD",Copy_OECD!AX51,IF(MENU!$F$18="World",Copy_World!AX51,""))</f>
        <v>0</v>
      </c>
      <c r="AY51" s="72">
        <f>IF(MENU!$F$18="OECD",Copy_OECD!AY51,IF(MENU!$F$18="World",Copy_World!AY51,""))</f>
        <v>0</v>
      </c>
      <c r="AZ51" s="72">
        <f>IF(MENU!$F$18="OECD",Copy_OECD!AZ51,IF(MENU!$F$18="World",Copy_World!AZ51,""))</f>
        <v>0</v>
      </c>
      <c r="BA51" s="72">
        <f>IF(MENU!$F$18="OECD",Copy_OECD!BA51,IF(MENU!$F$18="World",Copy_World!BA51,""))</f>
        <v>0</v>
      </c>
      <c r="BB51" s="72">
        <f>IF(MENU!$F$18="OECD",Copy_OECD!BB51,IF(MENU!$F$18="World",Copy_World!BB51,""))</f>
        <v>0</v>
      </c>
      <c r="BC51" s="72">
        <f>IF(MENU!$F$18="OECD",Copy_OECD!BC51,IF(MENU!$F$18="World",Copy_World!BC51,""))</f>
        <v>0</v>
      </c>
      <c r="BD51" s="72">
        <f>IF(MENU!$F$18="OECD",Copy_OECD!BD51,IF(MENU!$F$18="World",Copy_World!BD51,""))</f>
        <v>0</v>
      </c>
      <c r="BE51" s="72">
        <f>IF(MENU!$F$18="OECD",Copy_OECD!BE51,IF(MENU!$F$18="World",Copy_World!BE51,""))</f>
        <v>0</v>
      </c>
      <c r="BF51" s="72">
        <f>IF(MENU!$F$18="OECD",Copy_OECD!BF51,IF(MENU!$F$18="World",Copy_World!BF51,""))</f>
        <v>0</v>
      </c>
      <c r="BG51" s="72">
        <f>IF(MENU!$F$18="OECD",Copy_OECD!BG51,IF(MENU!$F$18="World",Copy_World!BG51,""))</f>
        <v>0</v>
      </c>
      <c r="BH51" s="72">
        <f>IF(MENU!$F$18="OECD",Copy_OECD!BH51,IF(MENU!$F$18="World",Copy_World!BH51,""))</f>
        <v>0</v>
      </c>
      <c r="BI51" s="72">
        <f>IF(MENU!$F$18="OECD",Copy_OECD!BI51,IF(MENU!$F$18="World",Copy_World!BI51,""))</f>
        <v>0</v>
      </c>
      <c r="BJ51" s="72">
        <f>IF(MENU!$F$18="OECD",Copy_OECD!BJ51,IF(MENU!$F$18="World",Copy_World!BJ51,""))</f>
        <v>0</v>
      </c>
      <c r="BK51" s="72">
        <f>IF(MENU!$F$18="OECD",Copy_OECD!BK51,IF(MENU!$F$18="World",Copy_World!BK51,""))</f>
        <v>-850</v>
      </c>
      <c r="BL51" s="72">
        <f>IF(MENU!$F$18="OECD",Copy_OECD!BL51,IF(MENU!$F$18="World",Copy_World!BL51,""))</f>
        <v>-1356</v>
      </c>
      <c r="BM51" s="73">
        <f>IF(MENU!$F$18="OECD",Copy_OECD!BM51,IF(MENU!$F$18="World",Copy_World!BM51,""))</f>
        <v>-2205</v>
      </c>
      <c r="BN51" s="73">
        <f>IF(MENU!$F$18="OECD",Copy_OECD!BN51,IF(MENU!$F$18="World",Copy_World!BN51,""))</f>
        <v>0</v>
      </c>
    </row>
    <row r="52" spans="1:111" x14ac:dyDescent="0.3">
      <c r="A52" s="11" t="str">
        <f>IF(MENU!$F$18="OECD",Copy_OECD!A52,IF(MENU!$F$18="World",Copy_World!A52,""))</f>
        <v>Losses</v>
      </c>
      <c r="B52" s="72">
        <f>IF(MENU!$F$18="OECD",Copy_OECD!B52,IF(MENU!$F$18="World",Copy_World!B52,""))</f>
        <v>0</v>
      </c>
      <c r="C52" s="72">
        <f>IF(MENU!$F$18="OECD",Copy_OECD!C52,IF(MENU!$F$18="World",Copy_World!C52,""))</f>
        <v>0</v>
      </c>
      <c r="D52" s="72">
        <f>IF(MENU!$F$18="OECD",Copy_OECD!D52,IF(MENU!$F$18="World",Copy_World!D52,""))</f>
        <v>0</v>
      </c>
      <c r="E52" s="72">
        <f>IF(MENU!$F$18="OECD",Copy_OECD!E52,IF(MENU!$F$18="World",Copy_World!E52,""))</f>
        <v>0</v>
      </c>
      <c r="F52" s="72">
        <f>IF(MENU!$F$18="OECD",Copy_OECD!F52,IF(MENU!$F$18="World",Copy_World!F52,""))</f>
        <v>0</v>
      </c>
      <c r="G52" s="72">
        <f>IF(MENU!$F$18="OECD",Copy_OECD!G52,IF(MENU!$F$18="World",Copy_World!G52,""))</f>
        <v>0</v>
      </c>
      <c r="H52" s="72">
        <f>IF(MENU!$F$18="OECD",Copy_OECD!H52,IF(MENU!$F$18="World",Copy_World!H52,""))</f>
        <v>0</v>
      </c>
      <c r="I52" s="72">
        <f>IF(MENU!$F$18="OECD",Copy_OECD!I52,IF(MENU!$F$18="World",Copy_World!I52,""))</f>
        <v>0</v>
      </c>
      <c r="J52" s="72">
        <f>IF(MENU!$F$18="OECD",Copy_OECD!J52,IF(MENU!$F$18="World",Copy_World!J52,""))</f>
        <v>0</v>
      </c>
      <c r="K52" s="72">
        <f>IF(MENU!$F$18="OECD",Copy_OECD!K52,IF(MENU!$F$18="World",Copy_World!K52,""))</f>
        <v>0</v>
      </c>
      <c r="L52" s="72">
        <f>IF(MENU!$F$18="OECD",Copy_OECD!L52,IF(MENU!$F$18="World",Copy_World!L52,""))</f>
        <v>0</v>
      </c>
      <c r="M52" s="72">
        <f>IF(MENU!$F$18="OECD",Copy_OECD!M52,IF(MENU!$F$18="World",Copy_World!M52,""))</f>
        <v>0</v>
      </c>
      <c r="N52" s="72">
        <f>IF(MENU!$F$18="OECD",Copy_OECD!N52,IF(MENU!$F$18="World",Copy_World!N52,""))</f>
        <v>0</v>
      </c>
      <c r="O52" s="72">
        <f>IF(MENU!$F$18="OECD",Copy_OECD!O52,IF(MENU!$F$18="World",Copy_World!O52,""))</f>
        <v>0</v>
      </c>
      <c r="P52" s="72">
        <f>IF(MENU!$F$18="OECD",Copy_OECD!P52,IF(MENU!$F$18="World",Copy_World!P52,""))</f>
        <v>0</v>
      </c>
      <c r="Q52" s="72">
        <f>IF(MENU!$F$18="OECD",Copy_OECD!Q52,IF(MENU!$F$18="World",Copy_World!Q52,""))</f>
        <v>0</v>
      </c>
      <c r="R52" s="72">
        <f>IF(MENU!$F$18="OECD",Copy_OECD!R52,IF(MENU!$F$18="World",Copy_World!R52,""))</f>
        <v>0</v>
      </c>
      <c r="S52" s="72">
        <f>IF(MENU!$F$18="OECD",Copy_OECD!S52,IF(MENU!$F$18="World",Copy_World!S52,""))</f>
        <v>-1740</v>
      </c>
      <c r="T52" s="73" t="str">
        <f>IF(MENU!$F$18="OECD",Copy_OECD!T52,IF(MENU!$F$18="World",Copy_World!T52,""))</f>
        <v>x</v>
      </c>
      <c r="U52" s="72">
        <f>IF(MENU!$F$18="OECD",Copy_OECD!U52,IF(MENU!$F$18="World",Copy_World!U52,""))</f>
        <v>0</v>
      </c>
      <c r="V52" s="72">
        <f>IF(MENU!$F$18="OECD",Copy_OECD!V52,IF(MENU!$F$18="World",Copy_World!V52,""))</f>
        <v>0</v>
      </c>
      <c r="W52" s="72">
        <f>IF(MENU!$F$18="OECD",Copy_OECD!W52,IF(MENU!$F$18="World",Copy_World!W52,""))</f>
        <v>0</v>
      </c>
      <c r="X52" s="72">
        <f>IF(MENU!$F$18="OECD",Copy_OECD!X52,IF(MENU!$F$18="World",Copy_World!X52,""))</f>
        <v>0</v>
      </c>
      <c r="Y52" s="72">
        <f>IF(MENU!$F$18="OECD",Copy_OECD!Y52,IF(MENU!$F$18="World",Copy_World!Y52,""))</f>
        <v>0</v>
      </c>
      <c r="Z52" s="72">
        <f>IF(MENU!$F$18="OECD",Copy_OECD!Z52,IF(MENU!$F$18="World",Copy_World!Z52,""))</f>
        <v>0</v>
      </c>
      <c r="AA52" s="72">
        <f>IF(MENU!$F$18="OECD",Copy_OECD!AA52,IF(MENU!$F$18="World",Copy_World!AA52,""))</f>
        <v>0</v>
      </c>
      <c r="AB52" s="72">
        <f>IF(MENU!$F$18="OECD",Copy_OECD!AB52,IF(MENU!$F$18="World",Copy_World!AB52,""))</f>
        <v>0</v>
      </c>
      <c r="AC52" s="72">
        <f>IF(MENU!$F$18="OECD",Copy_OECD!AC52,IF(MENU!$F$18="World",Copy_World!AC52,""))</f>
        <v>0</v>
      </c>
      <c r="AD52" s="72">
        <f>IF(MENU!$F$18="OECD",Copy_OECD!AD52,IF(MENU!$F$18="World",Copy_World!AD52,""))</f>
        <v>0</v>
      </c>
      <c r="AE52" s="72">
        <f>IF(MENU!$F$18="OECD",Copy_OECD!AE52,IF(MENU!$F$18="World",Copy_World!AE52,""))</f>
        <v>0</v>
      </c>
      <c r="AF52" s="72">
        <f>IF(MENU!$F$18="OECD",Copy_OECD!AF52,IF(MENU!$F$18="World",Copy_World!AF52,""))</f>
        <v>0</v>
      </c>
      <c r="AG52" s="72">
        <f>IF(MENU!$F$18="OECD",Copy_OECD!AG52,IF(MENU!$F$18="World",Copy_World!AG52,""))</f>
        <v>0</v>
      </c>
      <c r="AH52" s="72">
        <f>IF(MENU!$F$18="OECD",Copy_OECD!AH52,IF(MENU!$F$18="World",Copy_World!AH52,""))</f>
        <v>0</v>
      </c>
      <c r="AI52" s="72">
        <f>IF(MENU!$F$18="OECD",Copy_OECD!AI52,IF(MENU!$F$18="World",Copy_World!AI52,""))</f>
        <v>0</v>
      </c>
      <c r="AJ52" s="72">
        <f>IF(MENU!$F$18="OECD",Copy_OECD!AJ52,IF(MENU!$F$18="World",Copy_World!AJ52,""))</f>
        <v>0</v>
      </c>
      <c r="AK52" s="72">
        <f>IF(MENU!$F$18="OECD",Copy_OECD!AK52,IF(MENU!$F$18="World",Copy_World!AK52,""))</f>
        <v>0</v>
      </c>
      <c r="AL52" s="72">
        <f>IF(MENU!$F$18="OECD",Copy_OECD!AL52,IF(MENU!$F$18="World",Copy_World!AL52,""))</f>
        <v>0</v>
      </c>
      <c r="AM52" s="72">
        <f>IF(MENU!$F$18="OECD",Copy_OECD!AM52,IF(MENU!$F$18="World",Copy_World!AM52,""))</f>
        <v>0</v>
      </c>
      <c r="AN52" s="72">
        <f>IF(MENU!$F$18="OECD",Copy_OECD!AN52,IF(MENU!$F$18="World",Copy_World!AN52,""))</f>
        <v>0</v>
      </c>
      <c r="AO52" s="72">
        <f>IF(MENU!$F$18="OECD",Copy_OECD!AO52,IF(MENU!$F$18="World",Copy_World!AO52,""))</f>
        <v>0</v>
      </c>
      <c r="AP52" s="72">
        <f>IF(MENU!$F$18="OECD",Copy_OECD!AP52,IF(MENU!$F$18="World",Copy_World!AP52,""))</f>
        <v>0</v>
      </c>
      <c r="AQ52" s="72">
        <f>IF(MENU!$F$18="OECD",Copy_OECD!AQ52,IF(MENU!$F$18="World",Copy_World!AQ52,""))</f>
        <v>0</v>
      </c>
      <c r="AR52" s="72">
        <f>IF(MENU!$F$18="OECD",Copy_OECD!AR52,IF(MENU!$F$18="World",Copy_World!AR52,""))</f>
        <v>0</v>
      </c>
      <c r="AS52" s="72">
        <f>IF(MENU!$F$18="OECD",Copy_OECD!AS52,IF(MENU!$F$18="World",Copy_World!AS52,""))</f>
        <v>0</v>
      </c>
      <c r="AT52" s="72">
        <f>IF(MENU!$F$18="OECD",Copy_OECD!AT52,IF(MENU!$F$18="World",Copy_World!AT52,""))</f>
        <v>0</v>
      </c>
      <c r="AU52" s="72">
        <f>IF(MENU!$F$18="OECD",Copy_OECD!AU52,IF(MENU!$F$18="World",Copy_World!AU52,""))</f>
        <v>0</v>
      </c>
      <c r="AV52" s="72">
        <f>IF(MENU!$F$18="OECD",Copy_OECD!AV52,IF(MENU!$F$18="World",Copy_World!AV52,""))</f>
        <v>0</v>
      </c>
      <c r="AW52" s="72">
        <f>IF(MENU!$F$18="OECD",Copy_OECD!AW52,IF(MENU!$F$18="World",Copy_World!AW52,""))</f>
        <v>0</v>
      </c>
      <c r="AX52" s="72">
        <f>IF(MENU!$F$18="OECD",Copy_OECD!AX52,IF(MENU!$F$18="World",Copy_World!AX52,""))</f>
        <v>0</v>
      </c>
      <c r="AY52" s="72">
        <f>IF(MENU!$F$18="OECD",Copy_OECD!AY52,IF(MENU!$F$18="World",Copy_World!AY52,""))</f>
        <v>0</v>
      </c>
      <c r="AZ52" s="72">
        <f>IF(MENU!$F$18="OECD",Copy_OECD!AZ52,IF(MENU!$F$18="World",Copy_World!AZ52,""))</f>
        <v>0</v>
      </c>
      <c r="BA52" s="72">
        <f>IF(MENU!$F$18="OECD",Copy_OECD!BA52,IF(MENU!$F$18="World",Copy_World!BA52,""))</f>
        <v>0</v>
      </c>
      <c r="BB52" s="72">
        <f>IF(MENU!$F$18="OECD",Copy_OECD!BB52,IF(MENU!$F$18="World",Copy_World!BB52,""))</f>
        <v>0</v>
      </c>
      <c r="BC52" s="72">
        <f>IF(MENU!$F$18="OECD",Copy_OECD!BC52,IF(MENU!$F$18="World",Copy_World!BC52,""))</f>
        <v>0</v>
      </c>
      <c r="BD52" s="72">
        <f>IF(MENU!$F$18="OECD",Copy_OECD!BD52,IF(MENU!$F$18="World",Copy_World!BD52,""))</f>
        <v>0</v>
      </c>
      <c r="BE52" s="72">
        <f>IF(MENU!$F$18="OECD",Copy_OECD!BE52,IF(MENU!$F$18="World",Copy_World!BE52,""))</f>
        <v>0</v>
      </c>
      <c r="BF52" s="72">
        <f>IF(MENU!$F$18="OECD",Copy_OECD!BF52,IF(MENU!$F$18="World",Copy_World!BF52,""))</f>
        <v>0</v>
      </c>
      <c r="BG52" s="72">
        <f>IF(MENU!$F$18="OECD",Copy_OECD!BG52,IF(MENU!$F$18="World",Copy_World!BG52,""))</f>
        <v>0</v>
      </c>
      <c r="BH52" s="72">
        <f>IF(MENU!$F$18="OECD",Copy_OECD!BH52,IF(MENU!$F$18="World",Copy_World!BH52,""))</f>
        <v>0</v>
      </c>
      <c r="BI52" s="72">
        <f>IF(MENU!$F$18="OECD",Copy_OECD!BI52,IF(MENU!$F$18="World",Copy_World!BI52,""))</f>
        <v>0</v>
      </c>
      <c r="BJ52" s="72">
        <f>IF(MENU!$F$18="OECD",Copy_OECD!BJ52,IF(MENU!$F$18="World",Copy_World!BJ52,""))</f>
        <v>0</v>
      </c>
      <c r="BK52" s="72">
        <f>IF(MENU!$F$18="OECD",Copy_OECD!BK52,IF(MENU!$F$18="World",Copy_World!BK52,""))</f>
        <v>-17766</v>
      </c>
      <c r="BL52" s="72">
        <f>IF(MENU!$F$18="OECD",Copy_OECD!BL52,IF(MENU!$F$18="World",Copy_World!BL52,""))</f>
        <v>-3124</v>
      </c>
      <c r="BM52" s="73">
        <f>IF(MENU!$F$18="OECD",Copy_OECD!BM52,IF(MENU!$F$18="World",Copy_World!BM52,""))</f>
        <v>-22630</v>
      </c>
      <c r="BN52" s="73">
        <f>IF(MENU!$F$18="OECD",Copy_OECD!BN52,IF(MENU!$F$18="World",Copy_World!BN52,""))</f>
        <v>0</v>
      </c>
    </row>
    <row r="53" spans="1:111" s="2" customFormat="1" x14ac:dyDescent="0.3">
      <c r="A53" s="10" t="str">
        <f>IF(MENU!$F$18="OECD",Copy_OECD!A53,IF(MENU!$F$18="World",Copy_World!A53,""))</f>
        <v>Total final consumption</v>
      </c>
      <c r="B53" s="73">
        <f>IF(MENU!$F$18="OECD",Copy_OECD!B53,IF(MENU!$F$18="World",Copy_World!B53,""))</f>
        <v>1026</v>
      </c>
      <c r="C53" s="73">
        <f>IF(MENU!$F$18="OECD",Copy_OECD!C53,IF(MENU!$F$18="World",Copy_World!C53,""))</f>
        <v>2380</v>
      </c>
      <c r="D53" s="73">
        <f>IF(MENU!$F$18="OECD",Copy_OECD!D53,IF(MENU!$F$18="World",Copy_World!D53,""))</f>
        <v>0</v>
      </c>
      <c r="E53" s="73">
        <f>IF(MENU!$F$18="OECD",Copy_OECD!E53,IF(MENU!$F$18="World",Copy_World!E53,""))</f>
        <v>0</v>
      </c>
      <c r="F53" s="73">
        <f>IF(MENU!$F$18="OECD",Copy_OECD!F53,IF(MENU!$F$18="World",Copy_World!F53,""))</f>
        <v>640</v>
      </c>
      <c r="G53" s="73">
        <f>IF(MENU!$F$18="OECD",Copy_OECD!G53,IF(MENU!$F$18="World",Copy_World!G53,""))</f>
        <v>0</v>
      </c>
      <c r="H53" s="73">
        <f>IF(MENU!$F$18="OECD",Copy_OECD!H53,IF(MENU!$F$18="World",Copy_World!H53,""))</f>
        <v>4503</v>
      </c>
      <c r="I53" s="73">
        <f>IF(MENU!$F$18="OECD",Copy_OECD!I53,IF(MENU!$F$18="World",Copy_World!I53,""))</f>
        <v>0</v>
      </c>
      <c r="J53" s="73">
        <f>IF(MENU!$F$18="OECD",Copy_OECD!J53,IF(MENU!$F$18="World",Copy_World!J53,""))</f>
        <v>2137</v>
      </c>
      <c r="K53" s="73">
        <f>IF(MENU!$F$18="OECD",Copy_OECD!K53,IF(MENU!$F$18="World",Copy_World!K53,""))</f>
        <v>480</v>
      </c>
      <c r="L53" s="73">
        <f>IF(MENU!$F$18="OECD",Copy_OECD!L53,IF(MENU!$F$18="World",Copy_World!L53,""))</f>
        <v>0</v>
      </c>
      <c r="M53" s="73">
        <f>IF(MENU!$F$18="OECD",Copy_OECD!M53,IF(MENU!$F$18="World",Copy_World!M53,""))</f>
        <v>8167</v>
      </c>
      <c r="N53" s="73">
        <f>IF(MENU!$F$18="OECD",Copy_OECD!N53,IF(MENU!$F$18="World",Copy_World!N53,""))</f>
        <v>10125</v>
      </c>
      <c r="O53" s="73">
        <f>IF(MENU!$F$18="OECD",Copy_OECD!O53,IF(MENU!$F$18="World",Copy_World!O53,""))</f>
        <v>0</v>
      </c>
      <c r="P53" s="73">
        <f>IF(MENU!$F$18="OECD",Copy_OECD!P53,IF(MENU!$F$18="World",Copy_World!P53,""))</f>
        <v>0</v>
      </c>
      <c r="Q53" s="73">
        <f>IF(MENU!$F$18="OECD",Copy_OECD!Q53,IF(MENU!$F$18="World",Copy_World!Q53,""))</f>
        <v>0</v>
      </c>
      <c r="R53" s="73">
        <f>IF(MENU!$F$18="OECD",Copy_OECD!R53,IF(MENU!$F$18="World",Copy_World!R53,""))</f>
        <v>0</v>
      </c>
      <c r="S53" s="73">
        <f>IF(MENU!$F$18="OECD",Copy_OECD!S53,IF(MENU!$F$18="World",Copy_World!S53,""))</f>
        <v>749452</v>
      </c>
      <c r="T53" s="73" t="str">
        <f>IF(MENU!$F$18="OECD",Copy_OECD!T53,IF(MENU!$F$18="World",Copy_World!T53,""))</f>
        <v>x</v>
      </c>
      <c r="U53" s="73">
        <f>IF(MENU!$F$18="OECD",Copy_OECD!U53,IF(MENU!$F$18="World",Copy_World!U53,""))</f>
        <v>0</v>
      </c>
      <c r="V53" s="73">
        <f>IF(MENU!$F$18="OECD",Copy_OECD!V53,IF(MENU!$F$18="World",Copy_World!V53,""))</f>
        <v>132088</v>
      </c>
      <c r="W53" s="73">
        <f>IF(MENU!$F$18="OECD",Copy_OECD!W53,IF(MENU!$F$18="World",Copy_World!W53,""))</f>
        <v>0</v>
      </c>
      <c r="X53" s="73">
        <f>IF(MENU!$F$18="OECD",Copy_OECD!X53,IF(MENU!$F$18="World",Copy_World!X53,""))</f>
        <v>0</v>
      </c>
      <c r="Y53" s="73">
        <f>IF(MENU!$F$18="OECD",Copy_OECD!Y53,IF(MENU!$F$18="World",Copy_World!Y53,""))</f>
        <v>0</v>
      </c>
      <c r="Z53" s="73">
        <f>IF(MENU!$F$18="OECD",Copy_OECD!Z53,IF(MENU!$F$18="World",Copy_World!Z53,""))</f>
        <v>101029</v>
      </c>
      <c r="AA53" s="73">
        <f>IF(MENU!$F$18="OECD",Copy_OECD!AA53,IF(MENU!$F$18="World",Copy_World!AA53,""))</f>
        <v>0</v>
      </c>
      <c r="AB53" s="73">
        <f>IF(MENU!$F$18="OECD",Copy_OECD!AB53,IF(MENU!$F$18="World",Copy_World!AB53,""))</f>
        <v>174202</v>
      </c>
      <c r="AC53" s="73">
        <f>IF(MENU!$F$18="OECD",Copy_OECD!AC53,IF(MENU!$F$18="World",Copy_World!AC53,""))</f>
        <v>159148</v>
      </c>
      <c r="AD53" s="73">
        <f>IF(MENU!$F$18="OECD",Copy_OECD!AD53,IF(MENU!$F$18="World",Copy_World!AD53,""))</f>
        <v>44</v>
      </c>
      <c r="AE53" s="73">
        <f>IF(MENU!$F$18="OECD",Copy_OECD!AE53,IF(MENU!$F$18="World",Copy_World!AE53,""))</f>
        <v>0</v>
      </c>
      <c r="AF53" s="73">
        <f>IF(MENU!$F$18="OECD",Copy_OECD!AF53,IF(MENU!$F$18="World",Copy_World!AF53,""))</f>
        <v>1849</v>
      </c>
      <c r="AG53" s="73">
        <f>IF(MENU!$F$18="OECD",Copy_OECD!AG53,IF(MENU!$F$18="World",Copy_World!AG53,""))</f>
        <v>3612</v>
      </c>
      <c r="AH53" s="73">
        <f>IF(MENU!$F$18="OECD",Copy_OECD!AH53,IF(MENU!$F$18="World",Copy_World!AH53,""))</f>
        <v>283290</v>
      </c>
      <c r="AI53" s="73">
        <f>IF(MENU!$F$18="OECD",Copy_OECD!AI53,IF(MENU!$F$18="World",Copy_World!AI53,""))</f>
        <v>1600</v>
      </c>
      <c r="AJ53" s="73">
        <f>IF(MENU!$F$18="OECD",Copy_OECD!AJ53,IF(MENU!$F$18="World",Copy_World!AJ53,""))</f>
        <v>172172</v>
      </c>
      <c r="AK53" s="73">
        <f>IF(MENU!$F$18="OECD",Copy_OECD!AK53,IF(MENU!$F$18="World",Copy_World!AK53,""))</f>
        <v>1613</v>
      </c>
      <c r="AL53" s="73">
        <f>IF(MENU!$F$18="OECD",Copy_OECD!AL53,IF(MENU!$F$18="World",Copy_World!AL53,""))</f>
        <v>5502</v>
      </c>
      <c r="AM53" s="73">
        <f>IF(MENU!$F$18="OECD",Copy_OECD!AM53,IF(MENU!$F$18="World",Copy_World!AM53,""))</f>
        <v>7956</v>
      </c>
      <c r="AN53" s="73">
        <f>IF(MENU!$F$18="OECD",Copy_OECD!AN53,IF(MENU!$F$18="World",Copy_World!AN53,""))</f>
        <v>11760</v>
      </c>
      <c r="AO53" s="73">
        <f>IF(MENU!$F$18="OECD",Copy_OECD!AO53,IF(MENU!$F$18="World",Copy_World!AO53,""))</f>
        <v>1088</v>
      </c>
      <c r="AP53" s="73">
        <f>IF(MENU!$F$18="OECD",Copy_OECD!AP53,IF(MENU!$F$18="World",Copy_World!AP53,""))</f>
        <v>12560</v>
      </c>
      <c r="AQ53" s="73">
        <f>IF(MENU!$F$18="OECD",Copy_OECD!AQ53,IF(MENU!$F$18="World",Copy_World!AQ53,""))</f>
        <v>0</v>
      </c>
      <c r="AR53" s="73">
        <f>IF(MENU!$F$18="OECD",Copy_OECD!AR53,IF(MENU!$F$18="World",Copy_World!AR53,""))</f>
        <v>2010</v>
      </c>
      <c r="AS53" s="73">
        <f>IF(MENU!$F$18="OECD",Copy_OECD!AS53,IF(MENU!$F$18="World",Copy_World!AS53,""))</f>
        <v>1713</v>
      </c>
      <c r="AT53" s="73">
        <f>IF(MENU!$F$18="OECD",Copy_OECD!AT53,IF(MENU!$F$18="World",Copy_World!AT53,""))</f>
        <v>25950</v>
      </c>
      <c r="AU53" s="73">
        <f>IF(MENU!$F$18="OECD",Copy_OECD!AU53,IF(MENU!$F$18="World",Copy_World!AU53,""))</f>
        <v>4972</v>
      </c>
      <c r="AV53" s="73">
        <f>IF(MENU!$F$18="OECD",Copy_OECD!AV53,IF(MENU!$F$18="World",Copy_World!AV53,""))</f>
        <v>5373</v>
      </c>
      <c r="AW53" s="73">
        <f>IF(MENU!$F$18="OECD",Copy_OECD!AW53,IF(MENU!$F$18="World",Copy_World!AW53,""))</f>
        <v>10323</v>
      </c>
      <c r="AX53" s="73">
        <f>IF(MENU!$F$18="OECD",Copy_OECD!AX53,IF(MENU!$F$18="World",Copy_World!AX53,""))</f>
        <v>0</v>
      </c>
      <c r="AY53" s="73">
        <f>IF(MENU!$F$18="OECD",Copy_OECD!AY53,IF(MENU!$F$18="World",Copy_World!AY53,""))</f>
        <v>0</v>
      </c>
      <c r="AZ53" s="73">
        <f>IF(MENU!$F$18="OECD",Copy_OECD!AZ53,IF(MENU!$F$18="World",Copy_World!AZ53,""))</f>
        <v>270</v>
      </c>
      <c r="BA53" s="73">
        <f>IF(MENU!$F$18="OECD",Copy_OECD!BA53,IF(MENU!$F$18="World",Copy_World!BA53,""))</f>
        <v>0</v>
      </c>
      <c r="BB53" s="73">
        <f>IF(MENU!$F$18="OECD",Copy_OECD!BB53,IF(MENU!$F$18="World",Copy_World!BB53,""))</f>
        <v>0</v>
      </c>
      <c r="BC53" s="73">
        <f>IF(MENU!$F$18="OECD",Copy_OECD!BC53,IF(MENU!$F$18="World",Copy_World!BC53,""))</f>
        <v>0</v>
      </c>
      <c r="BD53" s="73">
        <f>IF(MENU!$F$18="OECD",Copy_OECD!BD53,IF(MENU!$F$18="World",Copy_World!BD53,""))</f>
        <v>0</v>
      </c>
      <c r="BE53" s="73">
        <f>IF(MENU!$F$18="OECD",Copy_OECD!BE53,IF(MENU!$F$18="World",Copy_World!BE53,""))</f>
        <v>1502</v>
      </c>
      <c r="BF53" s="73">
        <f>IF(MENU!$F$18="OECD",Copy_OECD!BF53,IF(MENU!$F$18="World",Copy_World!BF53,""))</f>
        <v>0</v>
      </c>
      <c r="BG53" s="73">
        <f>IF(MENU!$F$18="OECD",Copy_OECD!BG53,IF(MENU!$F$18="World",Copy_World!BG53,""))</f>
        <v>1128</v>
      </c>
      <c r="BH53" s="73">
        <f>IF(MENU!$F$18="OECD",Copy_OECD!BH53,IF(MENU!$F$18="World",Copy_World!BH53,""))</f>
        <v>0</v>
      </c>
      <c r="BI53" s="73">
        <f>IF(MENU!$F$18="OECD",Copy_OECD!BI53,IF(MENU!$F$18="World",Copy_World!BI53,""))</f>
        <v>0</v>
      </c>
      <c r="BJ53" s="73">
        <f>IF(MENU!$F$18="OECD",Copy_OECD!BJ53,IF(MENU!$F$18="World",Copy_World!BJ53,""))</f>
        <v>0</v>
      </c>
      <c r="BK53" s="73">
        <f>IF(MENU!$F$18="OECD",Copy_OECD!BK53,IF(MENU!$F$18="World",Copy_World!BK53,""))</f>
        <v>365235</v>
      </c>
      <c r="BL53" s="73">
        <f>IF(MENU!$F$18="OECD",Copy_OECD!BL53,IF(MENU!$F$18="World",Copy_World!BL53,""))</f>
        <v>109074</v>
      </c>
      <c r="BM53" s="73">
        <f>IF(MENU!$F$18="OECD",Copy_OECD!BM53,IF(MENU!$F$18="World",Copy_World!BM53,""))</f>
        <v>2375972</v>
      </c>
      <c r="BN53" s="73">
        <f>IF(MENU!$F$18="OECD",Copy_OECD!BN53,IF(MENU!$F$18="World",Copy_World!BN53,""))</f>
        <v>51527</v>
      </c>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row>
    <row r="54" spans="1:111" s="2" customFormat="1" x14ac:dyDescent="0.3">
      <c r="A54" s="10" t="str">
        <f>IF(MENU!$F$18="OECD",Copy_OECD!A54,IF(MENU!$F$18="World",Copy_World!A54,""))</f>
        <v>Industry</v>
      </c>
      <c r="B54" s="73">
        <f>IF(MENU!$F$18="OECD",Copy_OECD!B54,IF(MENU!$F$18="World",Copy_World!B54,""))</f>
        <v>1026</v>
      </c>
      <c r="C54" s="73">
        <f>IF(MENU!$F$18="OECD",Copy_OECD!C54,IF(MENU!$F$18="World",Copy_World!C54,""))</f>
        <v>2208</v>
      </c>
      <c r="D54" s="73">
        <f>IF(MENU!$F$18="OECD",Copy_OECD!D54,IF(MENU!$F$18="World",Copy_World!D54,""))</f>
        <v>0</v>
      </c>
      <c r="E54" s="73">
        <f>IF(MENU!$F$18="OECD",Copy_OECD!E54,IF(MENU!$F$18="World",Copy_World!E54,""))</f>
        <v>0</v>
      </c>
      <c r="F54" s="73">
        <f>IF(MENU!$F$18="OECD",Copy_OECD!F54,IF(MENU!$F$18="World",Copy_World!F54,""))</f>
        <v>640</v>
      </c>
      <c r="G54" s="73">
        <f>IF(MENU!$F$18="OECD",Copy_OECD!G54,IF(MENU!$F$18="World",Copy_World!G54,""))</f>
        <v>0</v>
      </c>
      <c r="H54" s="73">
        <f>IF(MENU!$F$18="OECD",Copy_OECD!H54,IF(MENU!$F$18="World",Copy_World!H54,""))</f>
        <v>4361</v>
      </c>
      <c r="I54" s="73">
        <f>IF(MENU!$F$18="OECD",Copy_OECD!I54,IF(MENU!$F$18="World",Copy_World!I54,""))</f>
        <v>0</v>
      </c>
      <c r="J54" s="73">
        <f>IF(MENU!$F$18="OECD",Copy_OECD!J54,IF(MENU!$F$18="World",Copy_World!J54,""))</f>
        <v>0</v>
      </c>
      <c r="K54" s="73">
        <f>IF(MENU!$F$18="OECD",Copy_OECD!K54,IF(MENU!$F$18="World",Copy_World!K54,""))</f>
        <v>420</v>
      </c>
      <c r="L54" s="73">
        <f>IF(MENU!$F$18="OECD",Copy_OECD!L54,IF(MENU!$F$18="World",Copy_World!L54,""))</f>
        <v>0</v>
      </c>
      <c r="M54" s="73">
        <f>IF(MENU!$F$18="OECD",Copy_OECD!M54,IF(MENU!$F$18="World",Copy_World!M54,""))</f>
        <v>8167</v>
      </c>
      <c r="N54" s="73">
        <f>IF(MENU!$F$18="OECD",Copy_OECD!N54,IF(MENU!$F$18="World",Copy_World!N54,""))</f>
        <v>10125</v>
      </c>
      <c r="O54" s="73">
        <f>IF(MENU!$F$18="OECD",Copy_OECD!O54,IF(MENU!$F$18="World",Copy_World!O54,""))</f>
        <v>0</v>
      </c>
      <c r="P54" s="73">
        <f>IF(MENU!$F$18="OECD",Copy_OECD!P54,IF(MENU!$F$18="World",Copy_World!P54,""))</f>
        <v>0</v>
      </c>
      <c r="Q54" s="73">
        <f>IF(MENU!$F$18="OECD",Copy_OECD!Q54,IF(MENU!$F$18="World",Copy_World!Q54,""))</f>
        <v>0</v>
      </c>
      <c r="R54" s="73">
        <f>IF(MENU!$F$18="OECD",Copy_OECD!R54,IF(MENU!$F$18="World",Copy_World!R54,""))</f>
        <v>0</v>
      </c>
      <c r="S54" s="73">
        <f>IF(MENU!$F$18="OECD",Copy_OECD!S54,IF(MENU!$F$18="World",Copy_World!S54,""))</f>
        <v>190135</v>
      </c>
      <c r="T54" s="73" t="str">
        <f>IF(MENU!$F$18="OECD",Copy_OECD!T54,IF(MENU!$F$18="World",Copy_World!T54,""))</f>
        <v>x</v>
      </c>
      <c r="U54" s="73">
        <f>IF(MENU!$F$18="OECD",Copy_OECD!U54,IF(MENU!$F$18="World",Copy_World!U54,""))</f>
        <v>0</v>
      </c>
      <c r="V54" s="73">
        <f>IF(MENU!$F$18="OECD",Copy_OECD!V54,IF(MENU!$F$18="World",Copy_World!V54,""))</f>
        <v>0</v>
      </c>
      <c r="W54" s="73">
        <f>IF(MENU!$F$18="OECD",Copy_OECD!W54,IF(MENU!$F$18="World",Copy_World!W54,""))</f>
        <v>0</v>
      </c>
      <c r="X54" s="73">
        <f>IF(MENU!$F$18="OECD",Copy_OECD!X54,IF(MENU!$F$18="World",Copy_World!X54,""))</f>
        <v>0</v>
      </c>
      <c r="Y54" s="73">
        <f>IF(MENU!$F$18="OECD",Copy_OECD!Y54,IF(MENU!$F$18="World",Copy_World!Y54,""))</f>
        <v>0</v>
      </c>
      <c r="Z54" s="73">
        <f>IF(MENU!$F$18="OECD",Copy_OECD!Z54,IF(MENU!$F$18="World",Copy_World!Z54,""))</f>
        <v>101029</v>
      </c>
      <c r="AA54" s="73">
        <f>IF(MENU!$F$18="OECD",Copy_OECD!AA54,IF(MENU!$F$18="World",Copy_World!AA54,""))</f>
        <v>0</v>
      </c>
      <c r="AB54" s="73">
        <f>IF(MENU!$F$18="OECD",Copy_OECD!AB54,IF(MENU!$F$18="World",Copy_World!AB54,""))</f>
        <v>644</v>
      </c>
      <c r="AC54" s="73">
        <f>IF(MENU!$F$18="OECD",Copy_OECD!AC54,IF(MENU!$F$18="World",Copy_World!AC54,""))</f>
        <v>0</v>
      </c>
      <c r="AD54" s="73">
        <f>IF(MENU!$F$18="OECD",Copy_OECD!AD54,IF(MENU!$F$18="World",Copy_World!AD54,""))</f>
        <v>0</v>
      </c>
      <c r="AE54" s="73">
        <f>IF(MENU!$F$18="OECD",Copy_OECD!AE54,IF(MENU!$F$18="World",Copy_World!AE54,""))</f>
        <v>0</v>
      </c>
      <c r="AF54" s="73">
        <f>IF(MENU!$F$18="OECD",Copy_OECD!AF54,IF(MENU!$F$18="World",Copy_World!AF54,""))</f>
        <v>0</v>
      </c>
      <c r="AG54" s="73">
        <f>IF(MENU!$F$18="OECD",Copy_OECD!AG54,IF(MENU!$F$18="World",Copy_World!AG54,""))</f>
        <v>0</v>
      </c>
      <c r="AH54" s="73">
        <f>IF(MENU!$F$18="OECD",Copy_OECD!AH54,IF(MENU!$F$18="World",Copy_World!AH54,""))</f>
        <v>18914</v>
      </c>
      <c r="AI54" s="73">
        <f>IF(MENU!$F$18="OECD",Copy_OECD!AI54,IF(MENU!$F$18="World",Copy_World!AI54,""))</f>
        <v>200</v>
      </c>
      <c r="AJ54" s="73">
        <f>IF(MENU!$F$18="OECD",Copy_OECD!AJ54,IF(MENU!$F$18="World",Copy_World!AJ54,""))</f>
        <v>0</v>
      </c>
      <c r="AK54" s="73">
        <f>IF(MENU!$F$18="OECD",Copy_OECD!AK54,IF(MENU!$F$18="World",Copy_World!AK54,""))</f>
        <v>0</v>
      </c>
      <c r="AL54" s="73">
        <f>IF(MENU!$F$18="OECD",Copy_OECD!AL54,IF(MENU!$F$18="World",Copy_World!AL54,""))</f>
        <v>0</v>
      </c>
      <c r="AM54" s="73">
        <f>IF(MENU!$F$18="OECD",Copy_OECD!AM54,IF(MENU!$F$18="World",Copy_World!AM54,""))</f>
        <v>0</v>
      </c>
      <c r="AN54" s="73">
        <f>IF(MENU!$F$18="OECD",Copy_OECD!AN54,IF(MENU!$F$18="World",Copy_World!AN54,""))</f>
        <v>0</v>
      </c>
      <c r="AO54" s="73">
        <f>IF(MENU!$F$18="OECD",Copy_OECD!AO54,IF(MENU!$F$18="World",Copy_World!AO54,""))</f>
        <v>0</v>
      </c>
      <c r="AP54" s="73">
        <f>IF(MENU!$F$18="OECD",Copy_OECD!AP54,IF(MENU!$F$18="World",Copy_World!AP54,""))</f>
        <v>2280</v>
      </c>
      <c r="AQ54" s="73">
        <f>IF(MENU!$F$18="OECD",Copy_OECD!AQ54,IF(MENU!$F$18="World",Copy_World!AQ54,""))</f>
        <v>0</v>
      </c>
      <c r="AR54" s="73">
        <f>IF(MENU!$F$18="OECD",Copy_OECD!AR54,IF(MENU!$F$18="World",Copy_World!AR54,""))</f>
        <v>0</v>
      </c>
      <c r="AS54" s="73">
        <f>IF(MENU!$F$18="OECD",Copy_OECD!AS54,IF(MENU!$F$18="World",Copy_World!AS54,""))</f>
        <v>0</v>
      </c>
      <c r="AT54" s="73">
        <f>IF(MENU!$F$18="OECD",Copy_OECD!AT54,IF(MENU!$F$18="World",Copy_World!AT54,""))</f>
        <v>4483</v>
      </c>
      <c r="AU54" s="73">
        <f>IF(MENU!$F$18="OECD",Copy_OECD!AU54,IF(MENU!$F$18="World",Copy_World!AU54,""))</f>
        <v>1056</v>
      </c>
      <c r="AV54" s="73">
        <f>IF(MENU!$F$18="OECD",Copy_OECD!AV54,IF(MENU!$F$18="World",Copy_World!AV54,""))</f>
        <v>0</v>
      </c>
      <c r="AW54" s="73">
        <f>IF(MENU!$F$18="OECD",Copy_OECD!AW54,IF(MENU!$F$18="World",Copy_World!AW54,""))</f>
        <v>555</v>
      </c>
      <c r="AX54" s="73">
        <f>IF(MENU!$F$18="OECD",Copy_OECD!AX54,IF(MENU!$F$18="World",Copy_World!AX54,""))</f>
        <v>0</v>
      </c>
      <c r="AY54" s="73">
        <f>IF(MENU!$F$18="OECD",Copy_OECD!AY54,IF(MENU!$F$18="World",Copy_World!AY54,""))</f>
        <v>0</v>
      </c>
      <c r="AZ54" s="73">
        <f>IF(MENU!$F$18="OECD",Copy_OECD!AZ54,IF(MENU!$F$18="World",Copy_World!AZ54,""))</f>
        <v>0</v>
      </c>
      <c r="BA54" s="73">
        <f>IF(MENU!$F$18="OECD",Copy_OECD!BA54,IF(MENU!$F$18="World",Copy_World!BA54,""))</f>
        <v>0</v>
      </c>
      <c r="BB54" s="73">
        <f>IF(MENU!$F$18="OECD",Copy_OECD!BB54,IF(MENU!$F$18="World",Copy_World!BB54,""))</f>
        <v>0</v>
      </c>
      <c r="BC54" s="73">
        <f>IF(MENU!$F$18="OECD",Copy_OECD!BC54,IF(MENU!$F$18="World",Copy_World!BC54,""))</f>
        <v>0</v>
      </c>
      <c r="BD54" s="73">
        <f>IF(MENU!$F$18="OECD",Copy_OECD!BD54,IF(MENU!$F$18="World",Copy_World!BD54,""))</f>
        <v>0</v>
      </c>
      <c r="BE54" s="73">
        <f>IF(MENU!$F$18="OECD",Copy_OECD!BE54,IF(MENU!$F$18="World",Copy_World!BE54,""))</f>
        <v>0</v>
      </c>
      <c r="BF54" s="73">
        <f>IF(MENU!$F$18="OECD",Copy_OECD!BF54,IF(MENU!$F$18="World",Copy_World!BF54,""))</f>
        <v>0</v>
      </c>
      <c r="BG54" s="73">
        <f>IF(MENU!$F$18="OECD",Copy_OECD!BG54,IF(MENU!$F$18="World",Copy_World!BG54,""))</f>
        <v>0</v>
      </c>
      <c r="BH54" s="73">
        <f>IF(MENU!$F$18="OECD",Copy_OECD!BH54,IF(MENU!$F$18="World",Copy_World!BH54,""))</f>
        <v>0</v>
      </c>
      <c r="BI54" s="73">
        <f>IF(MENU!$F$18="OECD",Copy_OECD!BI54,IF(MENU!$F$18="World",Copy_World!BI54,""))</f>
        <v>0</v>
      </c>
      <c r="BJ54" s="73">
        <f>IF(MENU!$F$18="OECD",Copy_OECD!BJ54,IF(MENU!$F$18="World",Copy_World!BJ54,""))</f>
        <v>0</v>
      </c>
      <c r="BK54" s="73">
        <f>IF(MENU!$F$18="OECD",Copy_OECD!BK54,IF(MENU!$F$18="World",Copy_World!BK54,""))</f>
        <v>119163</v>
      </c>
      <c r="BL54" s="73">
        <f>IF(MENU!$F$18="OECD",Copy_OECD!BL54,IF(MENU!$F$18="World",Copy_World!BL54,""))</f>
        <v>87833</v>
      </c>
      <c r="BM54" s="73">
        <f>IF(MENU!$F$18="OECD",Copy_OECD!BM54,IF(MENU!$F$18="World",Copy_World!BM54,""))</f>
        <v>553239</v>
      </c>
      <c r="BN54" s="73">
        <f>IF(MENU!$F$18="OECD",Copy_OECD!BN54,IF(MENU!$F$18="World",Copy_World!BN54,""))</f>
        <v>6094</v>
      </c>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row>
    <row r="55" spans="1:111" x14ac:dyDescent="0.3">
      <c r="A55" s="11" t="str">
        <f>IF(MENU!$F$18="OECD",Copy_OECD!A55,IF(MENU!$F$18="World",Copy_World!A55,""))</f>
        <v>Iron and steel</v>
      </c>
      <c r="B55" s="72">
        <f>IF(MENU!$F$18="OECD",Copy_OECD!B55,IF(MENU!$F$18="World",Copy_World!B55,""))</f>
        <v>0</v>
      </c>
      <c r="C55" s="72">
        <f>IF(MENU!$F$18="OECD",Copy_OECD!C55,IF(MENU!$F$18="World",Copy_World!C55,""))</f>
        <v>2208</v>
      </c>
      <c r="D55" s="72">
        <f>IF(MENU!$F$18="OECD",Copy_OECD!D55,IF(MENU!$F$18="World",Copy_World!D55,""))</f>
        <v>0</v>
      </c>
      <c r="E55" s="72">
        <f>IF(MENU!$F$18="OECD",Copy_OECD!E55,IF(MENU!$F$18="World",Copy_World!E55,""))</f>
        <v>0</v>
      </c>
      <c r="F55" s="72">
        <f>IF(MENU!$F$18="OECD",Copy_OECD!F55,IF(MENU!$F$18="World",Copy_World!F55,""))</f>
        <v>0</v>
      </c>
      <c r="G55" s="72">
        <f>IF(MENU!$F$18="OECD",Copy_OECD!G55,IF(MENU!$F$18="World",Copy_World!G55,""))</f>
        <v>0</v>
      </c>
      <c r="H55" s="72">
        <f>IF(MENU!$F$18="OECD",Copy_OECD!H55,IF(MENU!$F$18="World",Copy_World!H55,""))</f>
        <v>3363</v>
      </c>
      <c r="I55" s="72">
        <f>IF(MENU!$F$18="OECD",Copy_OECD!I55,IF(MENU!$F$18="World",Copy_World!I55,""))</f>
        <v>0</v>
      </c>
      <c r="J55" s="72">
        <f>IF(MENU!$F$18="OECD",Copy_OECD!J55,IF(MENU!$F$18="World",Copy_World!J55,""))</f>
        <v>0</v>
      </c>
      <c r="K55" s="72">
        <f>IF(MENU!$F$18="OECD",Copy_OECD!K55,IF(MENU!$F$18="World",Copy_World!K55,""))</f>
        <v>0</v>
      </c>
      <c r="L55" s="72">
        <f>IF(MENU!$F$18="OECD",Copy_OECD!L55,IF(MENU!$F$18="World",Copy_World!L55,""))</f>
        <v>0</v>
      </c>
      <c r="M55" s="72">
        <f>IF(MENU!$F$18="OECD",Copy_OECD!M55,IF(MENU!$F$18="World",Copy_World!M55,""))</f>
        <v>8167</v>
      </c>
      <c r="N55" s="72">
        <f>IF(MENU!$F$18="OECD",Copy_OECD!N55,IF(MENU!$F$18="World",Copy_World!N55,""))</f>
        <v>10125</v>
      </c>
      <c r="O55" s="72">
        <f>IF(MENU!$F$18="OECD",Copy_OECD!O55,IF(MENU!$F$18="World",Copy_World!O55,""))</f>
        <v>0</v>
      </c>
      <c r="P55" s="72">
        <f>IF(MENU!$F$18="OECD",Copy_OECD!P55,IF(MENU!$F$18="World",Copy_World!P55,""))</f>
        <v>0</v>
      </c>
      <c r="Q55" s="72">
        <f>IF(MENU!$F$18="OECD",Copy_OECD!Q55,IF(MENU!$F$18="World",Copy_World!Q55,""))</f>
        <v>0</v>
      </c>
      <c r="R55" s="72">
        <f>IF(MENU!$F$18="OECD",Copy_OECD!R55,IF(MENU!$F$18="World",Copy_World!R55,""))</f>
        <v>0</v>
      </c>
      <c r="S55" s="72">
        <f>IF(MENU!$F$18="OECD",Copy_OECD!S55,IF(MENU!$F$18="World",Copy_World!S55,""))</f>
        <v>11114</v>
      </c>
      <c r="T55" s="73" t="str">
        <f>IF(MENU!$F$18="OECD",Copy_OECD!T55,IF(MENU!$F$18="World",Copy_World!T55,""))</f>
        <v>x</v>
      </c>
      <c r="U55" s="72">
        <f>IF(MENU!$F$18="OECD",Copy_OECD!U55,IF(MENU!$F$18="World",Copy_World!U55,""))</f>
        <v>0</v>
      </c>
      <c r="V55" s="72">
        <f>IF(MENU!$F$18="OECD",Copy_OECD!V55,IF(MENU!$F$18="World",Copy_World!V55,""))</f>
        <v>0</v>
      </c>
      <c r="W55" s="72">
        <f>IF(MENU!$F$18="OECD",Copy_OECD!W55,IF(MENU!$F$18="World",Copy_World!W55,""))</f>
        <v>0</v>
      </c>
      <c r="X55" s="72">
        <f>IF(MENU!$F$18="OECD",Copy_OECD!X55,IF(MENU!$F$18="World",Copy_World!X55,""))</f>
        <v>0</v>
      </c>
      <c r="Y55" s="72">
        <f>IF(MENU!$F$18="OECD",Copy_OECD!Y55,IF(MENU!$F$18="World",Copy_World!Y55,""))</f>
        <v>0</v>
      </c>
      <c r="Z55" s="72">
        <f>IF(MENU!$F$18="OECD",Copy_OECD!Z55,IF(MENU!$F$18="World",Copy_World!Z55,""))</f>
        <v>0</v>
      </c>
      <c r="AA55" s="72">
        <f>IF(MENU!$F$18="OECD",Copy_OECD!AA55,IF(MENU!$F$18="World",Copy_World!AA55,""))</f>
        <v>0</v>
      </c>
      <c r="AB55" s="72">
        <f>IF(MENU!$F$18="OECD",Copy_OECD!AB55,IF(MENU!$F$18="World",Copy_World!AB55,""))</f>
        <v>0</v>
      </c>
      <c r="AC55" s="72">
        <f>IF(MENU!$F$18="OECD",Copy_OECD!AC55,IF(MENU!$F$18="World",Copy_World!AC55,""))</f>
        <v>0</v>
      </c>
      <c r="AD55" s="72">
        <f>IF(MENU!$F$18="OECD",Copy_OECD!AD55,IF(MENU!$F$18="World",Copy_World!AD55,""))</f>
        <v>0</v>
      </c>
      <c r="AE55" s="72">
        <f>IF(MENU!$F$18="OECD",Copy_OECD!AE55,IF(MENU!$F$18="World",Copy_World!AE55,""))</f>
        <v>0</v>
      </c>
      <c r="AF55" s="72">
        <f>IF(MENU!$F$18="OECD",Copy_OECD!AF55,IF(MENU!$F$18="World",Copy_World!AF55,""))</f>
        <v>0</v>
      </c>
      <c r="AG55" s="72">
        <f>IF(MENU!$F$18="OECD",Copy_OECD!AG55,IF(MENU!$F$18="World",Copy_World!AG55,""))</f>
        <v>0</v>
      </c>
      <c r="AH55" s="72">
        <f>IF(MENU!$F$18="OECD",Copy_OECD!AH55,IF(MENU!$F$18="World",Copy_World!AH55,""))</f>
        <v>170</v>
      </c>
      <c r="AI55" s="72">
        <f>IF(MENU!$F$18="OECD",Copy_OECD!AI55,IF(MENU!$F$18="World",Copy_World!AI55,""))</f>
        <v>0</v>
      </c>
      <c r="AJ55" s="72">
        <f>IF(MENU!$F$18="OECD",Copy_OECD!AJ55,IF(MENU!$F$18="World",Copy_World!AJ55,""))</f>
        <v>0</v>
      </c>
      <c r="AK55" s="72">
        <f>IF(MENU!$F$18="OECD",Copy_OECD!AK55,IF(MENU!$F$18="World",Copy_World!AK55,""))</f>
        <v>0</v>
      </c>
      <c r="AL55" s="72">
        <f>IF(MENU!$F$18="OECD",Copy_OECD!AL55,IF(MENU!$F$18="World",Copy_World!AL55,""))</f>
        <v>0</v>
      </c>
      <c r="AM55" s="72">
        <f>IF(MENU!$F$18="OECD",Copy_OECD!AM55,IF(MENU!$F$18="World",Copy_World!AM55,""))</f>
        <v>0</v>
      </c>
      <c r="AN55" s="72">
        <f>IF(MENU!$F$18="OECD",Copy_OECD!AN55,IF(MENU!$F$18="World",Copy_World!AN55,""))</f>
        <v>0</v>
      </c>
      <c r="AO55" s="72">
        <f>IF(MENU!$F$18="OECD",Copy_OECD!AO55,IF(MENU!$F$18="World",Copy_World!AO55,""))</f>
        <v>0</v>
      </c>
      <c r="AP55" s="72">
        <f>IF(MENU!$F$18="OECD",Copy_OECD!AP55,IF(MENU!$F$18="World",Copy_World!AP55,""))</f>
        <v>0</v>
      </c>
      <c r="AQ55" s="72">
        <f>IF(MENU!$F$18="OECD",Copy_OECD!AQ55,IF(MENU!$F$18="World",Copy_World!AQ55,""))</f>
        <v>0</v>
      </c>
      <c r="AR55" s="72">
        <f>IF(MENU!$F$18="OECD",Copy_OECD!AR55,IF(MENU!$F$18="World",Copy_World!AR55,""))</f>
        <v>0</v>
      </c>
      <c r="AS55" s="72">
        <f>IF(MENU!$F$18="OECD",Copy_OECD!AS55,IF(MENU!$F$18="World",Copy_World!AS55,""))</f>
        <v>0</v>
      </c>
      <c r="AT55" s="72">
        <f>IF(MENU!$F$18="OECD",Copy_OECD!AT55,IF(MENU!$F$18="World",Copy_World!AT55,""))</f>
        <v>0</v>
      </c>
      <c r="AU55" s="72">
        <f>IF(MENU!$F$18="OECD",Copy_OECD!AU55,IF(MENU!$F$18="World",Copy_World!AU55,""))</f>
        <v>0</v>
      </c>
      <c r="AV55" s="72">
        <f>IF(MENU!$F$18="OECD",Copy_OECD!AV55,IF(MENU!$F$18="World",Copy_World!AV55,""))</f>
        <v>0</v>
      </c>
      <c r="AW55" s="72">
        <f>IF(MENU!$F$18="OECD",Copy_OECD!AW55,IF(MENU!$F$18="World",Copy_World!AW55,""))</f>
        <v>0</v>
      </c>
      <c r="AX55" s="72">
        <f>IF(MENU!$F$18="OECD",Copy_OECD!AX55,IF(MENU!$F$18="World",Copy_World!AX55,""))</f>
        <v>0</v>
      </c>
      <c r="AY55" s="72">
        <f>IF(MENU!$F$18="OECD",Copy_OECD!AY55,IF(MENU!$F$18="World",Copy_World!AY55,""))</f>
        <v>0</v>
      </c>
      <c r="AZ55" s="72">
        <f>IF(MENU!$F$18="OECD",Copy_OECD!AZ55,IF(MENU!$F$18="World",Copy_World!AZ55,""))</f>
        <v>0</v>
      </c>
      <c r="BA55" s="72">
        <f>IF(MENU!$F$18="OECD",Copy_OECD!BA55,IF(MENU!$F$18="World",Copy_World!BA55,""))</f>
        <v>0</v>
      </c>
      <c r="BB55" s="72">
        <f>IF(MENU!$F$18="OECD",Copy_OECD!BB55,IF(MENU!$F$18="World",Copy_World!BB55,""))</f>
        <v>0</v>
      </c>
      <c r="BC55" s="72">
        <f>IF(MENU!$F$18="OECD",Copy_OECD!BC55,IF(MENU!$F$18="World",Copy_World!BC55,""))</f>
        <v>0</v>
      </c>
      <c r="BD55" s="72">
        <f>IF(MENU!$F$18="OECD",Copy_OECD!BD55,IF(MENU!$F$18="World",Copy_World!BD55,""))</f>
        <v>0</v>
      </c>
      <c r="BE55" s="72">
        <f>IF(MENU!$F$18="OECD",Copy_OECD!BE55,IF(MENU!$F$18="World",Copy_World!BE55,""))</f>
        <v>0</v>
      </c>
      <c r="BF55" s="72">
        <f>IF(MENU!$F$18="OECD",Copy_OECD!BF55,IF(MENU!$F$18="World",Copy_World!BF55,""))</f>
        <v>0</v>
      </c>
      <c r="BG55" s="72">
        <f>IF(MENU!$F$18="OECD",Copy_OECD!BG55,IF(MENU!$F$18="World",Copy_World!BG55,""))</f>
        <v>0</v>
      </c>
      <c r="BH55" s="72">
        <f>IF(MENU!$F$18="OECD",Copy_OECD!BH55,IF(MENU!$F$18="World",Copy_World!BH55,""))</f>
        <v>0</v>
      </c>
      <c r="BI55" s="72">
        <f>IF(MENU!$F$18="OECD",Copy_OECD!BI55,IF(MENU!$F$18="World",Copy_World!BI55,""))</f>
        <v>0</v>
      </c>
      <c r="BJ55" s="72">
        <f>IF(MENU!$F$18="OECD",Copy_OECD!BJ55,IF(MENU!$F$18="World",Copy_World!BJ55,""))</f>
        <v>0</v>
      </c>
      <c r="BK55" s="72">
        <f>IF(MENU!$F$18="OECD",Copy_OECD!BK55,IF(MENU!$F$18="World",Copy_World!BK55,""))</f>
        <v>9736</v>
      </c>
      <c r="BL55" s="72">
        <f>IF(MENU!$F$18="OECD",Copy_OECD!BL55,IF(MENU!$F$18="World",Copy_World!BL55,""))</f>
        <v>6</v>
      </c>
      <c r="BM55" s="73">
        <f>IF(MENU!$F$18="OECD",Copy_OECD!BM55,IF(MENU!$F$18="World",Copy_World!BM55,""))</f>
        <v>44889</v>
      </c>
      <c r="BN55" s="73">
        <f>IF(MENU!$F$18="OECD",Copy_OECD!BN55,IF(MENU!$F$18="World",Copy_World!BN55,""))</f>
        <v>0</v>
      </c>
    </row>
    <row r="56" spans="1:111" x14ac:dyDescent="0.3">
      <c r="A56" s="11" t="str">
        <f>IF(MENU!$F$18="OECD",Copy_OECD!A56,IF(MENU!$F$18="World",Copy_World!A56,""))</f>
        <v>Chemical and petrochemical</v>
      </c>
      <c r="B56" s="72">
        <f>IF(MENU!$F$18="OECD",Copy_OECD!B56,IF(MENU!$F$18="World",Copy_World!B56,""))</f>
        <v>0</v>
      </c>
      <c r="C56" s="72">
        <f>IF(MENU!$F$18="OECD",Copy_OECD!C56,IF(MENU!$F$18="World",Copy_World!C56,""))</f>
        <v>0</v>
      </c>
      <c r="D56" s="72">
        <f>IF(MENU!$F$18="OECD",Copy_OECD!D56,IF(MENU!$F$18="World",Copy_World!D56,""))</f>
        <v>0</v>
      </c>
      <c r="E56" s="72">
        <f>IF(MENU!$F$18="OECD",Copy_OECD!E56,IF(MENU!$F$18="World",Copy_World!E56,""))</f>
        <v>0</v>
      </c>
      <c r="F56" s="72">
        <f>IF(MENU!$F$18="OECD",Copy_OECD!F56,IF(MENU!$F$18="World",Copy_World!F56,""))</f>
        <v>0</v>
      </c>
      <c r="G56" s="72">
        <f>IF(MENU!$F$18="OECD",Copy_OECD!G56,IF(MENU!$F$18="World",Copy_World!G56,""))</f>
        <v>0</v>
      </c>
      <c r="H56" s="72">
        <f>IF(MENU!$F$18="OECD",Copy_OECD!H56,IF(MENU!$F$18="World",Copy_World!H56,""))</f>
        <v>0</v>
      </c>
      <c r="I56" s="72">
        <f>IF(MENU!$F$18="OECD",Copy_OECD!I56,IF(MENU!$F$18="World",Copy_World!I56,""))</f>
        <v>0</v>
      </c>
      <c r="J56" s="72">
        <f>IF(MENU!$F$18="OECD",Copy_OECD!J56,IF(MENU!$F$18="World",Copy_World!J56,""))</f>
        <v>0</v>
      </c>
      <c r="K56" s="72">
        <f>IF(MENU!$F$18="OECD",Copy_OECD!K56,IF(MENU!$F$18="World",Copy_World!K56,""))</f>
        <v>0</v>
      </c>
      <c r="L56" s="72">
        <f>IF(MENU!$F$18="OECD",Copy_OECD!L56,IF(MENU!$F$18="World",Copy_World!L56,""))</f>
        <v>0</v>
      </c>
      <c r="M56" s="72">
        <f>IF(MENU!$F$18="OECD",Copy_OECD!M56,IF(MENU!$F$18="World",Copy_World!M56,""))</f>
        <v>0</v>
      </c>
      <c r="N56" s="72">
        <f>IF(MENU!$F$18="OECD",Copy_OECD!N56,IF(MENU!$F$18="World",Copy_World!N56,""))</f>
        <v>0</v>
      </c>
      <c r="O56" s="72">
        <f>IF(MENU!$F$18="OECD",Copy_OECD!O56,IF(MENU!$F$18="World",Copy_World!O56,""))</f>
        <v>0</v>
      </c>
      <c r="P56" s="72">
        <f>IF(MENU!$F$18="OECD",Copy_OECD!P56,IF(MENU!$F$18="World",Copy_World!P56,""))</f>
        <v>0</v>
      </c>
      <c r="Q56" s="72">
        <f>IF(MENU!$F$18="OECD",Copy_OECD!Q56,IF(MENU!$F$18="World",Copy_World!Q56,""))</f>
        <v>0</v>
      </c>
      <c r="R56" s="72">
        <f>IF(MENU!$F$18="OECD",Copy_OECD!R56,IF(MENU!$F$18="World",Copy_World!R56,""))</f>
        <v>0</v>
      </c>
      <c r="S56" s="72">
        <f>IF(MENU!$F$18="OECD",Copy_OECD!S56,IF(MENU!$F$18="World",Copy_World!S56,""))</f>
        <v>66501</v>
      </c>
      <c r="T56" s="73" t="str">
        <f>IF(MENU!$F$18="OECD",Copy_OECD!T56,IF(MENU!$F$18="World",Copy_World!T56,""))</f>
        <v>x</v>
      </c>
      <c r="U56" s="72">
        <f>IF(MENU!$F$18="OECD",Copy_OECD!U56,IF(MENU!$F$18="World",Copy_World!U56,""))</f>
        <v>0</v>
      </c>
      <c r="V56" s="72">
        <f>IF(MENU!$F$18="OECD",Copy_OECD!V56,IF(MENU!$F$18="World",Copy_World!V56,""))</f>
        <v>0</v>
      </c>
      <c r="W56" s="72">
        <f>IF(MENU!$F$18="OECD",Copy_OECD!W56,IF(MENU!$F$18="World",Copy_World!W56,""))</f>
        <v>0</v>
      </c>
      <c r="X56" s="72">
        <f>IF(MENU!$F$18="OECD",Copy_OECD!X56,IF(MENU!$F$18="World",Copy_World!X56,""))</f>
        <v>0</v>
      </c>
      <c r="Y56" s="72">
        <f>IF(MENU!$F$18="OECD",Copy_OECD!Y56,IF(MENU!$F$18="World",Copy_World!Y56,""))</f>
        <v>0</v>
      </c>
      <c r="Z56" s="72">
        <f>IF(MENU!$F$18="OECD",Copy_OECD!Z56,IF(MENU!$F$18="World",Copy_World!Z56,""))</f>
        <v>101029</v>
      </c>
      <c r="AA56" s="72">
        <f>IF(MENU!$F$18="OECD",Copy_OECD!AA56,IF(MENU!$F$18="World",Copy_World!AA56,""))</f>
        <v>0</v>
      </c>
      <c r="AB56" s="72">
        <f>IF(MENU!$F$18="OECD",Copy_OECD!AB56,IF(MENU!$F$18="World",Copy_World!AB56,""))</f>
        <v>276</v>
      </c>
      <c r="AC56" s="72">
        <f>IF(MENU!$F$18="OECD",Copy_OECD!AC56,IF(MENU!$F$18="World",Copy_World!AC56,""))</f>
        <v>0</v>
      </c>
      <c r="AD56" s="72">
        <f>IF(MENU!$F$18="OECD",Copy_OECD!AD56,IF(MENU!$F$18="World",Copy_World!AD56,""))</f>
        <v>0</v>
      </c>
      <c r="AE56" s="72">
        <f>IF(MENU!$F$18="OECD",Copy_OECD!AE56,IF(MENU!$F$18="World",Copy_World!AE56,""))</f>
        <v>0</v>
      </c>
      <c r="AF56" s="72">
        <f>IF(MENU!$F$18="OECD",Copy_OECD!AF56,IF(MENU!$F$18="World",Copy_World!AF56,""))</f>
        <v>0</v>
      </c>
      <c r="AG56" s="72">
        <f>IF(MENU!$F$18="OECD",Copy_OECD!AG56,IF(MENU!$F$18="World",Copy_World!AG56,""))</f>
        <v>0</v>
      </c>
      <c r="AH56" s="72">
        <f>IF(MENU!$F$18="OECD",Copy_OECD!AH56,IF(MENU!$F$18="World",Copy_World!AH56,""))</f>
        <v>43</v>
      </c>
      <c r="AI56" s="72">
        <f>IF(MENU!$F$18="OECD",Copy_OECD!AI56,IF(MENU!$F$18="World",Copy_World!AI56,""))</f>
        <v>0</v>
      </c>
      <c r="AJ56" s="72">
        <f>IF(MENU!$F$18="OECD",Copy_OECD!AJ56,IF(MENU!$F$18="World",Copy_World!AJ56,""))</f>
        <v>0</v>
      </c>
      <c r="AK56" s="72">
        <f>IF(MENU!$F$18="OECD",Copy_OECD!AK56,IF(MENU!$F$18="World",Copy_World!AK56,""))</f>
        <v>0</v>
      </c>
      <c r="AL56" s="72">
        <f>IF(MENU!$F$18="OECD",Copy_OECD!AL56,IF(MENU!$F$18="World",Copy_World!AL56,""))</f>
        <v>0</v>
      </c>
      <c r="AM56" s="72">
        <f>IF(MENU!$F$18="OECD",Copy_OECD!AM56,IF(MENU!$F$18="World",Copy_World!AM56,""))</f>
        <v>0</v>
      </c>
      <c r="AN56" s="72">
        <f>IF(MENU!$F$18="OECD",Copy_OECD!AN56,IF(MENU!$F$18="World",Copy_World!AN56,""))</f>
        <v>0</v>
      </c>
      <c r="AO56" s="72">
        <f>IF(MENU!$F$18="OECD",Copy_OECD!AO56,IF(MENU!$F$18="World",Copy_World!AO56,""))</f>
        <v>0</v>
      </c>
      <c r="AP56" s="72">
        <f>IF(MENU!$F$18="OECD",Copy_OECD!AP56,IF(MENU!$F$18="World",Copy_World!AP56,""))</f>
        <v>2280</v>
      </c>
      <c r="AQ56" s="72">
        <f>IF(MENU!$F$18="OECD",Copy_OECD!AQ56,IF(MENU!$F$18="World",Copy_World!AQ56,""))</f>
        <v>0</v>
      </c>
      <c r="AR56" s="72">
        <f>IF(MENU!$F$18="OECD",Copy_OECD!AR56,IF(MENU!$F$18="World",Copy_World!AR56,""))</f>
        <v>0</v>
      </c>
      <c r="AS56" s="72">
        <f>IF(MENU!$F$18="OECD",Copy_OECD!AS56,IF(MENU!$F$18="World",Copy_World!AS56,""))</f>
        <v>0</v>
      </c>
      <c r="AT56" s="72">
        <f>IF(MENU!$F$18="OECD",Copy_OECD!AT56,IF(MENU!$F$18="World",Copy_World!AT56,""))</f>
        <v>0</v>
      </c>
      <c r="AU56" s="72">
        <f>IF(MENU!$F$18="OECD",Copy_OECD!AU56,IF(MENU!$F$18="World",Copy_World!AU56,""))</f>
        <v>0</v>
      </c>
      <c r="AV56" s="72">
        <f>IF(MENU!$F$18="OECD",Copy_OECD!AV56,IF(MENU!$F$18="World",Copy_World!AV56,""))</f>
        <v>0</v>
      </c>
      <c r="AW56" s="72">
        <f>IF(MENU!$F$18="OECD",Copy_OECD!AW56,IF(MENU!$F$18="World",Copy_World!AW56,""))</f>
        <v>0</v>
      </c>
      <c r="AX56" s="72">
        <f>IF(MENU!$F$18="OECD",Copy_OECD!AX56,IF(MENU!$F$18="World",Copy_World!AX56,""))</f>
        <v>0</v>
      </c>
      <c r="AY56" s="72">
        <f>IF(MENU!$F$18="OECD",Copy_OECD!AY56,IF(MENU!$F$18="World",Copy_World!AY56,""))</f>
        <v>0</v>
      </c>
      <c r="AZ56" s="72">
        <f>IF(MENU!$F$18="OECD",Copy_OECD!AZ56,IF(MENU!$F$18="World",Copy_World!AZ56,""))</f>
        <v>0</v>
      </c>
      <c r="BA56" s="72">
        <f>IF(MENU!$F$18="OECD",Copy_OECD!BA56,IF(MENU!$F$18="World",Copy_World!BA56,""))</f>
        <v>0</v>
      </c>
      <c r="BB56" s="72">
        <f>IF(MENU!$F$18="OECD",Copy_OECD!BB56,IF(MENU!$F$18="World",Copy_World!BB56,""))</f>
        <v>0</v>
      </c>
      <c r="BC56" s="72">
        <f>IF(MENU!$F$18="OECD",Copy_OECD!BC56,IF(MENU!$F$18="World",Copy_World!BC56,""))</f>
        <v>0</v>
      </c>
      <c r="BD56" s="72">
        <f>IF(MENU!$F$18="OECD",Copy_OECD!BD56,IF(MENU!$F$18="World",Copy_World!BD56,""))</f>
        <v>0</v>
      </c>
      <c r="BE56" s="72">
        <f>IF(MENU!$F$18="OECD",Copy_OECD!BE56,IF(MENU!$F$18="World",Copy_World!BE56,""))</f>
        <v>0</v>
      </c>
      <c r="BF56" s="72">
        <f>IF(MENU!$F$18="OECD",Copy_OECD!BF56,IF(MENU!$F$18="World",Copy_World!BF56,""))</f>
        <v>0</v>
      </c>
      <c r="BG56" s="72">
        <f>IF(MENU!$F$18="OECD",Copy_OECD!BG56,IF(MENU!$F$18="World",Copy_World!BG56,""))</f>
        <v>0</v>
      </c>
      <c r="BH56" s="72">
        <f>IF(MENU!$F$18="OECD",Copy_OECD!BH56,IF(MENU!$F$18="World",Copy_World!BH56,""))</f>
        <v>0</v>
      </c>
      <c r="BI56" s="72">
        <f>IF(MENU!$F$18="OECD",Copy_OECD!BI56,IF(MENU!$F$18="World",Copy_World!BI56,""))</f>
        <v>0</v>
      </c>
      <c r="BJ56" s="72">
        <f>IF(MENU!$F$18="OECD",Copy_OECD!BJ56,IF(MENU!$F$18="World",Copy_World!BJ56,""))</f>
        <v>0</v>
      </c>
      <c r="BK56" s="72">
        <f>IF(MENU!$F$18="OECD",Copy_OECD!BK56,IF(MENU!$F$18="World",Copy_World!BK56,""))</f>
        <v>43276</v>
      </c>
      <c r="BL56" s="72">
        <f>IF(MENU!$F$18="OECD",Copy_OECD!BL56,IF(MENU!$F$18="World",Copy_World!BL56,""))</f>
        <v>78765</v>
      </c>
      <c r="BM56" s="73">
        <f>IF(MENU!$F$18="OECD",Copy_OECD!BM56,IF(MENU!$F$18="World",Copy_World!BM56,""))</f>
        <v>292170</v>
      </c>
      <c r="BN56" s="73">
        <f>IF(MENU!$F$18="OECD",Copy_OECD!BN56,IF(MENU!$F$18="World",Copy_World!BN56,""))</f>
        <v>0</v>
      </c>
    </row>
    <row r="57" spans="1:111" x14ac:dyDescent="0.3">
      <c r="A57" s="11" t="str">
        <f>IF(MENU!$F$18="OECD",Copy_OECD!A57,IF(MENU!$F$18="World",Copy_World!A57,""))</f>
        <v>Non-ferrous metals</v>
      </c>
      <c r="B57" s="72">
        <f>IF(MENU!$F$18="OECD",Copy_OECD!B57,IF(MENU!$F$18="World",Copy_World!B57,""))</f>
        <v>0</v>
      </c>
      <c r="C57" s="72">
        <f>IF(MENU!$F$18="OECD",Copy_OECD!C57,IF(MENU!$F$18="World",Copy_World!C57,""))</f>
        <v>0</v>
      </c>
      <c r="D57" s="72">
        <f>IF(MENU!$F$18="OECD",Copy_OECD!D57,IF(MENU!$F$18="World",Copy_World!D57,""))</f>
        <v>0</v>
      </c>
      <c r="E57" s="72">
        <f>IF(MENU!$F$18="OECD",Copy_OECD!E57,IF(MENU!$F$18="World",Copy_World!E57,""))</f>
        <v>0</v>
      </c>
      <c r="F57" s="72">
        <f>IF(MENU!$F$18="OECD",Copy_OECD!F57,IF(MENU!$F$18="World",Copy_World!F57,""))</f>
        <v>0</v>
      </c>
      <c r="G57" s="72">
        <f>IF(MENU!$F$18="OECD",Copy_OECD!G57,IF(MENU!$F$18="World",Copy_World!G57,""))</f>
        <v>0</v>
      </c>
      <c r="H57" s="72">
        <f>IF(MENU!$F$18="OECD",Copy_OECD!H57,IF(MENU!$F$18="World",Copy_World!H57,""))</f>
        <v>0</v>
      </c>
      <c r="I57" s="72">
        <f>IF(MENU!$F$18="OECD",Copy_OECD!I57,IF(MENU!$F$18="World",Copy_World!I57,""))</f>
        <v>0</v>
      </c>
      <c r="J57" s="72">
        <f>IF(MENU!$F$18="OECD",Copy_OECD!J57,IF(MENU!$F$18="World",Copy_World!J57,""))</f>
        <v>0</v>
      </c>
      <c r="K57" s="72">
        <f>IF(MENU!$F$18="OECD",Copy_OECD!K57,IF(MENU!$F$18="World",Copy_World!K57,""))</f>
        <v>0</v>
      </c>
      <c r="L57" s="72">
        <f>IF(MENU!$F$18="OECD",Copy_OECD!L57,IF(MENU!$F$18="World",Copy_World!L57,""))</f>
        <v>0</v>
      </c>
      <c r="M57" s="72">
        <f>IF(MENU!$F$18="OECD",Copy_OECD!M57,IF(MENU!$F$18="World",Copy_World!M57,""))</f>
        <v>0</v>
      </c>
      <c r="N57" s="72">
        <f>IF(MENU!$F$18="OECD",Copy_OECD!N57,IF(MENU!$F$18="World",Copy_World!N57,""))</f>
        <v>0</v>
      </c>
      <c r="O57" s="72">
        <f>IF(MENU!$F$18="OECD",Copy_OECD!O57,IF(MENU!$F$18="World",Copy_World!O57,""))</f>
        <v>0</v>
      </c>
      <c r="P57" s="72">
        <f>IF(MENU!$F$18="OECD",Copy_OECD!P57,IF(MENU!$F$18="World",Copy_World!P57,""))</f>
        <v>0</v>
      </c>
      <c r="Q57" s="72">
        <f>IF(MENU!$F$18="OECD",Copy_OECD!Q57,IF(MENU!$F$18="World",Copy_World!Q57,""))</f>
        <v>0</v>
      </c>
      <c r="R57" s="72">
        <f>IF(MENU!$F$18="OECD",Copy_OECD!R57,IF(MENU!$F$18="World",Copy_World!R57,""))</f>
        <v>0</v>
      </c>
      <c r="S57" s="72">
        <f>IF(MENU!$F$18="OECD",Copy_OECD!S57,IF(MENU!$F$18="World",Copy_World!S57,""))</f>
        <v>2165</v>
      </c>
      <c r="T57" s="73" t="str">
        <f>IF(MENU!$F$18="OECD",Copy_OECD!T57,IF(MENU!$F$18="World",Copy_World!T57,""))</f>
        <v>x</v>
      </c>
      <c r="U57" s="72">
        <f>IF(MENU!$F$18="OECD",Copy_OECD!U57,IF(MENU!$F$18="World",Copy_World!U57,""))</f>
        <v>0</v>
      </c>
      <c r="V57" s="72">
        <f>IF(MENU!$F$18="OECD",Copy_OECD!V57,IF(MENU!$F$18="World",Copy_World!V57,""))</f>
        <v>0</v>
      </c>
      <c r="W57" s="72">
        <f>IF(MENU!$F$18="OECD",Copy_OECD!W57,IF(MENU!$F$18="World",Copy_World!W57,""))</f>
        <v>0</v>
      </c>
      <c r="X57" s="72">
        <f>IF(MENU!$F$18="OECD",Copy_OECD!X57,IF(MENU!$F$18="World",Copy_World!X57,""))</f>
        <v>0</v>
      </c>
      <c r="Y57" s="72">
        <f>IF(MENU!$F$18="OECD",Copy_OECD!Y57,IF(MENU!$F$18="World",Copy_World!Y57,""))</f>
        <v>0</v>
      </c>
      <c r="Z57" s="72">
        <f>IF(MENU!$F$18="OECD",Copy_OECD!Z57,IF(MENU!$F$18="World",Copy_World!Z57,""))</f>
        <v>0</v>
      </c>
      <c r="AA57" s="72">
        <f>IF(MENU!$F$18="OECD",Copy_OECD!AA57,IF(MENU!$F$18="World",Copy_World!AA57,""))</f>
        <v>0</v>
      </c>
      <c r="AB57" s="72">
        <f>IF(MENU!$F$18="OECD",Copy_OECD!AB57,IF(MENU!$F$18="World",Copy_World!AB57,""))</f>
        <v>0</v>
      </c>
      <c r="AC57" s="72">
        <f>IF(MENU!$F$18="OECD",Copy_OECD!AC57,IF(MENU!$F$18="World",Copy_World!AC57,""))</f>
        <v>0</v>
      </c>
      <c r="AD57" s="72">
        <f>IF(MENU!$F$18="OECD",Copy_OECD!AD57,IF(MENU!$F$18="World",Copy_World!AD57,""))</f>
        <v>0</v>
      </c>
      <c r="AE57" s="72">
        <f>IF(MENU!$F$18="OECD",Copy_OECD!AE57,IF(MENU!$F$18="World",Copy_World!AE57,""))</f>
        <v>0</v>
      </c>
      <c r="AF57" s="72">
        <f>IF(MENU!$F$18="OECD",Copy_OECD!AF57,IF(MENU!$F$18="World",Copy_World!AF57,""))</f>
        <v>0</v>
      </c>
      <c r="AG57" s="72">
        <f>IF(MENU!$F$18="OECD",Copy_OECD!AG57,IF(MENU!$F$18="World",Copy_World!AG57,""))</f>
        <v>0</v>
      </c>
      <c r="AH57" s="72">
        <f>IF(MENU!$F$18="OECD",Copy_OECD!AH57,IF(MENU!$F$18="World",Copy_World!AH57,""))</f>
        <v>0</v>
      </c>
      <c r="AI57" s="72">
        <f>IF(MENU!$F$18="OECD",Copy_OECD!AI57,IF(MENU!$F$18="World",Copy_World!AI57,""))</f>
        <v>0</v>
      </c>
      <c r="AJ57" s="72">
        <f>IF(MENU!$F$18="OECD",Copy_OECD!AJ57,IF(MENU!$F$18="World",Copy_World!AJ57,""))</f>
        <v>0</v>
      </c>
      <c r="AK57" s="72">
        <f>IF(MENU!$F$18="OECD",Copy_OECD!AK57,IF(MENU!$F$18="World",Copy_World!AK57,""))</f>
        <v>0</v>
      </c>
      <c r="AL57" s="72">
        <f>IF(MENU!$F$18="OECD",Copy_OECD!AL57,IF(MENU!$F$18="World",Copy_World!AL57,""))</f>
        <v>0</v>
      </c>
      <c r="AM57" s="72">
        <f>IF(MENU!$F$18="OECD",Copy_OECD!AM57,IF(MENU!$F$18="World",Copy_World!AM57,""))</f>
        <v>0</v>
      </c>
      <c r="AN57" s="72">
        <f>IF(MENU!$F$18="OECD",Copy_OECD!AN57,IF(MENU!$F$18="World",Copy_World!AN57,""))</f>
        <v>0</v>
      </c>
      <c r="AO57" s="72">
        <f>IF(MENU!$F$18="OECD",Copy_OECD!AO57,IF(MENU!$F$18="World",Copy_World!AO57,""))</f>
        <v>0</v>
      </c>
      <c r="AP57" s="72">
        <f>IF(MENU!$F$18="OECD",Copy_OECD!AP57,IF(MENU!$F$18="World",Copy_World!AP57,""))</f>
        <v>0</v>
      </c>
      <c r="AQ57" s="72">
        <f>IF(MENU!$F$18="OECD",Copy_OECD!AQ57,IF(MENU!$F$18="World",Copy_World!AQ57,""))</f>
        <v>0</v>
      </c>
      <c r="AR57" s="72">
        <f>IF(MENU!$F$18="OECD",Copy_OECD!AR57,IF(MENU!$F$18="World",Copy_World!AR57,""))</f>
        <v>0</v>
      </c>
      <c r="AS57" s="72">
        <f>IF(MENU!$F$18="OECD",Copy_OECD!AS57,IF(MENU!$F$18="World",Copy_World!AS57,""))</f>
        <v>0</v>
      </c>
      <c r="AT57" s="72">
        <f>IF(MENU!$F$18="OECD",Copy_OECD!AT57,IF(MENU!$F$18="World",Copy_World!AT57,""))</f>
        <v>0</v>
      </c>
      <c r="AU57" s="72">
        <f>IF(MENU!$F$18="OECD",Copy_OECD!AU57,IF(MENU!$F$18="World",Copy_World!AU57,""))</f>
        <v>0</v>
      </c>
      <c r="AV57" s="72">
        <f>IF(MENU!$F$18="OECD",Copy_OECD!AV57,IF(MENU!$F$18="World",Copy_World!AV57,""))</f>
        <v>0</v>
      </c>
      <c r="AW57" s="72">
        <f>IF(MENU!$F$18="OECD",Copy_OECD!AW57,IF(MENU!$F$18="World",Copy_World!AW57,""))</f>
        <v>0</v>
      </c>
      <c r="AX57" s="72">
        <f>IF(MENU!$F$18="OECD",Copy_OECD!AX57,IF(MENU!$F$18="World",Copy_World!AX57,""))</f>
        <v>0</v>
      </c>
      <c r="AY57" s="72">
        <f>IF(MENU!$F$18="OECD",Copy_OECD!AY57,IF(MENU!$F$18="World",Copy_World!AY57,""))</f>
        <v>0</v>
      </c>
      <c r="AZ57" s="72">
        <f>IF(MENU!$F$18="OECD",Copy_OECD!AZ57,IF(MENU!$F$18="World",Copy_World!AZ57,""))</f>
        <v>0</v>
      </c>
      <c r="BA57" s="72">
        <f>IF(MENU!$F$18="OECD",Copy_OECD!BA57,IF(MENU!$F$18="World",Copy_World!BA57,""))</f>
        <v>0</v>
      </c>
      <c r="BB57" s="72">
        <f>IF(MENU!$F$18="OECD",Copy_OECD!BB57,IF(MENU!$F$18="World",Copy_World!BB57,""))</f>
        <v>0</v>
      </c>
      <c r="BC57" s="72">
        <f>IF(MENU!$F$18="OECD",Copy_OECD!BC57,IF(MENU!$F$18="World",Copy_World!BC57,""))</f>
        <v>0</v>
      </c>
      <c r="BD57" s="72">
        <f>IF(MENU!$F$18="OECD",Copy_OECD!BD57,IF(MENU!$F$18="World",Copy_World!BD57,""))</f>
        <v>0</v>
      </c>
      <c r="BE57" s="72">
        <f>IF(MENU!$F$18="OECD",Copy_OECD!BE57,IF(MENU!$F$18="World",Copy_World!BE57,""))</f>
        <v>0</v>
      </c>
      <c r="BF57" s="72">
        <f>IF(MENU!$F$18="OECD",Copy_OECD!BF57,IF(MENU!$F$18="World",Copy_World!BF57,""))</f>
        <v>0</v>
      </c>
      <c r="BG57" s="72">
        <f>IF(MENU!$F$18="OECD",Copy_OECD!BG57,IF(MENU!$F$18="World",Copy_World!BG57,""))</f>
        <v>0</v>
      </c>
      <c r="BH57" s="72">
        <f>IF(MENU!$F$18="OECD",Copy_OECD!BH57,IF(MENU!$F$18="World",Copy_World!BH57,""))</f>
        <v>0</v>
      </c>
      <c r="BI57" s="72">
        <f>IF(MENU!$F$18="OECD",Copy_OECD!BI57,IF(MENU!$F$18="World",Copy_World!BI57,""))</f>
        <v>0</v>
      </c>
      <c r="BJ57" s="72">
        <f>IF(MENU!$F$18="OECD",Copy_OECD!BJ57,IF(MENU!$F$18="World",Copy_World!BJ57,""))</f>
        <v>0</v>
      </c>
      <c r="BK57" s="72">
        <f>IF(MENU!$F$18="OECD",Copy_OECD!BK57,IF(MENU!$F$18="World",Copy_World!BK57,""))</f>
        <v>5869</v>
      </c>
      <c r="BL57" s="72">
        <f>IF(MENU!$F$18="OECD",Copy_OECD!BL57,IF(MENU!$F$18="World",Copy_World!BL57,""))</f>
        <v>30</v>
      </c>
      <c r="BM57" s="73">
        <f>IF(MENU!$F$18="OECD",Copy_OECD!BM57,IF(MENU!$F$18="World",Copy_World!BM57,""))</f>
        <v>8064</v>
      </c>
      <c r="BN57" s="73">
        <f>IF(MENU!$F$18="OECD",Copy_OECD!BN57,IF(MENU!$F$18="World",Copy_World!BN57,""))</f>
        <v>0</v>
      </c>
    </row>
    <row r="58" spans="1:111" x14ac:dyDescent="0.3">
      <c r="A58" s="11" t="str">
        <f>IF(MENU!$F$18="OECD",Copy_OECD!A58,IF(MENU!$F$18="World",Copy_World!A58,""))</f>
        <v>Non-metallic minerals</v>
      </c>
      <c r="B58" s="72">
        <f>IF(MENU!$F$18="OECD",Copy_OECD!B58,IF(MENU!$F$18="World",Copy_World!B58,""))</f>
        <v>0</v>
      </c>
      <c r="C58" s="72">
        <f>IF(MENU!$F$18="OECD",Copy_OECD!C58,IF(MENU!$F$18="World",Copy_World!C58,""))</f>
        <v>0</v>
      </c>
      <c r="D58" s="72">
        <f>IF(MENU!$F$18="OECD",Copy_OECD!D58,IF(MENU!$F$18="World",Copy_World!D58,""))</f>
        <v>0</v>
      </c>
      <c r="E58" s="72">
        <f>IF(MENU!$F$18="OECD",Copy_OECD!E58,IF(MENU!$F$18="World",Copy_World!E58,""))</f>
        <v>0</v>
      </c>
      <c r="F58" s="72">
        <f>IF(MENU!$F$18="OECD",Copy_OECD!F58,IF(MENU!$F$18="World",Copy_World!F58,""))</f>
        <v>480</v>
      </c>
      <c r="G58" s="72">
        <f>IF(MENU!$F$18="OECD",Copy_OECD!G58,IF(MENU!$F$18="World",Copy_World!G58,""))</f>
        <v>0</v>
      </c>
      <c r="H58" s="72">
        <f>IF(MENU!$F$18="OECD",Copy_OECD!H58,IF(MENU!$F$18="World",Copy_World!H58,""))</f>
        <v>940</v>
      </c>
      <c r="I58" s="72">
        <f>IF(MENU!$F$18="OECD",Copy_OECD!I58,IF(MENU!$F$18="World",Copy_World!I58,""))</f>
        <v>0</v>
      </c>
      <c r="J58" s="72">
        <f>IF(MENU!$F$18="OECD",Copy_OECD!J58,IF(MENU!$F$18="World",Copy_World!J58,""))</f>
        <v>0</v>
      </c>
      <c r="K58" s="72">
        <f>IF(MENU!$F$18="OECD",Copy_OECD!K58,IF(MENU!$F$18="World",Copy_World!K58,""))</f>
        <v>0</v>
      </c>
      <c r="L58" s="72">
        <f>IF(MENU!$F$18="OECD",Copy_OECD!L58,IF(MENU!$F$18="World",Copy_World!L58,""))</f>
        <v>0</v>
      </c>
      <c r="M58" s="72">
        <f>IF(MENU!$F$18="OECD",Copy_OECD!M58,IF(MENU!$F$18="World",Copy_World!M58,""))</f>
        <v>0</v>
      </c>
      <c r="N58" s="72">
        <f>IF(MENU!$F$18="OECD",Copy_OECD!N58,IF(MENU!$F$18="World",Copy_World!N58,""))</f>
        <v>0</v>
      </c>
      <c r="O58" s="72">
        <f>IF(MENU!$F$18="OECD",Copy_OECD!O58,IF(MENU!$F$18="World",Copy_World!O58,""))</f>
        <v>0</v>
      </c>
      <c r="P58" s="72">
        <f>IF(MENU!$F$18="OECD",Copy_OECD!P58,IF(MENU!$F$18="World",Copy_World!P58,""))</f>
        <v>0</v>
      </c>
      <c r="Q58" s="72">
        <f>IF(MENU!$F$18="OECD",Copy_OECD!Q58,IF(MENU!$F$18="World",Copy_World!Q58,""))</f>
        <v>0</v>
      </c>
      <c r="R58" s="72">
        <f>IF(MENU!$F$18="OECD",Copy_OECD!R58,IF(MENU!$F$18="World",Copy_World!R58,""))</f>
        <v>0</v>
      </c>
      <c r="S58" s="72">
        <f>IF(MENU!$F$18="OECD",Copy_OECD!S58,IF(MENU!$F$18="World",Copy_World!S58,""))</f>
        <v>16929</v>
      </c>
      <c r="T58" s="73" t="str">
        <f>IF(MENU!$F$18="OECD",Copy_OECD!T58,IF(MENU!$F$18="World",Copy_World!T58,""))</f>
        <v>x</v>
      </c>
      <c r="U58" s="72">
        <f>IF(MENU!$F$18="OECD",Copy_OECD!U58,IF(MENU!$F$18="World",Copy_World!U58,""))</f>
        <v>0</v>
      </c>
      <c r="V58" s="72">
        <f>IF(MENU!$F$18="OECD",Copy_OECD!V58,IF(MENU!$F$18="World",Copy_World!V58,""))</f>
        <v>0</v>
      </c>
      <c r="W58" s="72">
        <f>IF(MENU!$F$18="OECD",Copy_OECD!W58,IF(MENU!$F$18="World",Copy_World!W58,""))</f>
        <v>0</v>
      </c>
      <c r="X58" s="72">
        <f>IF(MENU!$F$18="OECD",Copy_OECD!X58,IF(MENU!$F$18="World",Copy_World!X58,""))</f>
        <v>0</v>
      </c>
      <c r="Y58" s="72">
        <f>IF(MENU!$F$18="OECD",Copy_OECD!Y58,IF(MENU!$F$18="World",Copy_World!Y58,""))</f>
        <v>0</v>
      </c>
      <c r="Z58" s="72">
        <f>IF(MENU!$F$18="OECD",Copy_OECD!Z58,IF(MENU!$F$18="World",Copy_World!Z58,""))</f>
        <v>0</v>
      </c>
      <c r="AA58" s="72">
        <f>IF(MENU!$F$18="OECD",Copy_OECD!AA58,IF(MENU!$F$18="World",Copy_World!AA58,""))</f>
        <v>0</v>
      </c>
      <c r="AB58" s="72">
        <f>IF(MENU!$F$18="OECD",Copy_OECD!AB58,IF(MENU!$F$18="World",Copy_World!AB58,""))</f>
        <v>46</v>
      </c>
      <c r="AC58" s="72">
        <f>IF(MENU!$F$18="OECD",Copy_OECD!AC58,IF(MENU!$F$18="World",Copy_World!AC58,""))</f>
        <v>0</v>
      </c>
      <c r="AD58" s="72">
        <f>IF(MENU!$F$18="OECD",Copy_OECD!AD58,IF(MENU!$F$18="World",Copy_World!AD58,""))</f>
        <v>0</v>
      </c>
      <c r="AE58" s="72">
        <f>IF(MENU!$F$18="OECD",Copy_OECD!AE58,IF(MENU!$F$18="World",Copy_World!AE58,""))</f>
        <v>0</v>
      </c>
      <c r="AF58" s="72">
        <f>IF(MENU!$F$18="OECD",Copy_OECD!AF58,IF(MENU!$F$18="World",Copy_World!AF58,""))</f>
        <v>0</v>
      </c>
      <c r="AG58" s="72">
        <f>IF(MENU!$F$18="OECD",Copy_OECD!AG58,IF(MENU!$F$18="World",Copy_World!AG58,""))</f>
        <v>0</v>
      </c>
      <c r="AH58" s="72">
        <f>IF(MENU!$F$18="OECD",Copy_OECD!AH58,IF(MENU!$F$18="World",Copy_World!AH58,""))</f>
        <v>298</v>
      </c>
      <c r="AI58" s="72">
        <f>IF(MENU!$F$18="OECD",Copy_OECD!AI58,IF(MENU!$F$18="World",Copy_World!AI58,""))</f>
        <v>200</v>
      </c>
      <c r="AJ58" s="72">
        <f>IF(MENU!$F$18="OECD",Copy_OECD!AJ58,IF(MENU!$F$18="World",Copy_World!AJ58,""))</f>
        <v>0</v>
      </c>
      <c r="AK58" s="72">
        <f>IF(MENU!$F$18="OECD",Copy_OECD!AK58,IF(MENU!$F$18="World",Copy_World!AK58,""))</f>
        <v>0</v>
      </c>
      <c r="AL58" s="72">
        <f>IF(MENU!$F$18="OECD",Copy_OECD!AL58,IF(MENU!$F$18="World",Copy_World!AL58,""))</f>
        <v>0</v>
      </c>
      <c r="AM58" s="72">
        <f>IF(MENU!$F$18="OECD",Copy_OECD!AM58,IF(MENU!$F$18="World",Copy_World!AM58,""))</f>
        <v>0</v>
      </c>
      <c r="AN58" s="72">
        <f>IF(MENU!$F$18="OECD",Copy_OECD!AN58,IF(MENU!$F$18="World",Copy_World!AN58,""))</f>
        <v>0</v>
      </c>
      <c r="AO58" s="72">
        <f>IF(MENU!$F$18="OECD",Copy_OECD!AO58,IF(MENU!$F$18="World",Copy_World!AO58,""))</f>
        <v>0</v>
      </c>
      <c r="AP58" s="72">
        <f>IF(MENU!$F$18="OECD",Copy_OECD!AP58,IF(MENU!$F$18="World",Copy_World!AP58,""))</f>
        <v>0</v>
      </c>
      <c r="AQ58" s="72">
        <f>IF(MENU!$F$18="OECD",Copy_OECD!AQ58,IF(MENU!$F$18="World",Copy_World!AQ58,""))</f>
        <v>0</v>
      </c>
      <c r="AR58" s="72">
        <f>IF(MENU!$F$18="OECD",Copy_OECD!AR58,IF(MENU!$F$18="World",Copy_World!AR58,""))</f>
        <v>0</v>
      </c>
      <c r="AS58" s="72">
        <f>IF(MENU!$F$18="OECD",Copy_OECD!AS58,IF(MENU!$F$18="World",Copy_World!AS58,""))</f>
        <v>0</v>
      </c>
      <c r="AT58" s="72">
        <f>IF(MENU!$F$18="OECD",Copy_OECD!AT58,IF(MENU!$F$18="World",Copy_World!AT58,""))</f>
        <v>0</v>
      </c>
      <c r="AU58" s="72">
        <f>IF(MENU!$F$18="OECD",Copy_OECD!AU58,IF(MENU!$F$18="World",Copy_World!AU58,""))</f>
        <v>0</v>
      </c>
      <c r="AV58" s="72">
        <f>IF(MENU!$F$18="OECD",Copy_OECD!AV58,IF(MENU!$F$18="World",Copy_World!AV58,""))</f>
        <v>0</v>
      </c>
      <c r="AW58" s="72">
        <f>IF(MENU!$F$18="OECD",Copy_OECD!AW58,IF(MENU!$F$18="World",Copy_World!AW58,""))</f>
        <v>0</v>
      </c>
      <c r="AX58" s="72">
        <f>IF(MENU!$F$18="OECD",Copy_OECD!AX58,IF(MENU!$F$18="World",Copy_World!AX58,""))</f>
        <v>0</v>
      </c>
      <c r="AY58" s="72">
        <f>IF(MENU!$F$18="OECD",Copy_OECD!AY58,IF(MENU!$F$18="World",Copy_World!AY58,""))</f>
        <v>0</v>
      </c>
      <c r="AZ58" s="72">
        <f>IF(MENU!$F$18="OECD",Copy_OECD!AZ58,IF(MENU!$F$18="World",Copy_World!AZ58,""))</f>
        <v>0</v>
      </c>
      <c r="BA58" s="72">
        <f>IF(MENU!$F$18="OECD",Copy_OECD!BA58,IF(MENU!$F$18="World",Copy_World!BA58,""))</f>
        <v>0</v>
      </c>
      <c r="BB58" s="72">
        <f>IF(MENU!$F$18="OECD",Copy_OECD!BB58,IF(MENU!$F$18="World",Copy_World!BB58,""))</f>
        <v>0</v>
      </c>
      <c r="BC58" s="72">
        <f>IF(MENU!$F$18="OECD",Copy_OECD!BC58,IF(MENU!$F$18="World",Copy_World!BC58,""))</f>
        <v>0</v>
      </c>
      <c r="BD58" s="72">
        <f>IF(MENU!$F$18="OECD",Copy_OECD!BD58,IF(MENU!$F$18="World",Copy_World!BD58,""))</f>
        <v>0</v>
      </c>
      <c r="BE58" s="72">
        <f>IF(MENU!$F$18="OECD",Copy_OECD!BE58,IF(MENU!$F$18="World",Copy_World!BE58,""))</f>
        <v>0</v>
      </c>
      <c r="BF58" s="72">
        <f>IF(MENU!$F$18="OECD",Copy_OECD!BF58,IF(MENU!$F$18="World",Copy_World!BF58,""))</f>
        <v>0</v>
      </c>
      <c r="BG58" s="72">
        <f>IF(MENU!$F$18="OECD",Copy_OECD!BG58,IF(MENU!$F$18="World",Copy_World!BG58,""))</f>
        <v>0</v>
      </c>
      <c r="BH58" s="72">
        <f>IF(MENU!$F$18="OECD",Copy_OECD!BH58,IF(MENU!$F$18="World",Copy_World!BH58,""))</f>
        <v>0</v>
      </c>
      <c r="BI58" s="72">
        <f>IF(MENU!$F$18="OECD",Copy_OECD!BI58,IF(MENU!$F$18="World",Copy_World!BI58,""))</f>
        <v>0</v>
      </c>
      <c r="BJ58" s="72">
        <f>IF(MENU!$F$18="OECD",Copy_OECD!BJ58,IF(MENU!$F$18="World",Copy_World!BJ58,""))</f>
        <v>0</v>
      </c>
      <c r="BK58" s="72">
        <f>IF(MENU!$F$18="OECD",Copy_OECD!BK58,IF(MENU!$F$18="World",Copy_World!BK58,""))</f>
        <v>4202</v>
      </c>
      <c r="BL58" s="72">
        <f>IF(MENU!$F$18="OECD",Copy_OECD!BL58,IF(MENU!$F$18="World",Copy_World!BL58,""))</f>
        <v>0</v>
      </c>
      <c r="BM58" s="73">
        <f>IF(MENU!$F$18="OECD",Copy_OECD!BM58,IF(MENU!$F$18="World",Copy_World!BM58,""))</f>
        <v>23095</v>
      </c>
      <c r="BN58" s="73">
        <f>IF(MENU!$F$18="OECD",Copy_OECD!BN58,IF(MENU!$F$18="World",Copy_World!BN58,""))</f>
        <v>0</v>
      </c>
    </row>
    <row r="59" spans="1:111" x14ac:dyDescent="0.3">
      <c r="A59" s="11" t="str">
        <f>IF(MENU!$F$18="OECD",Copy_OECD!A59,IF(MENU!$F$18="World",Copy_World!A59,""))</f>
        <v>Transport equipment</v>
      </c>
      <c r="B59" s="72">
        <f>IF(MENU!$F$18="OECD",Copy_OECD!B59,IF(MENU!$F$18="World",Copy_World!B59,""))</f>
        <v>0</v>
      </c>
      <c r="C59" s="72">
        <f>IF(MENU!$F$18="OECD",Copy_OECD!C59,IF(MENU!$F$18="World",Copy_World!C59,""))</f>
        <v>0</v>
      </c>
      <c r="D59" s="72">
        <f>IF(MENU!$F$18="OECD",Copy_OECD!D59,IF(MENU!$F$18="World",Copy_World!D59,""))</f>
        <v>0</v>
      </c>
      <c r="E59" s="72">
        <f>IF(MENU!$F$18="OECD",Copy_OECD!E59,IF(MENU!$F$18="World",Copy_World!E59,""))</f>
        <v>0</v>
      </c>
      <c r="F59" s="72">
        <f>IF(MENU!$F$18="OECD",Copy_OECD!F59,IF(MENU!$F$18="World",Copy_World!F59,""))</f>
        <v>0</v>
      </c>
      <c r="G59" s="72">
        <f>IF(MENU!$F$18="OECD",Copy_OECD!G59,IF(MENU!$F$18="World",Copy_World!G59,""))</f>
        <v>0</v>
      </c>
      <c r="H59" s="72">
        <f>IF(MENU!$F$18="OECD",Copy_OECD!H59,IF(MENU!$F$18="World",Copy_World!H59,""))</f>
        <v>0</v>
      </c>
      <c r="I59" s="72">
        <f>IF(MENU!$F$18="OECD",Copy_OECD!I59,IF(MENU!$F$18="World",Copy_World!I59,""))</f>
        <v>0</v>
      </c>
      <c r="J59" s="72">
        <f>IF(MENU!$F$18="OECD",Copy_OECD!J59,IF(MENU!$F$18="World",Copy_World!J59,""))</f>
        <v>0</v>
      </c>
      <c r="K59" s="72">
        <f>IF(MENU!$F$18="OECD",Copy_OECD!K59,IF(MENU!$F$18="World",Copy_World!K59,""))</f>
        <v>0</v>
      </c>
      <c r="L59" s="72">
        <f>IF(MENU!$F$18="OECD",Copy_OECD!L59,IF(MENU!$F$18="World",Copy_World!L59,""))</f>
        <v>0</v>
      </c>
      <c r="M59" s="72">
        <f>IF(MENU!$F$18="OECD",Copy_OECD!M59,IF(MENU!$F$18="World",Copy_World!M59,""))</f>
        <v>0</v>
      </c>
      <c r="N59" s="72">
        <f>IF(MENU!$F$18="OECD",Copy_OECD!N59,IF(MENU!$F$18="World",Copy_World!N59,""))</f>
        <v>0</v>
      </c>
      <c r="O59" s="72">
        <f>IF(MENU!$F$18="OECD",Copy_OECD!O59,IF(MENU!$F$18="World",Copy_World!O59,""))</f>
        <v>0</v>
      </c>
      <c r="P59" s="72">
        <f>IF(MENU!$F$18="OECD",Copy_OECD!P59,IF(MENU!$F$18="World",Copy_World!P59,""))</f>
        <v>0</v>
      </c>
      <c r="Q59" s="72">
        <f>IF(MENU!$F$18="OECD",Copy_OECD!Q59,IF(MENU!$F$18="World",Copy_World!Q59,""))</f>
        <v>0</v>
      </c>
      <c r="R59" s="72">
        <f>IF(MENU!$F$18="OECD",Copy_OECD!R59,IF(MENU!$F$18="World",Copy_World!R59,""))</f>
        <v>0</v>
      </c>
      <c r="S59" s="72">
        <f>IF(MENU!$F$18="OECD",Copy_OECD!S59,IF(MENU!$F$18="World",Copy_World!S59,""))</f>
        <v>2062</v>
      </c>
      <c r="T59" s="73" t="str">
        <f>IF(MENU!$F$18="OECD",Copy_OECD!T59,IF(MENU!$F$18="World",Copy_World!T59,""))</f>
        <v>x</v>
      </c>
      <c r="U59" s="72">
        <f>IF(MENU!$F$18="OECD",Copy_OECD!U59,IF(MENU!$F$18="World",Copy_World!U59,""))</f>
        <v>0</v>
      </c>
      <c r="V59" s="72">
        <f>IF(MENU!$F$18="OECD",Copy_OECD!V59,IF(MENU!$F$18="World",Copy_World!V59,""))</f>
        <v>0</v>
      </c>
      <c r="W59" s="72">
        <f>IF(MENU!$F$18="OECD",Copy_OECD!W59,IF(MENU!$F$18="World",Copy_World!W59,""))</f>
        <v>0</v>
      </c>
      <c r="X59" s="72">
        <f>IF(MENU!$F$18="OECD",Copy_OECD!X59,IF(MENU!$F$18="World",Copy_World!X59,""))</f>
        <v>0</v>
      </c>
      <c r="Y59" s="72">
        <f>IF(MENU!$F$18="OECD",Copy_OECD!Y59,IF(MENU!$F$18="World",Copy_World!Y59,""))</f>
        <v>0</v>
      </c>
      <c r="Z59" s="72">
        <f>IF(MENU!$F$18="OECD",Copy_OECD!Z59,IF(MENU!$F$18="World",Copy_World!Z59,""))</f>
        <v>0</v>
      </c>
      <c r="AA59" s="72">
        <f>IF(MENU!$F$18="OECD",Copy_OECD!AA59,IF(MENU!$F$18="World",Copy_World!AA59,""))</f>
        <v>0</v>
      </c>
      <c r="AB59" s="72">
        <f>IF(MENU!$F$18="OECD",Copy_OECD!AB59,IF(MENU!$F$18="World",Copy_World!AB59,""))</f>
        <v>0</v>
      </c>
      <c r="AC59" s="72">
        <f>IF(MENU!$F$18="OECD",Copy_OECD!AC59,IF(MENU!$F$18="World",Copy_World!AC59,""))</f>
        <v>0</v>
      </c>
      <c r="AD59" s="72">
        <f>IF(MENU!$F$18="OECD",Copy_OECD!AD59,IF(MENU!$F$18="World",Copy_World!AD59,""))</f>
        <v>0</v>
      </c>
      <c r="AE59" s="72">
        <f>IF(MENU!$F$18="OECD",Copy_OECD!AE59,IF(MENU!$F$18="World",Copy_World!AE59,""))</f>
        <v>0</v>
      </c>
      <c r="AF59" s="72">
        <f>IF(MENU!$F$18="OECD",Copy_OECD!AF59,IF(MENU!$F$18="World",Copy_World!AF59,""))</f>
        <v>0</v>
      </c>
      <c r="AG59" s="72">
        <f>IF(MENU!$F$18="OECD",Copy_OECD!AG59,IF(MENU!$F$18="World",Copy_World!AG59,""))</f>
        <v>0</v>
      </c>
      <c r="AH59" s="72">
        <f>IF(MENU!$F$18="OECD",Copy_OECD!AH59,IF(MENU!$F$18="World",Copy_World!AH59,""))</f>
        <v>213</v>
      </c>
      <c r="AI59" s="72">
        <f>IF(MENU!$F$18="OECD",Copy_OECD!AI59,IF(MENU!$F$18="World",Copy_World!AI59,""))</f>
        <v>0</v>
      </c>
      <c r="AJ59" s="72">
        <f>IF(MENU!$F$18="OECD",Copy_OECD!AJ59,IF(MENU!$F$18="World",Copy_World!AJ59,""))</f>
        <v>0</v>
      </c>
      <c r="AK59" s="72">
        <f>IF(MENU!$F$18="OECD",Copy_OECD!AK59,IF(MENU!$F$18="World",Copy_World!AK59,""))</f>
        <v>0</v>
      </c>
      <c r="AL59" s="72">
        <f>IF(MENU!$F$18="OECD",Copy_OECD!AL59,IF(MENU!$F$18="World",Copy_World!AL59,""))</f>
        <v>0</v>
      </c>
      <c r="AM59" s="72">
        <f>IF(MENU!$F$18="OECD",Copy_OECD!AM59,IF(MENU!$F$18="World",Copy_World!AM59,""))</f>
        <v>0</v>
      </c>
      <c r="AN59" s="72">
        <f>IF(MENU!$F$18="OECD",Copy_OECD!AN59,IF(MENU!$F$18="World",Copy_World!AN59,""))</f>
        <v>0</v>
      </c>
      <c r="AO59" s="72">
        <f>IF(MENU!$F$18="OECD",Copy_OECD!AO59,IF(MENU!$F$18="World",Copy_World!AO59,""))</f>
        <v>0</v>
      </c>
      <c r="AP59" s="72">
        <f>IF(MENU!$F$18="OECD",Copy_OECD!AP59,IF(MENU!$F$18="World",Copy_World!AP59,""))</f>
        <v>0</v>
      </c>
      <c r="AQ59" s="72">
        <f>IF(MENU!$F$18="OECD",Copy_OECD!AQ59,IF(MENU!$F$18="World",Copy_World!AQ59,""))</f>
        <v>0</v>
      </c>
      <c r="AR59" s="72">
        <f>IF(MENU!$F$18="OECD",Copy_OECD!AR59,IF(MENU!$F$18="World",Copy_World!AR59,""))</f>
        <v>0</v>
      </c>
      <c r="AS59" s="72">
        <f>IF(MENU!$F$18="OECD",Copy_OECD!AS59,IF(MENU!$F$18="World",Copy_World!AS59,""))</f>
        <v>0</v>
      </c>
      <c r="AT59" s="72">
        <f>IF(MENU!$F$18="OECD",Copy_OECD!AT59,IF(MENU!$F$18="World",Copy_World!AT59,""))</f>
        <v>0</v>
      </c>
      <c r="AU59" s="72">
        <f>IF(MENU!$F$18="OECD",Copy_OECD!AU59,IF(MENU!$F$18="World",Copy_World!AU59,""))</f>
        <v>0</v>
      </c>
      <c r="AV59" s="72">
        <f>IF(MENU!$F$18="OECD",Copy_OECD!AV59,IF(MENU!$F$18="World",Copy_World!AV59,""))</f>
        <v>0</v>
      </c>
      <c r="AW59" s="72">
        <f>IF(MENU!$F$18="OECD",Copy_OECD!AW59,IF(MENU!$F$18="World",Copy_World!AW59,""))</f>
        <v>0</v>
      </c>
      <c r="AX59" s="72">
        <f>IF(MENU!$F$18="OECD",Copy_OECD!AX59,IF(MENU!$F$18="World",Copy_World!AX59,""))</f>
        <v>0</v>
      </c>
      <c r="AY59" s="72">
        <f>IF(MENU!$F$18="OECD",Copy_OECD!AY59,IF(MENU!$F$18="World",Copy_World!AY59,""))</f>
        <v>0</v>
      </c>
      <c r="AZ59" s="72">
        <f>IF(MENU!$F$18="OECD",Copy_OECD!AZ59,IF(MENU!$F$18="World",Copy_World!AZ59,""))</f>
        <v>0</v>
      </c>
      <c r="BA59" s="72">
        <f>IF(MENU!$F$18="OECD",Copy_OECD!BA59,IF(MENU!$F$18="World",Copy_World!BA59,""))</f>
        <v>0</v>
      </c>
      <c r="BB59" s="72">
        <f>IF(MENU!$F$18="OECD",Copy_OECD!BB59,IF(MENU!$F$18="World",Copy_World!BB59,""))</f>
        <v>0</v>
      </c>
      <c r="BC59" s="72">
        <f>IF(MENU!$F$18="OECD",Copy_OECD!BC59,IF(MENU!$F$18="World",Copy_World!BC59,""))</f>
        <v>0</v>
      </c>
      <c r="BD59" s="72">
        <f>IF(MENU!$F$18="OECD",Copy_OECD!BD59,IF(MENU!$F$18="World",Copy_World!BD59,""))</f>
        <v>0</v>
      </c>
      <c r="BE59" s="72">
        <f>IF(MENU!$F$18="OECD",Copy_OECD!BE59,IF(MENU!$F$18="World",Copy_World!BE59,""))</f>
        <v>0</v>
      </c>
      <c r="BF59" s="72">
        <f>IF(MENU!$F$18="OECD",Copy_OECD!BF59,IF(MENU!$F$18="World",Copy_World!BF59,""))</f>
        <v>0</v>
      </c>
      <c r="BG59" s="72">
        <f>IF(MENU!$F$18="OECD",Copy_OECD!BG59,IF(MENU!$F$18="World",Copy_World!BG59,""))</f>
        <v>0</v>
      </c>
      <c r="BH59" s="72">
        <f>IF(MENU!$F$18="OECD",Copy_OECD!BH59,IF(MENU!$F$18="World",Copy_World!BH59,""))</f>
        <v>0</v>
      </c>
      <c r="BI59" s="72">
        <f>IF(MENU!$F$18="OECD",Copy_OECD!BI59,IF(MENU!$F$18="World",Copy_World!BI59,""))</f>
        <v>0</v>
      </c>
      <c r="BJ59" s="72">
        <f>IF(MENU!$F$18="OECD",Copy_OECD!BJ59,IF(MENU!$F$18="World",Copy_World!BJ59,""))</f>
        <v>0</v>
      </c>
      <c r="BK59" s="72">
        <f>IF(MENU!$F$18="OECD",Copy_OECD!BK59,IF(MENU!$F$18="World",Copy_World!BK59,""))</f>
        <v>1973</v>
      </c>
      <c r="BL59" s="72">
        <f>IF(MENU!$F$18="OECD",Copy_OECD!BL59,IF(MENU!$F$18="World",Copy_World!BL59,""))</f>
        <v>3</v>
      </c>
      <c r="BM59" s="73">
        <f>IF(MENU!$F$18="OECD",Copy_OECD!BM59,IF(MENU!$F$18="World",Copy_World!BM59,""))</f>
        <v>4251</v>
      </c>
      <c r="BN59" s="73">
        <f>IF(MENU!$F$18="OECD",Copy_OECD!BN59,IF(MENU!$F$18="World",Copy_World!BN59,""))</f>
        <v>0</v>
      </c>
    </row>
    <row r="60" spans="1:111" x14ac:dyDescent="0.3">
      <c r="A60" s="11" t="str">
        <f>IF(MENU!$F$18="OECD",Copy_OECD!A60,IF(MENU!$F$18="World",Copy_World!A60,""))</f>
        <v>Machinery</v>
      </c>
      <c r="B60" s="72">
        <f>IF(MENU!$F$18="OECD",Copy_OECD!B60,IF(MENU!$F$18="World",Copy_World!B60,""))</f>
        <v>0</v>
      </c>
      <c r="C60" s="72">
        <f>IF(MENU!$F$18="OECD",Copy_OECD!C60,IF(MENU!$F$18="World",Copy_World!C60,""))</f>
        <v>0</v>
      </c>
      <c r="D60" s="72">
        <f>IF(MENU!$F$18="OECD",Copy_OECD!D60,IF(MENU!$F$18="World",Copy_World!D60,""))</f>
        <v>0</v>
      </c>
      <c r="E60" s="72">
        <f>IF(MENU!$F$18="OECD",Copy_OECD!E60,IF(MENU!$F$18="World",Copy_World!E60,""))</f>
        <v>0</v>
      </c>
      <c r="F60" s="72">
        <f>IF(MENU!$F$18="OECD",Copy_OECD!F60,IF(MENU!$F$18="World",Copy_World!F60,""))</f>
        <v>0</v>
      </c>
      <c r="G60" s="72">
        <f>IF(MENU!$F$18="OECD",Copy_OECD!G60,IF(MENU!$F$18="World",Copy_World!G60,""))</f>
        <v>0</v>
      </c>
      <c r="H60" s="72">
        <f>IF(MENU!$F$18="OECD",Copy_OECD!H60,IF(MENU!$F$18="World",Copy_World!H60,""))</f>
        <v>0</v>
      </c>
      <c r="I60" s="72">
        <f>IF(MENU!$F$18="OECD",Copy_OECD!I60,IF(MENU!$F$18="World",Copy_World!I60,""))</f>
        <v>0</v>
      </c>
      <c r="J60" s="72">
        <f>IF(MENU!$F$18="OECD",Copy_OECD!J60,IF(MENU!$F$18="World",Copy_World!J60,""))</f>
        <v>0</v>
      </c>
      <c r="K60" s="72">
        <f>IF(MENU!$F$18="OECD",Copy_OECD!K60,IF(MENU!$F$18="World",Copy_World!K60,""))</f>
        <v>0</v>
      </c>
      <c r="L60" s="72">
        <f>IF(MENU!$F$18="OECD",Copy_OECD!L60,IF(MENU!$F$18="World",Copy_World!L60,""))</f>
        <v>0</v>
      </c>
      <c r="M60" s="72">
        <f>IF(MENU!$F$18="OECD",Copy_OECD!M60,IF(MENU!$F$18="World",Copy_World!M60,""))</f>
        <v>0</v>
      </c>
      <c r="N60" s="72">
        <f>IF(MENU!$F$18="OECD",Copy_OECD!N60,IF(MENU!$F$18="World",Copy_World!N60,""))</f>
        <v>0</v>
      </c>
      <c r="O60" s="72">
        <f>IF(MENU!$F$18="OECD",Copy_OECD!O60,IF(MENU!$F$18="World",Copy_World!O60,""))</f>
        <v>0</v>
      </c>
      <c r="P60" s="72">
        <f>IF(MENU!$F$18="OECD",Copy_OECD!P60,IF(MENU!$F$18="World",Copy_World!P60,""))</f>
        <v>0</v>
      </c>
      <c r="Q60" s="72">
        <f>IF(MENU!$F$18="OECD",Copy_OECD!Q60,IF(MENU!$F$18="World",Copy_World!Q60,""))</f>
        <v>0</v>
      </c>
      <c r="R60" s="72">
        <f>IF(MENU!$F$18="OECD",Copy_OECD!R60,IF(MENU!$F$18="World",Copy_World!R60,""))</f>
        <v>0</v>
      </c>
      <c r="S60" s="72">
        <f>IF(MENU!$F$18="OECD",Copy_OECD!S60,IF(MENU!$F$18="World",Copy_World!S60,""))</f>
        <v>9974</v>
      </c>
      <c r="T60" s="73" t="str">
        <f>IF(MENU!$F$18="OECD",Copy_OECD!T60,IF(MENU!$F$18="World",Copy_World!T60,""))</f>
        <v>x</v>
      </c>
      <c r="U60" s="72">
        <f>IF(MENU!$F$18="OECD",Copy_OECD!U60,IF(MENU!$F$18="World",Copy_World!U60,""))</f>
        <v>0</v>
      </c>
      <c r="V60" s="72">
        <f>IF(MENU!$F$18="OECD",Copy_OECD!V60,IF(MENU!$F$18="World",Copy_World!V60,""))</f>
        <v>0</v>
      </c>
      <c r="W60" s="72">
        <f>IF(MENU!$F$18="OECD",Copy_OECD!W60,IF(MENU!$F$18="World",Copy_World!W60,""))</f>
        <v>0</v>
      </c>
      <c r="X60" s="72">
        <f>IF(MENU!$F$18="OECD",Copy_OECD!X60,IF(MENU!$F$18="World",Copy_World!X60,""))</f>
        <v>0</v>
      </c>
      <c r="Y60" s="72">
        <f>IF(MENU!$F$18="OECD",Copy_OECD!Y60,IF(MENU!$F$18="World",Copy_World!Y60,""))</f>
        <v>0</v>
      </c>
      <c r="Z60" s="72">
        <f>IF(MENU!$F$18="OECD",Copy_OECD!Z60,IF(MENU!$F$18="World",Copy_World!Z60,""))</f>
        <v>0</v>
      </c>
      <c r="AA60" s="72">
        <f>IF(MENU!$F$18="OECD",Copy_OECD!AA60,IF(MENU!$F$18="World",Copy_World!AA60,""))</f>
        <v>0</v>
      </c>
      <c r="AB60" s="72">
        <f>IF(MENU!$F$18="OECD",Copy_OECD!AB60,IF(MENU!$F$18="World",Copy_World!AB60,""))</f>
        <v>184</v>
      </c>
      <c r="AC60" s="72">
        <f>IF(MENU!$F$18="OECD",Copy_OECD!AC60,IF(MENU!$F$18="World",Copy_World!AC60,""))</f>
        <v>0</v>
      </c>
      <c r="AD60" s="72">
        <f>IF(MENU!$F$18="OECD",Copy_OECD!AD60,IF(MENU!$F$18="World",Copy_World!AD60,""))</f>
        <v>0</v>
      </c>
      <c r="AE60" s="72">
        <f>IF(MENU!$F$18="OECD",Copy_OECD!AE60,IF(MENU!$F$18="World",Copy_World!AE60,""))</f>
        <v>0</v>
      </c>
      <c r="AF60" s="72">
        <f>IF(MENU!$F$18="OECD",Copy_OECD!AF60,IF(MENU!$F$18="World",Copy_World!AF60,""))</f>
        <v>0</v>
      </c>
      <c r="AG60" s="72">
        <f>IF(MENU!$F$18="OECD",Copy_OECD!AG60,IF(MENU!$F$18="World",Copy_World!AG60,""))</f>
        <v>0</v>
      </c>
      <c r="AH60" s="72">
        <f>IF(MENU!$F$18="OECD",Copy_OECD!AH60,IF(MENU!$F$18="World",Copy_World!AH60,""))</f>
        <v>170</v>
      </c>
      <c r="AI60" s="72">
        <f>IF(MENU!$F$18="OECD",Copy_OECD!AI60,IF(MENU!$F$18="World",Copy_World!AI60,""))</f>
        <v>0</v>
      </c>
      <c r="AJ60" s="72">
        <f>IF(MENU!$F$18="OECD",Copy_OECD!AJ60,IF(MENU!$F$18="World",Copy_World!AJ60,""))</f>
        <v>0</v>
      </c>
      <c r="AK60" s="72">
        <f>IF(MENU!$F$18="OECD",Copy_OECD!AK60,IF(MENU!$F$18="World",Copy_World!AK60,""))</f>
        <v>0</v>
      </c>
      <c r="AL60" s="72">
        <f>IF(MENU!$F$18="OECD",Copy_OECD!AL60,IF(MENU!$F$18="World",Copy_World!AL60,""))</f>
        <v>0</v>
      </c>
      <c r="AM60" s="72">
        <f>IF(MENU!$F$18="OECD",Copy_OECD!AM60,IF(MENU!$F$18="World",Copy_World!AM60,""))</f>
        <v>0</v>
      </c>
      <c r="AN60" s="72">
        <f>IF(MENU!$F$18="OECD",Copy_OECD!AN60,IF(MENU!$F$18="World",Copy_World!AN60,""))</f>
        <v>0</v>
      </c>
      <c r="AO60" s="72">
        <f>IF(MENU!$F$18="OECD",Copy_OECD!AO60,IF(MENU!$F$18="World",Copy_World!AO60,""))</f>
        <v>0</v>
      </c>
      <c r="AP60" s="72">
        <f>IF(MENU!$F$18="OECD",Copy_OECD!AP60,IF(MENU!$F$18="World",Copy_World!AP60,""))</f>
        <v>0</v>
      </c>
      <c r="AQ60" s="72">
        <f>IF(MENU!$F$18="OECD",Copy_OECD!AQ60,IF(MENU!$F$18="World",Copy_World!AQ60,""))</f>
        <v>0</v>
      </c>
      <c r="AR60" s="72">
        <f>IF(MENU!$F$18="OECD",Copy_OECD!AR60,IF(MENU!$F$18="World",Copy_World!AR60,""))</f>
        <v>0</v>
      </c>
      <c r="AS60" s="72">
        <f>IF(MENU!$F$18="OECD",Copy_OECD!AS60,IF(MENU!$F$18="World",Copy_World!AS60,""))</f>
        <v>0</v>
      </c>
      <c r="AT60" s="72">
        <f>IF(MENU!$F$18="OECD",Copy_OECD!AT60,IF(MENU!$F$18="World",Copy_World!AT60,""))</f>
        <v>0</v>
      </c>
      <c r="AU60" s="72">
        <f>IF(MENU!$F$18="OECD",Copy_OECD!AU60,IF(MENU!$F$18="World",Copy_World!AU60,""))</f>
        <v>0</v>
      </c>
      <c r="AV60" s="72">
        <f>IF(MENU!$F$18="OECD",Copy_OECD!AV60,IF(MENU!$F$18="World",Copy_World!AV60,""))</f>
        <v>0</v>
      </c>
      <c r="AW60" s="72">
        <f>IF(MENU!$F$18="OECD",Copy_OECD!AW60,IF(MENU!$F$18="World",Copy_World!AW60,""))</f>
        <v>0</v>
      </c>
      <c r="AX60" s="72">
        <f>IF(MENU!$F$18="OECD",Copy_OECD!AX60,IF(MENU!$F$18="World",Copy_World!AX60,""))</f>
        <v>0</v>
      </c>
      <c r="AY60" s="72">
        <f>IF(MENU!$F$18="OECD",Copy_OECD!AY60,IF(MENU!$F$18="World",Copy_World!AY60,""))</f>
        <v>0</v>
      </c>
      <c r="AZ60" s="72">
        <f>IF(MENU!$F$18="OECD",Copy_OECD!AZ60,IF(MENU!$F$18="World",Copy_World!AZ60,""))</f>
        <v>0</v>
      </c>
      <c r="BA60" s="72">
        <f>IF(MENU!$F$18="OECD",Copy_OECD!BA60,IF(MENU!$F$18="World",Copy_World!BA60,""))</f>
        <v>0</v>
      </c>
      <c r="BB60" s="72">
        <f>IF(MENU!$F$18="OECD",Copy_OECD!BB60,IF(MENU!$F$18="World",Copy_World!BB60,""))</f>
        <v>0</v>
      </c>
      <c r="BC60" s="72">
        <f>IF(MENU!$F$18="OECD",Copy_OECD!BC60,IF(MENU!$F$18="World",Copy_World!BC60,""))</f>
        <v>0</v>
      </c>
      <c r="BD60" s="72">
        <f>IF(MENU!$F$18="OECD",Copy_OECD!BD60,IF(MENU!$F$18="World",Copy_World!BD60,""))</f>
        <v>0</v>
      </c>
      <c r="BE60" s="72">
        <f>IF(MENU!$F$18="OECD",Copy_OECD!BE60,IF(MENU!$F$18="World",Copy_World!BE60,""))</f>
        <v>0</v>
      </c>
      <c r="BF60" s="72">
        <f>IF(MENU!$F$18="OECD",Copy_OECD!BF60,IF(MENU!$F$18="World",Copy_World!BF60,""))</f>
        <v>0</v>
      </c>
      <c r="BG60" s="72">
        <f>IF(MENU!$F$18="OECD",Copy_OECD!BG60,IF(MENU!$F$18="World",Copy_World!BG60,""))</f>
        <v>0</v>
      </c>
      <c r="BH60" s="72">
        <f>IF(MENU!$F$18="OECD",Copy_OECD!BH60,IF(MENU!$F$18="World",Copy_World!BH60,""))</f>
        <v>0</v>
      </c>
      <c r="BI60" s="72">
        <f>IF(MENU!$F$18="OECD",Copy_OECD!BI60,IF(MENU!$F$18="World",Copy_World!BI60,""))</f>
        <v>0</v>
      </c>
      <c r="BJ60" s="72">
        <f>IF(MENU!$F$18="OECD",Copy_OECD!BJ60,IF(MENU!$F$18="World",Copy_World!BJ60,""))</f>
        <v>0</v>
      </c>
      <c r="BK60" s="72">
        <f>IF(MENU!$F$18="OECD",Copy_OECD!BK60,IF(MENU!$F$18="World",Copy_World!BK60,""))</f>
        <v>10273</v>
      </c>
      <c r="BL60" s="72">
        <f>IF(MENU!$F$18="OECD",Copy_OECD!BL60,IF(MENU!$F$18="World",Copy_World!BL60,""))</f>
        <v>94</v>
      </c>
      <c r="BM60" s="73">
        <f>IF(MENU!$F$18="OECD",Copy_OECD!BM60,IF(MENU!$F$18="World",Copy_World!BM60,""))</f>
        <v>20695</v>
      </c>
      <c r="BN60" s="73">
        <f>IF(MENU!$F$18="OECD",Copy_OECD!BN60,IF(MENU!$F$18="World",Copy_World!BN60,""))</f>
        <v>0</v>
      </c>
    </row>
    <row r="61" spans="1:111" x14ac:dyDescent="0.3">
      <c r="A61" s="11" t="str">
        <f>IF(MENU!$F$18="OECD",Copy_OECD!A61,IF(MENU!$F$18="World",Copy_World!A61,""))</f>
        <v>Mining and quarrying</v>
      </c>
      <c r="B61" s="72">
        <f>IF(MENU!$F$18="OECD",Copy_OECD!B61,IF(MENU!$F$18="World",Copy_World!B61,""))</f>
        <v>0</v>
      </c>
      <c r="C61" s="72">
        <f>IF(MENU!$F$18="OECD",Copy_OECD!C61,IF(MENU!$F$18="World",Copy_World!C61,""))</f>
        <v>0</v>
      </c>
      <c r="D61" s="72">
        <f>IF(MENU!$F$18="OECD",Copy_OECD!D61,IF(MENU!$F$18="World",Copy_World!D61,""))</f>
        <v>0</v>
      </c>
      <c r="E61" s="72">
        <f>IF(MENU!$F$18="OECD",Copy_OECD!E61,IF(MENU!$F$18="World",Copy_World!E61,""))</f>
        <v>0</v>
      </c>
      <c r="F61" s="72">
        <f>IF(MENU!$F$18="OECD",Copy_OECD!F61,IF(MENU!$F$18="World",Copy_World!F61,""))</f>
        <v>160</v>
      </c>
      <c r="G61" s="72">
        <f>IF(MENU!$F$18="OECD",Copy_OECD!G61,IF(MENU!$F$18="World",Copy_World!G61,""))</f>
        <v>0</v>
      </c>
      <c r="H61" s="72">
        <f>IF(MENU!$F$18="OECD",Copy_OECD!H61,IF(MENU!$F$18="World",Copy_World!H61,""))</f>
        <v>0</v>
      </c>
      <c r="I61" s="72">
        <f>IF(MENU!$F$18="OECD",Copy_OECD!I61,IF(MENU!$F$18="World",Copy_World!I61,""))</f>
        <v>0</v>
      </c>
      <c r="J61" s="72">
        <f>IF(MENU!$F$18="OECD",Copy_OECD!J61,IF(MENU!$F$18="World",Copy_World!J61,""))</f>
        <v>0</v>
      </c>
      <c r="K61" s="72">
        <f>IF(MENU!$F$18="OECD",Copy_OECD!K61,IF(MENU!$F$18="World",Copy_World!K61,""))</f>
        <v>0</v>
      </c>
      <c r="L61" s="72">
        <f>IF(MENU!$F$18="OECD",Copy_OECD!L61,IF(MENU!$F$18="World",Copy_World!L61,""))</f>
        <v>0</v>
      </c>
      <c r="M61" s="72">
        <f>IF(MENU!$F$18="OECD",Copy_OECD!M61,IF(MENU!$F$18="World",Copy_World!M61,""))</f>
        <v>0</v>
      </c>
      <c r="N61" s="72">
        <f>IF(MENU!$F$18="OECD",Copy_OECD!N61,IF(MENU!$F$18="World",Copy_World!N61,""))</f>
        <v>0</v>
      </c>
      <c r="O61" s="72">
        <f>IF(MENU!$F$18="OECD",Copy_OECD!O61,IF(MENU!$F$18="World",Copy_World!O61,""))</f>
        <v>0</v>
      </c>
      <c r="P61" s="72">
        <f>IF(MENU!$F$18="OECD",Copy_OECD!P61,IF(MENU!$F$18="World",Copy_World!P61,""))</f>
        <v>0</v>
      </c>
      <c r="Q61" s="72">
        <f>IF(MENU!$F$18="OECD",Copy_OECD!Q61,IF(MENU!$F$18="World",Copy_World!Q61,""))</f>
        <v>0</v>
      </c>
      <c r="R61" s="72">
        <f>IF(MENU!$F$18="OECD",Copy_OECD!R61,IF(MENU!$F$18="World",Copy_World!R61,""))</f>
        <v>0</v>
      </c>
      <c r="S61" s="72">
        <f>IF(MENU!$F$18="OECD",Copy_OECD!S61,IF(MENU!$F$18="World",Copy_World!S61,""))</f>
        <v>2656</v>
      </c>
      <c r="T61" s="73" t="str">
        <f>IF(MENU!$F$18="OECD",Copy_OECD!T61,IF(MENU!$F$18="World",Copy_World!T61,""))</f>
        <v>x</v>
      </c>
      <c r="U61" s="72">
        <f>IF(MENU!$F$18="OECD",Copy_OECD!U61,IF(MENU!$F$18="World",Copy_World!U61,""))</f>
        <v>0</v>
      </c>
      <c r="V61" s="72">
        <f>IF(MENU!$F$18="OECD",Copy_OECD!V61,IF(MENU!$F$18="World",Copy_World!V61,""))</f>
        <v>0</v>
      </c>
      <c r="W61" s="72">
        <f>IF(MENU!$F$18="OECD",Copy_OECD!W61,IF(MENU!$F$18="World",Copy_World!W61,""))</f>
        <v>0</v>
      </c>
      <c r="X61" s="72">
        <f>IF(MENU!$F$18="OECD",Copy_OECD!X61,IF(MENU!$F$18="World",Copy_World!X61,""))</f>
        <v>0</v>
      </c>
      <c r="Y61" s="72">
        <f>IF(MENU!$F$18="OECD",Copy_OECD!Y61,IF(MENU!$F$18="World",Copy_World!Y61,""))</f>
        <v>0</v>
      </c>
      <c r="Z61" s="72">
        <f>IF(MENU!$F$18="OECD",Copy_OECD!Z61,IF(MENU!$F$18="World",Copy_World!Z61,""))</f>
        <v>0</v>
      </c>
      <c r="AA61" s="72">
        <f>IF(MENU!$F$18="OECD",Copy_OECD!AA61,IF(MENU!$F$18="World",Copy_World!AA61,""))</f>
        <v>0</v>
      </c>
      <c r="AB61" s="72">
        <f>IF(MENU!$F$18="OECD",Copy_OECD!AB61,IF(MENU!$F$18="World",Copy_World!AB61,""))</f>
        <v>0</v>
      </c>
      <c r="AC61" s="72">
        <f>IF(MENU!$F$18="OECD",Copy_OECD!AC61,IF(MENU!$F$18="World",Copy_World!AC61,""))</f>
        <v>0</v>
      </c>
      <c r="AD61" s="72">
        <f>IF(MENU!$F$18="OECD",Copy_OECD!AD61,IF(MENU!$F$18="World",Copy_World!AD61,""))</f>
        <v>0</v>
      </c>
      <c r="AE61" s="72">
        <f>IF(MENU!$F$18="OECD",Copy_OECD!AE61,IF(MENU!$F$18="World",Copy_World!AE61,""))</f>
        <v>0</v>
      </c>
      <c r="AF61" s="72">
        <f>IF(MENU!$F$18="OECD",Copy_OECD!AF61,IF(MENU!$F$18="World",Copy_World!AF61,""))</f>
        <v>0</v>
      </c>
      <c r="AG61" s="72">
        <f>IF(MENU!$F$18="OECD",Copy_OECD!AG61,IF(MENU!$F$18="World",Copy_World!AG61,""))</f>
        <v>0</v>
      </c>
      <c r="AH61" s="72">
        <f>IF(MENU!$F$18="OECD",Copy_OECD!AH61,IF(MENU!$F$18="World",Copy_World!AH61,""))</f>
        <v>341</v>
      </c>
      <c r="AI61" s="72">
        <f>IF(MENU!$F$18="OECD",Copy_OECD!AI61,IF(MENU!$F$18="World",Copy_World!AI61,""))</f>
        <v>0</v>
      </c>
      <c r="AJ61" s="72">
        <f>IF(MENU!$F$18="OECD",Copy_OECD!AJ61,IF(MENU!$F$18="World",Copy_World!AJ61,""))</f>
        <v>0</v>
      </c>
      <c r="AK61" s="72">
        <f>IF(MENU!$F$18="OECD",Copy_OECD!AK61,IF(MENU!$F$18="World",Copy_World!AK61,""))</f>
        <v>0</v>
      </c>
      <c r="AL61" s="72">
        <f>IF(MENU!$F$18="OECD",Copy_OECD!AL61,IF(MENU!$F$18="World",Copy_World!AL61,""))</f>
        <v>0</v>
      </c>
      <c r="AM61" s="72">
        <f>IF(MENU!$F$18="OECD",Copy_OECD!AM61,IF(MENU!$F$18="World",Copy_World!AM61,""))</f>
        <v>0</v>
      </c>
      <c r="AN61" s="72">
        <f>IF(MENU!$F$18="OECD",Copy_OECD!AN61,IF(MENU!$F$18="World",Copy_World!AN61,""))</f>
        <v>0</v>
      </c>
      <c r="AO61" s="72">
        <f>IF(MENU!$F$18="OECD",Copy_OECD!AO61,IF(MENU!$F$18="World",Copy_World!AO61,""))</f>
        <v>0</v>
      </c>
      <c r="AP61" s="72">
        <f>IF(MENU!$F$18="OECD",Copy_OECD!AP61,IF(MENU!$F$18="World",Copy_World!AP61,""))</f>
        <v>0</v>
      </c>
      <c r="AQ61" s="72">
        <f>IF(MENU!$F$18="OECD",Copy_OECD!AQ61,IF(MENU!$F$18="World",Copy_World!AQ61,""))</f>
        <v>0</v>
      </c>
      <c r="AR61" s="72">
        <f>IF(MENU!$F$18="OECD",Copy_OECD!AR61,IF(MENU!$F$18="World",Copy_World!AR61,""))</f>
        <v>0</v>
      </c>
      <c r="AS61" s="72">
        <f>IF(MENU!$F$18="OECD",Copy_OECD!AS61,IF(MENU!$F$18="World",Copy_World!AS61,""))</f>
        <v>0</v>
      </c>
      <c r="AT61" s="72">
        <f>IF(MENU!$F$18="OECD",Copy_OECD!AT61,IF(MENU!$F$18="World",Copy_World!AT61,""))</f>
        <v>0</v>
      </c>
      <c r="AU61" s="72">
        <f>IF(MENU!$F$18="OECD",Copy_OECD!AU61,IF(MENU!$F$18="World",Copy_World!AU61,""))</f>
        <v>0</v>
      </c>
      <c r="AV61" s="72">
        <f>IF(MENU!$F$18="OECD",Copy_OECD!AV61,IF(MENU!$F$18="World",Copy_World!AV61,""))</f>
        <v>0</v>
      </c>
      <c r="AW61" s="72">
        <f>IF(MENU!$F$18="OECD",Copy_OECD!AW61,IF(MENU!$F$18="World",Copy_World!AW61,""))</f>
        <v>0</v>
      </c>
      <c r="AX61" s="72">
        <f>IF(MENU!$F$18="OECD",Copy_OECD!AX61,IF(MENU!$F$18="World",Copy_World!AX61,""))</f>
        <v>0</v>
      </c>
      <c r="AY61" s="72">
        <f>IF(MENU!$F$18="OECD",Copy_OECD!AY61,IF(MENU!$F$18="World",Copy_World!AY61,""))</f>
        <v>0</v>
      </c>
      <c r="AZ61" s="72">
        <f>IF(MENU!$F$18="OECD",Copy_OECD!AZ61,IF(MENU!$F$18="World",Copy_World!AZ61,""))</f>
        <v>0</v>
      </c>
      <c r="BA61" s="72">
        <f>IF(MENU!$F$18="OECD",Copy_OECD!BA61,IF(MENU!$F$18="World",Copy_World!BA61,""))</f>
        <v>0</v>
      </c>
      <c r="BB61" s="72">
        <f>IF(MENU!$F$18="OECD",Copy_OECD!BB61,IF(MENU!$F$18="World",Copy_World!BB61,""))</f>
        <v>0</v>
      </c>
      <c r="BC61" s="72">
        <f>IF(MENU!$F$18="OECD",Copy_OECD!BC61,IF(MENU!$F$18="World",Copy_World!BC61,""))</f>
        <v>0</v>
      </c>
      <c r="BD61" s="72">
        <f>IF(MENU!$F$18="OECD",Copy_OECD!BD61,IF(MENU!$F$18="World",Copy_World!BD61,""))</f>
        <v>0</v>
      </c>
      <c r="BE61" s="72">
        <f>IF(MENU!$F$18="OECD",Copy_OECD!BE61,IF(MENU!$F$18="World",Copy_World!BE61,""))</f>
        <v>0</v>
      </c>
      <c r="BF61" s="72">
        <f>IF(MENU!$F$18="OECD",Copy_OECD!BF61,IF(MENU!$F$18="World",Copy_World!BF61,""))</f>
        <v>0</v>
      </c>
      <c r="BG61" s="72">
        <f>IF(MENU!$F$18="OECD",Copy_OECD!BG61,IF(MENU!$F$18="World",Copy_World!BG61,""))</f>
        <v>0</v>
      </c>
      <c r="BH61" s="72">
        <f>IF(MENU!$F$18="OECD",Copy_OECD!BH61,IF(MENU!$F$18="World",Copy_World!BH61,""))</f>
        <v>0</v>
      </c>
      <c r="BI61" s="72">
        <f>IF(MENU!$F$18="OECD",Copy_OECD!BI61,IF(MENU!$F$18="World",Copy_World!BI61,""))</f>
        <v>0</v>
      </c>
      <c r="BJ61" s="72">
        <f>IF(MENU!$F$18="OECD",Copy_OECD!BJ61,IF(MENU!$F$18="World",Copy_World!BJ61,""))</f>
        <v>0</v>
      </c>
      <c r="BK61" s="72">
        <f>IF(MENU!$F$18="OECD",Copy_OECD!BK61,IF(MENU!$F$18="World",Copy_World!BK61,""))</f>
        <v>724</v>
      </c>
      <c r="BL61" s="72">
        <f>IF(MENU!$F$18="OECD",Copy_OECD!BL61,IF(MENU!$F$18="World",Copy_World!BL61,""))</f>
        <v>0</v>
      </c>
      <c r="BM61" s="73">
        <f>IF(MENU!$F$18="OECD",Copy_OECD!BM61,IF(MENU!$F$18="World",Copy_World!BM61,""))</f>
        <v>3881</v>
      </c>
      <c r="BN61" s="73">
        <f>IF(MENU!$F$18="OECD",Copy_OECD!BN61,IF(MENU!$F$18="World",Copy_World!BN61,""))</f>
        <v>0</v>
      </c>
    </row>
    <row r="62" spans="1:111" x14ac:dyDescent="0.3">
      <c r="A62" s="11" t="str">
        <f>IF(MENU!$F$18="OECD",Copy_OECD!A62,IF(MENU!$F$18="World",Copy_World!A62,""))</f>
        <v>Food and tobacco</v>
      </c>
      <c r="B62" s="72">
        <f>IF(MENU!$F$18="OECD",Copy_OECD!B62,IF(MENU!$F$18="World",Copy_World!B62,""))</f>
        <v>1026</v>
      </c>
      <c r="C62" s="72">
        <f>IF(MENU!$F$18="OECD",Copy_OECD!C62,IF(MENU!$F$18="World",Copy_World!C62,""))</f>
        <v>0</v>
      </c>
      <c r="D62" s="72">
        <f>IF(MENU!$F$18="OECD",Copy_OECD!D62,IF(MENU!$F$18="World",Copy_World!D62,""))</f>
        <v>0</v>
      </c>
      <c r="E62" s="72">
        <f>IF(MENU!$F$18="OECD",Copy_OECD!E62,IF(MENU!$F$18="World",Copy_World!E62,""))</f>
        <v>0</v>
      </c>
      <c r="F62" s="72">
        <f>IF(MENU!$F$18="OECD",Copy_OECD!F62,IF(MENU!$F$18="World",Copy_World!F62,""))</f>
        <v>0</v>
      </c>
      <c r="G62" s="72">
        <f>IF(MENU!$F$18="OECD",Copy_OECD!G62,IF(MENU!$F$18="World",Copy_World!G62,""))</f>
        <v>0</v>
      </c>
      <c r="H62" s="72">
        <f>IF(MENU!$F$18="OECD",Copy_OECD!H62,IF(MENU!$F$18="World",Copy_World!H62,""))</f>
        <v>0</v>
      </c>
      <c r="I62" s="72">
        <f>IF(MENU!$F$18="OECD",Copy_OECD!I62,IF(MENU!$F$18="World",Copy_World!I62,""))</f>
        <v>0</v>
      </c>
      <c r="J62" s="72">
        <f>IF(MENU!$F$18="OECD",Copy_OECD!J62,IF(MENU!$F$18="World",Copy_World!J62,""))</f>
        <v>0</v>
      </c>
      <c r="K62" s="72">
        <f>IF(MENU!$F$18="OECD",Copy_OECD!K62,IF(MENU!$F$18="World",Copy_World!K62,""))</f>
        <v>0</v>
      </c>
      <c r="L62" s="72">
        <f>IF(MENU!$F$18="OECD",Copy_OECD!L62,IF(MENU!$F$18="World",Copy_World!L62,""))</f>
        <v>0</v>
      </c>
      <c r="M62" s="72">
        <f>IF(MENU!$F$18="OECD",Copy_OECD!M62,IF(MENU!$F$18="World",Copy_World!M62,""))</f>
        <v>0</v>
      </c>
      <c r="N62" s="72">
        <f>IF(MENU!$F$18="OECD",Copy_OECD!N62,IF(MENU!$F$18="World",Copy_World!N62,""))</f>
        <v>0</v>
      </c>
      <c r="O62" s="72">
        <f>IF(MENU!$F$18="OECD",Copy_OECD!O62,IF(MENU!$F$18="World",Copy_World!O62,""))</f>
        <v>0</v>
      </c>
      <c r="P62" s="72">
        <f>IF(MENU!$F$18="OECD",Copy_OECD!P62,IF(MENU!$F$18="World",Copy_World!P62,""))</f>
        <v>0</v>
      </c>
      <c r="Q62" s="72">
        <f>IF(MENU!$F$18="OECD",Copy_OECD!Q62,IF(MENU!$F$18="World",Copy_World!Q62,""))</f>
        <v>0</v>
      </c>
      <c r="R62" s="72">
        <f>IF(MENU!$F$18="OECD",Copy_OECD!R62,IF(MENU!$F$18="World",Copy_World!R62,""))</f>
        <v>0</v>
      </c>
      <c r="S62" s="72">
        <f>IF(MENU!$F$18="OECD",Copy_OECD!S62,IF(MENU!$F$18="World",Copy_World!S62,""))</f>
        <v>54045</v>
      </c>
      <c r="T62" s="73" t="str">
        <f>IF(MENU!$F$18="OECD",Copy_OECD!T62,IF(MENU!$F$18="World",Copy_World!T62,""))</f>
        <v>x</v>
      </c>
      <c r="U62" s="72">
        <f>IF(MENU!$F$18="OECD",Copy_OECD!U62,IF(MENU!$F$18="World",Copy_World!U62,""))</f>
        <v>0</v>
      </c>
      <c r="V62" s="72">
        <f>IF(MENU!$F$18="OECD",Copy_OECD!V62,IF(MENU!$F$18="World",Copy_World!V62,""))</f>
        <v>0</v>
      </c>
      <c r="W62" s="72">
        <f>IF(MENU!$F$18="OECD",Copy_OECD!W62,IF(MENU!$F$18="World",Copy_World!W62,""))</f>
        <v>0</v>
      </c>
      <c r="X62" s="72">
        <f>IF(MENU!$F$18="OECD",Copy_OECD!X62,IF(MENU!$F$18="World",Copy_World!X62,""))</f>
        <v>0</v>
      </c>
      <c r="Y62" s="72">
        <f>IF(MENU!$F$18="OECD",Copy_OECD!Y62,IF(MENU!$F$18="World",Copy_World!Y62,""))</f>
        <v>0</v>
      </c>
      <c r="Z62" s="72">
        <f>IF(MENU!$F$18="OECD",Copy_OECD!Z62,IF(MENU!$F$18="World",Copy_World!Z62,""))</f>
        <v>0</v>
      </c>
      <c r="AA62" s="72">
        <f>IF(MENU!$F$18="OECD",Copy_OECD!AA62,IF(MENU!$F$18="World",Copy_World!AA62,""))</f>
        <v>0</v>
      </c>
      <c r="AB62" s="72">
        <f>IF(MENU!$F$18="OECD",Copy_OECD!AB62,IF(MENU!$F$18="World",Copy_World!AB62,""))</f>
        <v>46</v>
      </c>
      <c r="AC62" s="72">
        <f>IF(MENU!$F$18="OECD",Copy_OECD!AC62,IF(MENU!$F$18="World",Copy_World!AC62,""))</f>
        <v>0</v>
      </c>
      <c r="AD62" s="72">
        <f>IF(MENU!$F$18="OECD",Copy_OECD!AD62,IF(MENU!$F$18="World",Copy_World!AD62,""))</f>
        <v>0</v>
      </c>
      <c r="AE62" s="72">
        <f>IF(MENU!$F$18="OECD",Copy_OECD!AE62,IF(MENU!$F$18="World",Copy_World!AE62,""))</f>
        <v>0</v>
      </c>
      <c r="AF62" s="72">
        <f>IF(MENU!$F$18="OECD",Copy_OECD!AF62,IF(MENU!$F$18="World",Copy_World!AF62,""))</f>
        <v>0</v>
      </c>
      <c r="AG62" s="72">
        <f>IF(MENU!$F$18="OECD",Copy_OECD!AG62,IF(MENU!$F$18="World",Copy_World!AG62,""))</f>
        <v>0</v>
      </c>
      <c r="AH62" s="72">
        <f>IF(MENU!$F$18="OECD",Copy_OECD!AH62,IF(MENU!$F$18="World",Copy_World!AH62,""))</f>
        <v>170</v>
      </c>
      <c r="AI62" s="72">
        <f>IF(MENU!$F$18="OECD",Copy_OECD!AI62,IF(MENU!$F$18="World",Copy_World!AI62,""))</f>
        <v>0</v>
      </c>
      <c r="AJ62" s="72">
        <f>IF(MENU!$F$18="OECD",Copy_OECD!AJ62,IF(MENU!$F$18="World",Copy_World!AJ62,""))</f>
        <v>0</v>
      </c>
      <c r="AK62" s="72">
        <f>IF(MENU!$F$18="OECD",Copy_OECD!AK62,IF(MENU!$F$18="World",Copy_World!AK62,""))</f>
        <v>0</v>
      </c>
      <c r="AL62" s="72">
        <f>IF(MENU!$F$18="OECD",Copy_OECD!AL62,IF(MENU!$F$18="World",Copy_World!AL62,""))</f>
        <v>0</v>
      </c>
      <c r="AM62" s="72">
        <f>IF(MENU!$F$18="OECD",Copy_OECD!AM62,IF(MENU!$F$18="World",Copy_World!AM62,""))</f>
        <v>0</v>
      </c>
      <c r="AN62" s="72">
        <f>IF(MENU!$F$18="OECD",Copy_OECD!AN62,IF(MENU!$F$18="World",Copy_World!AN62,""))</f>
        <v>0</v>
      </c>
      <c r="AO62" s="72">
        <f>IF(MENU!$F$18="OECD",Copy_OECD!AO62,IF(MENU!$F$18="World",Copy_World!AO62,""))</f>
        <v>0</v>
      </c>
      <c r="AP62" s="72">
        <f>IF(MENU!$F$18="OECD",Copy_OECD!AP62,IF(MENU!$F$18="World",Copy_World!AP62,""))</f>
        <v>0</v>
      </c>
      <c r="AQ62" s="72">
        <f>IF(MENU!$F$18="OECD",Copy_OECD!AQ62,IF(MENU!$F$18="World",Copy_World!AQ62,""))</f>
        <v>0</v>
      </c>
      <c r="AR62" s="72">
        <f>IF(MENU!$F$18="OECD",Copy_OECD!AR62,IF(MENU!$F$18="World",Copy_World!AR62,""))</f>
        <v>0</v>
      </c>
      <c r="AS62" s="72">
        <f>IF(MENU!$F$18="OECD",Copy_OECD!AS62,IF(MENU!$F$18="World",Copy_World!AS62,""))</f>
        <v>0</v>
      </c>
      <c r="AT62" s="72">
        <f>IF(MENU!$F$18="OECD",Copy_OECD!AT62,IF(MENU!$F$18="World",Copy_World!AT62,""))</f>
        <v>0</v>
      </c>
      <c r="AU62" s="72">
        <f>IF(MENU!$F$18="OECD",Copy_OECD!AU62,IF(MENU!$F$18="World",Copy_World!AU62,""))</f>
        <v>751</v>
      </c>
      <c r="AV62" s="72">
        <f>IF(MENU!$F$18="OECD",Copy_OECD!AV62,IF(MENU!$F$18="World",Copy_World!AV62,""))</f>
        <v>0</v>
      </c>
      <c r="AW62" s="72">
        <f>IF(MENU!$F$18="OECD",Copy_OECD!AW62,IF(MENU!$F$18="World",Copy_World!AW62,""))</f>
        <v>0</v>
      </c>
      <c r="AX62" s="72">
        <f>IF(MENU!$F$18="OECD",Copy_OECD!AX62,IF(MENU!$F$18="World",Copy_World!AX62,""))</f>
        <v>0</v>
      </c>
      <c r="AY62" s="72">
        <f>IF(MENU!$F$18="OECD",Copy_OECD!AY62,IF(MENU!$F$18="World",Copy_World!AY62,""))</f>
        <v>0</v>
      </c>
      <c r="AZ62" s="72">
        <f>IF(MENU!$F$18="OECD",Copy_OECD!AZ62,IF(MENU!$F$18="World",Copy_World!AZ62,""))</f>
        <v>0</v>
      </c>
      <c r="BA62" s="72">
        <f>IF(MENU!$F$18="OECD",Copy_OECD!BA62,IF(MENU!$F$18="World",Copy_World!BA62,""))</f>
        <v>0</v>
      </c>
      <c r="BB62" s="72">
        <f>IF(MENU!$F$18="OECD",Copy_OECD!BB62,IF(MENU!$F$18="World",Copy_World!BB62,""))</f>
        <v>0</v>
      </c>
      <c r="BC62" s="72">
        <f>IF(MENU!$F$18="OECD",Copy_OECD!BC62,IF(MENU!$F$18="World",Copy_World!BC62,""))</f>
        <v>0</v>
      </c>
      <c r="BD62" s="72">
        <f>IF(MENU!$F$18="OECD",Copy_OECD!BD62,IF(MENU!$F$18="World",Copy_World!BD62,""))</f>
        <v>0</v>
      </c>
      <c r="BE62" s="72">
        <f>IF(MENU!$F$18="OECD",Copy_OECD!BE62,IF(MENU!$F$18="World",Copy_World!BE62,""))</f>
        <v>0</v>
      </c>
      <c r="BF62" s="72">
        <f>IF(MENU!$F$18="OECD",Copy_OECD!BF62,IF(MENU!$F$18="World",Copy_World!BF62,""))</f>
        <v>0</v>
      </c>
      <c r="BG62" s="72">
        <f>IF(MENU!$F$18="OECD",Copy_OECD!BG62,IF(MENU!$F$18="World",Copy_World!BG62,""))</f>
        <v>0</v>
      </c>
      <c r="BH62" s="72">
        <f>IF(MENU!$F$18="OECD",Copy_OECD!BH62,IF(MENU!$F$18="World",Copy_World!BH62,""))</f>
        <v>0</v>
      </c>
      <c r="BI62" s="72">
        <f>IF(MENU!$F$18="OECD",Copy_OECD!BI62,IF(MENU!$F$18="World",Copy_World!BI62,""))</f>
        <v>0</v>
      </c>
      <c r="BJ62" s="72">
        <f>IF(MENU!$F$18="OECD",Copy_OECD!BJ62,IF(MENU!$F$18="World",Copy_World!BJ62,""))</f>
        <v>0</v>
      </c>
      <c r="BK62" s="72">
        <f>IF(MENU!$F$18="OECD",Copy_OECD!BK62,IF(MENU!$F$18="World",Copy_World!BK62,""))</f>
        <v>22821</v>
      </c>
      <c r="BL62" s="72">
        <f>IF(MENU!$F$18="OECD",Copy_OECD!BL62,IF(MENU!$F$18="World",Copy_World!BL62,""))</f>
        <v>4518</v>
      </c>
      <c r="BM62" s="73">
        <f>IF(MENU!$F$18="OECD",Copy_OECD!BM62,IF(MENU!$F$18="World",Copy_World!BM62,""))</f>
        <v>83377</v>
      </c>
      <c r="BN62" s="73">
        <f>IF(MENU!$F$18="OECD",Copy_OECD!BN62,IF(MENU!$F$18="World",Copy_World!BN62,""))</f>
        <v>751</v>
      </c>
    </row>
    <row r="63" spans="1:111" x14ac:dyDescent="0.3">
      <c r="A63" s="11" t="str">
        <f>IF(MENU!$F$18="OECD",Copy_OECD!A63,IF(MENU!$F$18="World",Copy_World!A63,""))</f>
        <v>Paper, pulp and print</v>
      </c>
      <c r="B63" s="72">
        <f>IF(MENU!$F$18="OECD",Copy_OECD!B63,IF(MENU!$F$18="World",Copy_World!B63,""))</f>
        <v>0</v>
      </c>
      <c r="C63" s="72">
        <f>IF(MENU!$F$18="OECD",Copy_OECD!C63,IF(MENU!$F$18="World",Copy_World!C63,""))</f>
        <v>0</v>
      </c>
      <c r="D63" s="72">
        <f>IF(MENU!$F$18="OECD",Copy_OECD!D63,IF(MENU!$F$18="World",Copy_World!D63,""))</f>
        <v>0</v>
      </c>
      <c r="E63" s="72">
        <f>IF(MENU!$F$18="OECD",Copy_OECD!E63,IF(MENU!$F$18="World",Copy_World!E63,""))</f>
        <v>0</v>
      </c>
      <c r="F63" s="72">
        <f>IF(MENU!$F$18="OECD",Copy_OECD!F63,IF(MENU!$F$18="World",Copy_World!F63,""))</f>
        <v>0</v>
      </c>
      <c r="G63" s="72">
        <f>IF(MENU!$F$18="OECD",Copy_OECD!G63,IF(MENU!$F$18="World",Copy_World!G63,""))</f>
        <v>0</v>
      </c>
      <c r="H63" s="72">
        <f>IF(MENU!$F$18="OECD",Copy_OECD!H63,IF(MENU!$F$18="World",Copy_World!H63,""))</f>
        <v>0</v>
      </c>
      <c r="I63" s="72">
        <f>IF(MENU!$F$18="OECD",Copy_OECD!I63,IF(MENU!$F$18="World",Copy_World!I63,""))</f>
        <v>0</v>
      </c>
      <c r="J63" s="72">
        <f>IF(MENU!$F$18="OECD",Copy_OECD!J63,IF(MENU!$F$18="World",Copy_World!J63,""))</f>
        <v>0</v>
      </c>
      <c r="K63" s="72">
        <f>IF(MENU!$F$18="OECD",Copy_OECD!K63,IF(MENU!$F$18="World",Copy_World!K63,""))</f>
        <v>0</v>
      </c>
      <c r="L63" s="72">
        <f>IF(MENU!$F$18="OECD",Copy_OECD!L63,IF(MENU!$F$18="World",Copy_World!L63,""))</f>
        <v>0</v>
      </c>
      <c r="M63" s="72">
        <f>IF(MENU!$F$18="OECD",Copy_OECD!M63,IF(MENU!$F$18="World",Copy_World!M63,""))</f>
        <v>0</v>
      </c>
      <c r="N63" s="72">
        <f>IF(MENU!$F$18="OECD",Copy_OECD!N63,IF(MENU!$F$18="World",Copy_World!N63,""))</f>
        <v>0</v>
      </c>
      <c r="O63" s="72">
        <f>IF(MENU!$F$18="OECD",Copy_OECD!O63,IF(MENU!$F$18="World",Copy_World!O63,""))</f>
        <v>0</v>
      </c>
      <c r="P63" s="72">
        <f>IF(MENU!$F$18="OECD",Copy_OECD!P63,IF(MENU!$F$18="World",Copy_World!P63,""))</f>
        <v>0</v>
      </c>
      <c r="Q63" s="72">
        <f>IF(MENU!$F$18="OECD",Copy_OECD!Q63,IF(MENU!$F$18="World",Copy_World!Q63,""))</f>
        <v>0</v>
      </c>
      <c r="R63" s="72">
        <f>IF(MENU!$F$18="OECD",Copy_OECD!R63,IF(MENU!$F$18="World",Copy_World!R63,""))</f>
        <v>0</v>
      </c>
      <c r="S63" s="72">
        <f>IF(MENU!$F$18="OECD",Copy_OECD!S63,IF(MENU!$F$18="World",Copy_World!S63,""))</f>
        <v>12457</v>
      </c>
      <c r="T63" s="73" t="str">
        <f>IF(MENU!$F$18="OECD",Copy_OECD!T63,IF(MENU!$F$18="World",Copy_World!T63,""))</f>
        <v>x</v>
      </c>
      <c r="U63" s="72">
        <f>IF(MENU!$F$18="OECD",Copy_OECD!U63,IF(MENU!$F$18="World",Copy_World!U63,""))</f>
        <v>0</v>
      </c>
      <c r="V63" s="72">
        <f>IF(MENU!$F$18="OECD",Copy_OECD!V63,IF(MENU!$F$18="World",Copy_World!V63,""))</f>
        <v>0</v>
      </c>
      <c r="W63" s="72">
        <f>IF(MENU!$F$18="OECD",Copy_OECD!W63,IF(MENU!$F$18="World",Copy_World!W63,""))</f>
        <v>0</v>
      </c>
      <c r="X63" s="72">
        <f>IF(MENU!$F$18="OECD",Copy_OECD!X63,IF(MENU!$F$18="World",Copy_World!X63,""))</f>
        <v>0</v>
      </c>
      <c r="Y63" s="72">
        <f>IF(MENU!$F$18="OECD",Copy_OECD!Y63,IF(MENU!$F$18="World",Copy_World!Y63,""))</f>
        <v>0</v>
      </c>
      <c r="Z63" s="72">
        <f>IF(MENU!$F$18="OECD",Copy_OECD!Z63,IF(MENU!$F$18="World",Copy_World!Z63,""))</f>
        <v>0</v>
      </c>
      <c r="AA63" s="72">
        <f>IF(MENU!$F$18="OECD",Copy_OECD!AA63,IF(MENU!$F$18="World",Copy_World!AA63,""))</f>
        <v>0</v>
      </c>
      <c r="AB63" s="72">
        <f>IF(MENU!$F$18="OECD",Copy_OECD!AB63,IF(MENU!$F$18="World",Copy_World!AB63,""))</f>
        <v>0</v>
      </c>
      <c r="AC63" s="72">
        <f>IF(MENU!$F$18="OECD",Copy_OECD!AC63,IF(MENU!$F$18="World",Copy_World!AC63,""))</f>
        <v>0</v>
      </c>
      <c r="AD63" s="72">
        <f>IF(MENU!$F$18="OECD",Copy_OECD!AD63,IF(MENU!$F$18="World",Copy_World!AD63,""))</f>
        <v>0</v>
      </c>
      <c r="AE63" s="72">
        <f>IF(MENU!$F$18="OECD",Copy_OECD!AE63,IF(MENU!$F$18="World",Copy_World!AE63,""))</f>
        <v>0</v>
      </c>
      <c r="AF63" s="72">
        <f>IF(MENU!$F$18="OECD",Copy_OECD!AF63,IF(MENU!$F$18="World",Copy_World!AF63,""))</f>
        <v>0</v>
      </c>
      <c r="AG63" s="72">
        <f>IF(MENU!$F$18="OECD",Copy_OECD!AG63,IF(MENU!$F$18="World",Copy_World!AG63,""))</f>
        <v>0</v>
      </c>
      <c r="AH63" s="72">
        <f>IF(MENU!$F$18="OECD",Copy_OECD!AH63,IF(MENU!$F$18="World",Copy_World!AH63,""))</f>
        <v>0</v>
      </c>
      <c r="AI63" s="72">
        <f>IF(MENU!$F$18="OECD",Copy_OECD!AI63,IF(MENU!$F$18="World",Copy_World!AI63,""))</f>
        <v>0</v>
      </c>
      <c r="AJ63" s="72">
        <f>IF(MENU!$F$18="OECD",Copy_OECD!AJ63,IF(MENU!$F$18="World",Copy_World!AJ63,""))</f>
        <v>0</v>
      </c>
      <c r="AK63" s="72">
        <f>IF(MENU!$F$18="OECD",Copy_OECD!AK63,IF(MENU!$F$18="World",Copy_World!AK63,""))</f>
        <v>0</v>
      </c>
      <c r="AL63" s="72">
        <f>IF(MENU!$F$18="OECD",Copy_OECD!AL63,IF(MENU!$F$18="World",Copy_World!AL63,""))</f>
        <v>0</v>
      </c>
      <c r="AM63" s="72">
        <f>IF(MENU!$F$18="OECD",Copy_OECD!AM63,IF(MENU!$F$18="World",Copy_World!AM63,""))</f>
        <v>0</v>
      </c>
      <c r="AN63" s="72">
        <f>IF(MENU!$F$18="OECD",Copy_OECD!AN63,IF(MENU!$F$18="World",Copy_World!AN63,""))</f>
        <v>0</v>
      </c>
      <c r="AO63" s="72">
        <f>IF(MENU!$F$18="OECD",Copy_OECD!AO63,IF(MENU!$F$18="World",Copy_World!AO63,""))</f>
        <v>0</v>
      </c>
      <c r="AP63" s="72">
        <f>IF(MENU!$F$18="OECD",Copy_OECD!AP63,IF(MENU!$F$18="World",Copy_World!AP63,""))</f>
        <v>0</v>
      </c>
      <c r="AQ63" s="72">
        <f>IF(MENU!$F$18="OECD",Copy_OECD!AQ63,IF(MENU!$F$18="World",Copy_World!AQ63,""))</f>
        <v>0</v>
      </c>
      <c r="AR63" s="72">
        <f>IF(MENU!$F$18="OECD",Copy_OECD!AR63,IF(MENU!$F$18="World",Copy_World!AR63,""))</f>
        <v>0</v>
      </c>
      <c r="AS63" s="72">
        <f>IF(MENU!$F$18="OECD",Copy_OECD!AS63,IF(MENU!$F$18="World",Copy_World!AS63,""))</f>
        <v>0</v>
      </c>
      <c r="AT63" s="72">
        <f>IF(MENU!$F$18="OECD",Copy_OECD!AT63,IF(MENU!$F$18="World",Copy_World!AT63,""))</f>
        <v>0</v>
      </c>
      <c r="AU63" s="72">
        <f>IF(MENU!$F$18="OECD",Copy_OECD!AU63,IF(MENU!$F$18="World",Copy_World!AU63,""))</f>
        <v>219</v>
      </c>
      <c r="AV63" s="72">
        <f>IF(MENU!$F$18="OECD",Copy_OECD!AV63,IF(MENU!$F$18="World",Copy_World!AV63,""))</f>
        <v>0</v>
      </c>
      <c r="AW63" s="72">
        <f>IF(MENU!$F$18="OECD",Copy_OECD!AW63,IF(MENU!$F$18="World",Copy_World!AW63,""))</f>
        <v>0</v>
      </c>
      <c r="AX63" s="72">
        <f>IF(MENU!$F$18="OECD",Copy_OECD!AX63,IF(MENU!$F$18="World",Copy_World!AX63,""))</f>
        <v>0</v>
      </c>
      <c r="AY63" s="72">
        <f>IF(MENU!$F$18="OECD",Copy_OECD!AY63,IF(MENU!$F$18="World",Copy_World!AY63,""))</f>
        <v>0</v>
      </c>
      <c r="AZ63" s="72">
        <f>IF(MENU!$F$18="OECD",Copy_OECD!AZ63,IF(MENU!$F$18="World",Copy_World!AZ63,""))</f>
        <v>0</v>
      </c>
      <c r="BA63" s="72">
        <f>IF(MENU!$F$18="OECD",Copy_OECD!BA63,IF(MENU!$F$18="World",Copy_World!BA63,""))</f>
        <v>0</v>
      </c>
      <c r="BB63" s="72">
        <f>IF(MENU!$F$18="OECD",Copy_OECD!BB63,IF(MENU!$F$18="World",Copy_World!BB63,""))</f>
        <v>0</v>
      </c>
      <c r="BC63" s="72">
        <f>IF(MENU!$F$18="OECD",Copy_OECD!BC63,IF(MENU!$F$18="World",Copy_World!BC63,""))</f>
        <v>0</v>
      </c>
      <c r="BD63" s="72">
        <f>IF(MENU!$F$18="OECD",Copy_OECD!BD63,IF(MENU!$F$18="World",Copy_World!BD63,""))</f>
        <v>0</v>
      </c>
      <c r="BE63" s="72">
        <f>IF(MENU!$F$18="OECD",Copy_OECD!BE63,IF(MENU!$F$18="World",Copy_World!BE63,""))</f>
        <v>0</v>
      </c>
      <c r="BF63" s="72">
        <f>IF(MENU!$F$18="OECD",Copy_OECD!BF63,IF(MENU!$F$18="World",Copy_World!BF63,""))</f>
        <v>0</v>
      </c>
      <c r="BG63" s="72">
        <f>IF(MENU!$F$18="OECD",Copy_OECD!BG63,IF(MENU!$F$18="World",Copy_World!BG63,""))</f>
        <v>0</v>
      </c>
      <c r="BH63" s="72">
        <f>IF(MENU!$F$18="OECD",Copy_OECD!BH63,IF(MENU!$F$18="World",Copy_World!BH63,""))</f>
        <v>0</v>
      </c>
      <c r="BI63" s="72">
        <f>IF(MENU!$F$18="OECD",Copy_OECD!BI63,IF(MENU!$F$18="World",Copy_World!BI63,""))</f>
        <v>0</v>
      </c>
      <c r="BJ63" s="72">
        <f>IF(MENU!$F$18="OECD",Copy_OECD!BJ63,IF(MENU!$F$18="World",Copy_World!BJ63,""))</f>
        <v>0</v>
      </c>
      <c r="BK63" s="72">
        <f>IF(MENU!$F$18="OECD",Copy_OECD!BK63,IF(MENU!$F$18="World",Copy_World!BK63,""))</f>
        <v>8292</v>
      </c>
      <c r="BL63" s="72">
        <f>IF(MENU!$F$18="OECD",Copy_OECD!BL63,IF(MENU!$F$18="World",Copy_World!BL63,""))</f>
        <v>4168</v>
      </c>
      <c r="BM63" s="73">
        <f>IF(MENU!$F$18="OECD",Copy_OECD!BM63,IF(MENU!$F$18="World",Copy_World!BM63,""))</f>
        <v>25136</v>
      </c>
      <c r="BN63" s="73">
        <f>IF(MENU!$F$18="OECD",Copy_OECD!BN63,IF(MENU!$F$18="World",Copy_World!BN63,""))</f>
        <v>219</v>
      </c>
    </row>
    <row r="64" spans="1:111" x14ac:dyDescent="0.3">
      <c r="A64" s="11" t="str">
        <f>IF(MENU!$F$18="OECD",Copy_OECD!A64,IF(MENU!$F$18="World",Copy_World!A64,""))</f>
        <v>Wood and wood products</v>
      </c>
      <c r="B64" s="72">
        <f>IF(MENU!$F$18="OECD",Copy_OECD!B64,IF(MENU!$F$18="World",Copy_World!B64,""))</f>
        <v>0</v>
      </c>
      <c r="C64" s="72">
        <f>IF(MENU!$F$18="OECD",Copy_OECD!C64,IF(MENU!$F$18="World",Copy_World!C64,""))</f>
        <v>0</v>
      </c>
      <c r="D64" s="72">
        <f>IF(MENU!$F$18="OECD",Copy_OECD!D64,IF(MENU!$F$18="World",Copy_World!D64,""))</f>
        <v>0</v>
      </c>
      <c r="E64" s="72">
        <f>IF(MENU!$F$18="OECD",Copy_OECD!E64,IF(MENU!$F$18="World",Copy_World!E64,""))</f>
        <v>0</v>
      </c>
      <c r="F64" s="72">
        <f>IF(MENU!$F$18="OECD",Copy_OECD!F64,IF(MENU!$F$18="World",Copy_World!F64,""))</f>
        <v>0</v>
      </c>
      <c r="G64" s="72">
        <f>IF(MENU!$F$18="OECD",Copy_OECD!G64,IF(MENU!$F$18="World",Copy_World!G64,""))</f>
        <v>0</v>
      </c>
      <c r="H64" s="72">
        <f>IF(MENU!$F$18="OECD",Copy_OECD!H64,IF(MENU!$F$18="World",Copy_World!H64,""))</f>
        <v>0</v>
      </c>
      <c r="I64" s="72">
        <f>IF(MENU!$F$18="OECD",Copy_OECD!I64,IF(MENU!$F$18="World",Copy_World!I64,""))</f>
        <v>0</v>
      </c>
      <c r="J64" s="72">
        <f>IF(MENU!$F$18="OECD",Copy_OECD!J64,IF(MENU!$F$18="World",Copy_World!J64,""))</f>
        <v>0</v>
      </c>
      <c r="K64" s="72">
        <f>IF(MENU!$F$18="OECD",Copy_OECD!K64,IF(MENU!$F$18="World",Copy_World!K64,""))</f>
        <v>0</v>
      </c>
      <c r="L64" s="72">
        <f>IF(MENU!$F$18="OECD",Copy_OECD!L64,IF(MENU!$F$18="World",Copy_World!L64,""))</f>
        <v>0</v>
      </c>
      <c r="M64" s="72">
        <f>IF(MENU!$F$18="OECD",Copy_OECD!M64,IF(MENU!$F$18="World",Copy_World!M64,""))</f>
        <v>0</v>
      </c>
      <c r="N64" s="72">
        <f>IF(MENU!$F$18="OECD",Copy_OECD!N64,IF(MENU!$F$18="World",Copy_World!N64,""))</f>
        <v>0</v>
      </c>
      <c r="O64" s="72">
        <f>IF(MENU!$F$18="OECD",Copy_OECD!O64,IF(MENU!$F$18="World",Copy_World!O64,""))</f>
        <v>0</v>
      </c>
      <c r="P64" s="72">
        <f>IF(MENU!$F$18="OECD",Copy_OECD!P64,IF(MENU!$F$18="World",Copy_World!P64,""))</f>
        <v>0</v>
      </c>
      <c r="Q64" s="72">
        <f>IF(MENU!$F$18="OECD",Copy_OECD!Q64,IF(MENU!$F$18="World",Copy_World!Q64,""))</f>
        <v>0</v>
      </c>
      <c r="R64" s="72">
        <f>IF(MENU!$F$18="OECD",Copy_OECD!R64,IF(MENU!$F$18="World",Copy_World!R64,""))</f>
        <v>0</v>
      </c>
      <c r="S64" s="72">
        <f>IF(MENU!$F$18="OECD",Copy_OECD!S64,IF(MENU!$F$18="World",Copy_World!S64,""))</f>
        <v>1015</v>
      </c>
      <c r="T64" s="73" t="str">
        <f>IF(MENU!$F$18="OECD",Copy_OECD!T64,IF(MENU!$F$18="World",Copy_World!T64,""))</f>
        <v>x</v>
      </c>
      <c r="U64" s="72">
        <f>IF(MENU!$F$18="OECD",Copy_OECD!U64,IF(MENU!$F$18="World",Copy_World!U64,""))</f>
        <v>0</v>
      </c>
      <c r="V64" s="72">
        <f>IF(MENU!$F$18="OECD",Copy_OECD!V64,IF(MENU!$F$18="World",Copy_World!V64,""))</f>
        <v>0</v>
      </c>
      <c r="W64" s="72">
        <f>IF(MENU!$F$18="OECD",Copy_OECD!W64,IF(MENU!$F$18="World",Copy_World!W64,""))</f>
        <v>0</v>
      </c>
      <c r="X64" s="72">
        <f>IF(MENU!$F$18="OECD",Copy_OECD!X64,IF(MENU!$F$18="World",Copy_World!X64,""))</f>
        <v>0</v>
      </c>
      <c r="Y64" s="72">
        <f>IF(MENU!$F$18="OECD",Copy_OECD!Y64,IF(MENU!$F$18="World",Copy_World!Y64,""))</f>
        <v>0</v>
      </c>
      <c r="Z64" s="72">
        <f>IF(MENU!$F$18="OECD",Copy_OECD!Z64,IF(MENU!$F$18="World",Copy_World!Z64,""))</f>
        <v>0</v>
      </c>
      <c r="AA64" s="72">
        <f>IF(MENU!$F$18="OECD",Copy_OECD!AA64,IF(MENU!$F$18="World",Copy_World!AA64,""))</f>
        <v>0</v>
      </c>
      <c r="AB64" s="72">
        <f>IF(MENU!$F$18="OECD",Copy_OECD!AB64,IF(MENU!$F$18="World",Copy_World!AB64,""))</f>
        <v>46</v>
      </c>
      <c r="AC64" s="72">
        <f>IF(MENU!$F$18="OECD",Copy_OECD!AC64,IF(MENU!$F$18="World",Copy_World!AC64,""))</f>
        <v>0</v>
      </c>
      <c r="AD64" s="72">
        <f>IF(MENU!$F$18="OECD",Copy_OECD!AD64,IF(MENU!$F$18="World",Copy_World!AD64,""))</f>
        <v>0</v>
      </c>
      <c r="AE64" s="72">
        <f>IF(MENU!$F$18="OECD",Copy_OECD!AE64,IF(MENU!$F$18="World",Copy_World!AE64,""))</f>
        <v>0</v>
      </c>
      <c r="AF64" s="72">
        <f>IF(MENU!$F$18="OECD",Copy_OECD!AF64,IF(MENU!$F$18="World",Copy_World!AF64,""))</f>
        <v>0</v>
      </c>
      <c r="AG64" s="72">
        <f>IF(MENU!$F$18="OECD",Copy_OECD!AG64,IF(MENU!$F$18="World",Copy_World!AG64,""))</f>
        <v>0</v>
      </c>
      <c r="AH64" s="72">
        <f>IF(MENU!$F$18="OECD",Copy_OECD!AH64,IF(MENU!$F$18="World",Copy_World!AH64,""))</f>
        <v>0</v>
      </c>
      <c r="AI64" s="72">
        <f>IF(MENU!$F$18="OECD",Copy_OECD!AI64,IF(MENU!$F$18="World",Copy_World!AI64,""))</f>
        <v>0</v>
      </c>
      <c r="AJ64" s="72">
        <f>IF(MENU!$F$18="OECD",Copy_OECD!AJ64,IF(MENU!$F$18="World",Copy_World!AJ64,""))</f>
        <v>0</v>
      </c>
      <c r="AK64" s="72">
        <f>IF(MENU!$F$18="OECD",Copy_OECD!AK64,IF(MENU!$F$18="World",Copy_World!AK64,""))</f>
        <v>0</v>
      </c>
      <c r="AL64" s="72">
        <f>IF(MENU!$F$18="OECD",Copy_OECD!AL64,IF(MENU!$F$18="World",Copy_World!AL64,""))</f>
        <v>0</v>
      </c>
      <c r="AM64" s="72">
        <f>IF(MENU!$F$18="OECD",Copy_OECD!AM64,IF(MENU!$F$18="World",Copy_World!AM64,""))</f>
        <v>0</v>
      </c>
      <c r="AN64" s="72">
        <f>IF(MENU!$F$18="OECD",Copy_OECD!AN64,IF(MENU!$F$18="World",Copy_World!AN64,""))</f>
        <v>0</v>
      </c>
      <c r="AO64" s="72">
        <f>IF(MENU!$F$18="OECD",Copy_OECD!AO64,IF(MENU!$F$18="World",Copy_World!AO64,""))</f>
        <v>0</v>
      </c>
      <c r="AP64" s="72">
        <f>IF(MENU!$F$18="OECD",Copy_OECD!AP64,IF(MENU!$F$18="World",Copy_World!AP64,""))</f>
        <v>0</v>
      </c>
      <c r="AQ64" s="72">
        <f>IF(MENU!$F$18="OECD",Copy_OECD!AQ64,IF(MENU!$F$18="World",Copy_World!AQ64,""))</f>
        <v>0</v>
      </c>
      <c r="AR64" s="72">
        <f>IF(MENU!$F$18="OECD",Copy_OECD!AR64,IF(MENU!$F$18="World",Copy_World!AR64,""))</f>
        <v>0</v>
      </c>
      <c r="AS64" s="72">
        <f>IF(MENU!$F$18="OECD",Copy_OECD!AS64,IF(MENU!$F$18="World",Copy_World!AS64,""))</f>
        <v>0</v>
      </c>
      <c r="AT64" s="72">
        <f>IF(MENU!$F$18="OECD",Copy_OECD!AT64,IF(MENU!$F$18="World",Copy_World!AT64,""))</f>
        <v>1003</v>
      </c>
      <c r="AU64" s="72">
        <f>IF(MENU!$F$18="OECD",Copy_OECD!AU64,IF(MENU!$F$18="World",Copy_World!AU64,""))</f>
        <v>0</v>
      </c>
      <c r="AV64" s="72">
        <f>IF(MENU!$F$18="OECD",Copy_OECD!AV64,IF(MENU!$F$18="World",Copy_World!AV64,""))</f>
        <v>0</v>
      </c>
      <c r="AW64" s="72">
        <f>IF(MENU!$F$18="OECD",Copy_OECD!AW64,IF(MENU!$F$18="World",Copy_World!AW64,""))</f>
        <v>0</v>
      </c>
      <c r="AX64" s="72">
        <f>IF(MENU!$F$18="OECD",Copy_OECD!AX64,IF(MENU!$F$18="World",Copy_World!AX64,""))</f>
        <v>0</v>
      </c>
      <c r="AY64" s="72">
        <f>IF(MENU!$F$18="OECD",Copy_OECD!AY64,IF(MENU!$F$18="World",Copy_World!AY64,""))</f>
        <v>0</v>
      </c>
      <c r="AZ64" s="72">
        <f>IF(MENU!$F$18="OECD",Copy_OECD!AZ64,IF(MENU!$F$18="World",Copy_World!AZ64,""))</f>
        <v>0</v>
      </c>
      <c r="BA64" s="72">
        <f>IF(MENU!$F$18="OECD",Copy_OECD!BA64,IF(MENU!$F$18="World",Copy_World!BA64,""))</f>
        <v>0</v>
      </c>
      <c r="BB64" s="72">
        <f>IF(MENU!$F$18="OECD",Copy_OECD!BB64,IF(MENU!$F$18="World",Copy_World!BB64,""))</f>
        <v>0</v>
      </c>
      <c r="BC64" s="72">
        <f>IF(MENU!$F$18="OECD",Copy_OECD!BC64,IF(MENU!$F$18="World",Copy_World!BC64,""))</f>
        <v>0</v>
      </c>
      <c r="BD64" s="72">
        <f>IF(MENU!$F$18="OECD",Copy_OECD!BD64,IF(MENU!$F$18="World",Copy_World!BD64,""))</f>
        <v>0</v>
      </c>
      <c r="BE64" s="72">
        <f>IF(MENU!$F$18="OECD",Copy_OECD!BE64,IF(MENU!$F$18="World",Copy_World!BE64,""))</f>
        <v>0</v>
      </c>
      <c r="BF64" s="72">
        <f>IF(MENU!$F$18="OECD",Copy_OECD!BF64,IF(MENU!$F$18="World",Copy_World!BF64,""))</f>
        <v>0</v>
      </c>
      <c r="BG64" s="72">
        <f>IF(MENU!$F$18="OECD",Copy_OECD!BG64,IF(MENU!$F$18="World",Copy_World!BG64,""))</f>
        <v>0</v>
      </c>
      <c r="BH64" s="72">
        <f>IF(MENU!$F$18="OECD",Copy_OECD!BH64,IF(MENU!$F$18="World",Copy_World!BH64,""))</f>
        <v>0</v>
      </c>
      <c r="BI64" s="72">
        <f>IF(MENU!$F$18="OECD",Copy_OECD!BI64,IF(MENU!$F$18="World",Copy_World!BI64,""))</f>
        <v>0</v>
      </c>
      <c r="BJ64" s="72">
        <f>IF(MENU!$F$18="OECD",Copy_OECD!BJ64,IF(MENU!$F$18="World",Copy_World!BJ64,""))</f>
        <v>0</v>
      </c>
      <c r="BK64" s="72">
        <f>IF(MENU!$F$18="OECD",Copy_OECD!BK64,IF(MENU!$F$18="World",Copy_World!BK64,""))</f>
        <v>709</v>
      </c>
      <c r="BL64" s="72">
        <f>IF(MENU!$F$18="OECD",Copy_OECD!BL64,IF(MENU!$F$18="World",Copy_World!BL64,""))</f>
        <v>31</v>
      </c>
      <c r="BM64" s="73">
        <f>IF(MENU!$F$18="OECD",Copy_OECD!BM64,IF(MENU!$F$18="World",Copy_World!BM64,""))</f>
        <v>2804</v>
      </c>
      <c r="BN64" s="73">
        <f>IF(MENU!$F$18="OECD",Copy_OECD!BN64,IF(MENU!$F$18="World",Copy_World!BN64,""))</f>
        <v>1003</v>
      </c>
    </row>
    <row r="65" spans="1:111" x14ac:dyDescent="0.3">
      <c r="A65" s="11" t="str">
        <f>IF(MENU!$F$18="OECD",Copy_OECD!A65,IF(MENU!$F$18="World",Copy_World!A65,""))</f>
        <v>Construction</v>
      </c>
      <c r="B65" s="72">
        <f>IF(MENU!$F$18="OECD",Copy_OECD!B65,IF(MENU!$F$18="World",Copy_World!B65,""))</f>
        <v>0</v>
      </c>
      <c r="C65" s="72">
        <f>IF(MENU!$F$18="OECD",Copy_OECD!C65,IF(MENU!$F$18="World",Copy_World!C65,""))</f>
        <v>0</v>
      </c>
      <c r="D65" s="72">
        <f>IF(MENU!$F$18="OECD",Copy_OECD!D65,IF(MENU!$F$18="World",Copy_World!D65,""))</f>
        <v>0</v>
      </c>
      <c r="E65" s="72">
        <f>IF(MENU!$F$18="OECD",Copy_OECD!E65,IF(MENU!$F$18="World",Copy_World!E65,""))</f>
        <v>0</v>
      </c>
      <c r="F65" s="72">
        <f>IF(MENU!$F$18="OECD",Copy_OECD!F65,IF(MENU!$F$18="World",Copy_World!F65,""))</f>
        <v>0</v>
      </c>
      <c r="G65" s="72">
        <f>IF(MENU!$F$18="OECD",Copy_OECD!G65,IF(MENU!$F$18="World",Copy_World!G65,""))</f>
        <v>0</v>
      </c>
      <c r="H65" s="72">
        <f>IF(MENU!$F$18="OECD",Copy_OECD!H65,IF(MENU!$F$18="World",Copy_World!H65,""))</f>
        <v>57</v>
      </c>
      <c r="I65" s="72">
        <f>IF(MENU!$F$18="OECD",Copy_OECD!I65,IF(MENU!$F$18="World",Copy_World!I65,""))</f>
        <v>0</v>
      </c>
      <c r="J65" s="72">
        <f>IF(MENU!$F$18="OECD",Copy_OECD!J65,IF(MENU!$F$18="World",Copy_World!J65,""))</f>
        <v>0</v>
      </c>
      <c r="K65" s="72">
        <f>IF(MENU!$F$18="OECD",Copy_OECD!K65,IF(MENU!$F$18="World",Copy_World!K65,""))</f>
        <v>0</v>
      </c>
      <c r="L65" s="72">
        <f>IF(MENU!$F$18="OECD",Copy_OECD!L65,IF(MENU!$F$18="World",Copy_World!L65,""))</f>
        <v>0</v>
      </c>
      <c r="M65" s="72">
        <f>IF(MENU!$F$18="OECD",Copy_OECD!M65,IF(MENU!$F$18="World",Copy_World!M65,""))</f>
        <v>0</v>
      </c>
      <c r="N65" s="72">
        <f>IF(MENU!$F$18="OECD",Copy_OECD!N65,IF(MENU!$F$18="World",Copy_World!N65,""))</f>
        <v>0</v>
      </c>
      <c r="O65" s="72">
        <f>IF(MENU!$F$18="OECD",Copy_OECD!O65,IF(MENU!$F$18="World",Copy_World!O65,""))</f>
        <v>0</v>
      </c>
      <c r="P65" s="72">
        <f>IF(MENU!$F$18="OECD",Copy_OECD!P65,IF(MENU!$F$18="World",Copy_World!P65,""))</f>
        <v>0</v>
      </c>
      <c r="Q65" s="72">
        <f>IF(MENU!$F$18="OECD",Copy_OECD!Q65,IF(MENU!$F$18="World",Copy_World!Q65,""))</f>
        <v>0</v>
      </c>
      <c r="R65" s="72">
        <f>IF(MENU!$F$18="OECD",Copy_OECD!R65,IF(MENU!$F$18="World",Copy_World!R65,""))</f>
        <v>0</v>
      </c>
      <c r="S65" s="72">
        <f>IF(MENU!$F$18="OECD",Copy_OECD!S65,IF(MENU!$F$18="World",Copy_World!S65,""))</f>
        <v>4073</v>
      </c>
      <c r="T65" s="73" t="str">
        <f>IF(MENU!$F$18="OECD",Copy_OECD!T65,IF(MENU!$F$18="World",Copy_World!T65,""))</f>
        <v>x</v>
      </c>
      <c r="U65" s="72">
        <f>IF(MENU!$F$18="OECD",Copy_OECD!U65,IF(MENU!$F$18="World",Copy_World!U65,""))</f>
        <v>0</v>
      </c>
      <c r="V65" s="72">
        <f>IF(MENU!$F$18="OECD",Copy_OECD!V65,IF(MENU!$F$18="World",Copy_World!V65,""))</f>
        <v>0</v>
      </c>
      <c r="W65" s="72">
        <f>IF(MENU!$F$18="OECD",Copy_OECD!W65,IF(MENU!$F$18="World",Copy_World!W65,""))</f>
        <v>0</v>
      </c>
      <c r="X65" s="72">
        <f>IF(MENU!$F$18="OECD",Copy_OECD!X65,IF(MENU!$F$18="World",Copy_World!X65,""))</f>
        <v>0</v>
      </c>
      <c r="Y65" s="72">
        <f>IF(MENU!$F$18="OECD",Copy_OECD!Y65,IF(MENU!$F$18="World",Copy_World!Y65,""))</f>
        <v>0</v>
      </c>
      <c r="Z65" s="72">
        <f>IF(MENU!$F$18="OECD",Copy_OECD!Z65,IF(MENU!$F$18="World",Copy_World!Z65,""))</f>
        <v>0</v>
      </c>
      <c r="AA65" s="72">
        <f>IF(MENU!$F$18="OECD",Copy_OECD!AA65,IF(MENU!$F$18="World",Copy_World!AA65,""))</f>
        <v>0</v>
      </c>
      <c r="AB65" s="72">
        <f>IF(MENU!$F$18="OECD",Copy_OECD!AB65,IF(MENU!$F$18="World",Copy_World!AB65,""))</f>
        <v>0</v>
      </c>
      <c r="AC65" s="72">
        <f>IF(MENU!$F$18="OECD",Copy_OECD!AC65,IF(MENU!$F$18="World",Copy_World!AC65,""))</f>
        <v>0</v>
      </c>
      <c r="AD65" s="72">
        <f>IF(MENU!$F$18="OECD",Copy_OECD!AD65,IF(MENU!$F$18="World",Copy_World!AD65,""))</f>
        <v>0</v>
      </c>
      <c r="AE65" s="72">
        <f>IF(MENU!$F$18="OECD",Copy_OECD!AE65,IF(MENU!$F$18="World",Copy_World!AE65,""))</f>
        <v>0</v>
      </c>
      <c r="AF65" s="72">
        <f>IF(MENU!$F$18="OECD",Copy_OECD!AF65,IF(MENU!$F$18="World",Copy_World!AF65,""))</f>
        <v>0</v>
      </c>
      <c r="AG65" s="72">
        <f>IF(MENU!$F$18="OECD",Copy_OECD!AG65,IF(MENU!$F$18="World",Copy_World!AG65,""))</f>
        <v>0</v>
      </c>
      <c r="AH65" s="72">
        <f>IF(MENU!$F$18="OECD",Copy_OECD!AH65,IF(MENU!$F$18="World",Copy_World!AH65,""))</f>
        <v>17466</v>
      </c>
      <c r="AI65" s="72">
        <f>IF(MENU!$F$18="OECD",Copy_OECD!AI65,IF(MENU!$F$18="World",Copy_World!AI65,""))</f>
        <v>0</v>
      </c>
      <c r="AJ65" s="72">
        <f>IF(MENU!$F$18="OECD",Copy_OECD!AJ65,IF(MENU!$F$18="World",Copy_World!AJ65,""))</f>
        <v>0</v>
      </c>
      <c r="AK65" s="72">
        <f>IF(MENU!$F$18="OECD",Copy_OECD!AK65,IF(MENU!$F$18="World",Copy_World!AK65,""))</f>
        <v>0</v>
      </c>
      <c r="AL65" s="72">
        <f>IF(MENU!$F$18="OECD",Copy_OECD!AL65,IF(MENU!$F$18="World",Copy_World!AL65,""))</f>
        <v>0</v>
      </c>
      <c r="AM65" s="72">
        <f>IF(MENU!$F$18="OECD",Copy_OECD!AM65,IF(MENU!$F$18="World",Copy_World!AM65,""))</f>
        <v>0</v>
      </c>
      <c r="AN65" s="72">
        <f>IF(MENU!$F$18="OECD",Copy_OECD!AN65,IF(MENU!$F$18="World",Copy_World!AN65,""))</f>
        <v>0</v>
      </c>
      <c r="AO65" s="72">
        <f>IF(MENU!$F$18="OECD",Copy_OECD!AO65,IF(MENU!$F$18="World",Copy_World!AO65,""))</f>
        <v>0</v>
      </c>
      <c r="AP65" s="72">
        <f>IF(MENU!$F$18="OECD",Copy_OECD!AP65,IF(MENU!$F$18="World",Copy_World!AP65,""))</f>
        <v>0</v>
      </c>
      <c r="AQ65" s="72">
        <f>IF(MENU!$F$18="OECD",Copy_OECD!AQ65,IF(MENU!$F$18="World",Copy_World!AQ65,""))</f>
        <v>0</v>
      </c>
      <c r="AR65" s="72">
        <f>IF(MENU!$F$18="OECD",Copy_OECD!AR65,IF(MENU!$F$18="World",Copy_World!AR65,""))</f>
        <v>0</v>
      </c>
      <c r="AS65" s="72">
        <f>IF(MENU!$F$18="OECD",Copy_OECD!AS65,IF(MENU!$F$18="World",Copy_World!AS65,""))</f>
        <v>0</v>
      </c>
      <c r="AT65" s="72">
        <f>IF(MENU!$F$18="OECD",Copy_OECD!AT65,IF(MENU!$F$18="World",Copy_World!AT65,""))</f>
        <v>90</v>
      </c>
      <c r="AU65" s="72">
        <f>IF(MENU!$F$18="OECD",Copy_OECD!AU65,IF(MENU!$F$18="World",Copy_World!AU65,""))</f>
        <v>0</v>
      </c>
      <c r="AV65" s="72">
        <f>IF(MENU!$F$18="OECD",Copy_OECD!AV65,IF(MENU!$F$18="World",Copy_World!AV65,""))</f>
        <v>0</v>
      </c>
      <c r="AW65" s="72">
        <f>IF(MENU!$F$18="OECD",Copy_OECD!AW65,IF(MENU!$F$18="World",Copy_World!AW65,""))</f>
        <v>555</v>
      </c>
      <c r="AX65" s="72">
        <f>IF(MENU!$F$18="OECD",Copy_OECD!AX65,IF(MENU!$F$18="World",Copy_World!AX65,""))</f>
        <v>0</v>
      </c>
      <c r="AY65" s="72">
        <f>IF(MENU!$F$18="OECD",Copy_OECD!AY65,IF(MENU!$F$18="World",Copy_World!AY65,""))</f>
        <v>0</v>
      </c>
      <c r="AZ65" s="72">
        <f>IF(MENU!$F$18="OECD",Copy_OECD!AZ65,IF(MENU!$F$18="World",Copy_World!AZ65,""))</f>
        <v>0</v>
      </c>
      <c r="BA65" s="72">
        <f>IF(MENU!$F$18="OECD",Copy_OECD!BA65,IF(MENU!$F$18="World",Copy_World!BA65,""))</f>
        <v>0</v>
      </c>
      <c r="BB65" s="72">
        <f>IF(MENU!$F$18="OECD",Copy_OECD!BB65,IF(MENU!$F$18="World",Copy_World!BB65,""))</f>
        <v>0</v>
      </c>
      <c r="BC65" s="72">
        <f>IF(MENU!$F$18="OECD",Copy_OECD!BC65,IF(MENU!$F$18="World",Copy_World!BC65,""))</f>
        <v>0</v>
      </c>
      <c r="BD65" s="72">
        <f>IF(MENU!$F$18="OECD",Copy_OECD!BD65,IF(MENU!$F$18="World",Copy_World!BD65,""))</f>
        <v>0</v>
      </c>
      <c r="BE65" s="72">
        <f>IF(MENU!$F$18="OECD",Copy_OECD!BE65,IF(MENU!$F$18="World",Copy_World!BE65,""))</f>
        <v>0</v>
      </c>
      <c r="BF65" s="72">
        <f>IF(MENU!$F$18="OECD",Copy_OECD!BF65,IF(MENU!$F$18="World",Copy_World!BF65,""))</f>
        <v>0</v>
      </c>
      <c r="BG65" s="72">
        <f>IF(MENU!$F$18="OECD",Copy_OECD!BG65,IF(MENU!$F$18="World",Copy_World!BG65,""))</f>
        <v>0</v>
      </c>
      <c r="BH65" s="72">
        <f>IF(MENU!$F$18="OECD",Copy_OECD!BH65,IF(MENU!$F$18="World",Copy_World!BH65,""))</f>
        <v>0</v>
      </c>
      <c r="BI65" s="72">
        <f>IF(MENU!$F$18="OECD",Copy_OECD!BI65,IF(MENU!$F$18="World",Copy_World!BI65,""))</f>
        <v>0</v>
      </c>
      <c r="BJ65" s="72">
        <f>IF(MENU!$F$18="OECD",Copy_OECD!BJ65,IF(MENU!$F$18="World",Copy_World!BJ65,""))</f>
        <v>0</v>
      </c>
      <c r="BK65" s="72">
        <f>IF(MENU!$F$18="OECD",Copy_OECD!BK65,IF(MENU!$F$18="World",Copy_World!BK65,""))</f>
        <v>3122</v>
      </c>
      <c r="BL65" s="72">
        <f>IF(MENU!$F$18="OECD",Copy_OECD!BL65,IF(MENU!$F$18="World",Copy_World!BL65,""))</f>
        <v>0</v>
      </c>
      <c r="BM65" s="73">
        <f>IF(MENU!$F$18="OECD",Copy_OECD!BM65,IF(MENU!$F$18="World",Copy_World!BM65,""))</f>
        <v>25363</v>
      </c>
      <c r="BN65" s="73">
        <f>IF(MENU!$F$18="OECD",Copy_OECD!BN65,IF(MENU!$F$18="World",Copy_World!BN65,""))</f>
        <v>645</v>
      </c>
    </row>
    <row r="66" spans="1:111" x14ac:dyDescent="0.3">
      <c r="A66" s="11" t="str">
        <f>IF(MENU!$F$18="OECD",Copy_OECD!A66,IF(MENU!$F$18="World",Copy_World!A66,""))</f>
        <v>Textile and leather</v>
      </c>
      <c r="B66" s="72">
        <f>IF(MENU!$F$18="OECD",Copy_OECD!B66,IF(MENU!$F$18="World",Copy_World!B66,""))</f>
        <v>0</v>
      </c>
      <c r="C66" s="72">
        <f>IF(MENU!$F$18="OECD",Copy_OECD!C66,IF(MENU!$F$18="World",Copy_World!C66,""))</f>
        <v>0</v>
      </c>
      <c r="D66" s="72">
        <f>IF(MENU!$F$18="OECD",Copy_OECD!D66,IF(MENU!$F$18="World",Copy_World!D66,""))</f>
        <v>0</v>
      </c>
      <c r="E66" s="72">
        <f>IF(MENU!$F$18="OECD",Copy_OECD!E66,IF(MENU!$F$18="World",Copy_World!E66,""))</f>
        <v>0</v>
      </c>
      <c r="F66" s="72">
        <f>IF(MENU!$F$18="OECD",Copy_OECD!F66,IF(MENU!$F$18="World",Copy_World!F66,""))</f>
        <v>0</v>
      </c>
      <c r="G66" s="72">
        <f>IF(MENU!$F$18="OECD",Copy_OECD!G66,IF(MENU!$F$18="World",Copy_World!G66,""))</f>
        <v>0</v>
      </c>
      <c r="H66" s="72">
        <f>IF(MENU!$F$18="OECD",Copy_OECD!H66,IF(MENU!$F$18="World",Copy_World!H66,""))</f>
        <v>0</v>
      </c>
      <c r="I66" s="72">
        <f>IF(MENU!$F$18="OECD",Copy_OECD!I66,IF(MENU!$F$18="World",Copy_World!I66,""))</f>
        <v>0</v>
      </c>
      <c r="J66" s="72">
        <f>IF(MENU!$F$18="OECD",Copy_OECD!J66,IF(MENU!$F$18="World",Copy_World!J66,""))</f>
        <v>0</v>
      </c>
      <c r="K66" s="72">
        <f>IF(MENU!$F$18="OECD",Copy_OECD!K66,IF(MENU!$F$18="World",Copy_World!K66,""))</f>
        <v>0</v>
      </c>
      <c r="L66" s="72">
        <f>IF(MENU!$F$18="OECD",Copy_OECD!L66,IF(MENU!$F$18="World",Copy_World!L66,""))</f>
        <v>0</v>
      </c>
      <c r="M66" s="72">
        <f>IF(MENU!$F$18="OECD",Copy_OECD!M66,IF(MENU!$F$18="World",Copy_World!M66,""))</f>
        <v>0</v>
      </c>
      <c r="N66" s="72">
        <f>IF(MENU!$F$18="OECD",Copy_OECD!N66,IF(MENU!$F$18="World",Copy_World!N66,""))</f>
        <v>0</v>
      </c>
      <c r="O66" s="72">
        <f>IF(MENU!$F$18="OECD",Copy_OECD!O66,IF(MENU!$F$18="World",Copy_World!O66,""))</f>
        <v>0</v>
      </c>
      <c r="P66" s="72">
        <f>IF(MENU!$F$18="OECD",Copy_OECD!P66,IF(MENU!$F$18="World",Copy_World!P66,""))</f>
        <v>0</v>
      </c>
      <c r="Q66" s="72">
        <f>IF(MENU!$F$18="OECD",Copy_OECD!Q66,IF(MENU!$F$18="World",Copy_World!Q66,""))</f>
        <v>0</v>
      </c>
      <c r="R66" s="72">
        <f>IF(MENU!$F$18="OECD",Copy_OECD!R66,IF(MENU!$F$18="World",Copy_World!R66,""))</f>
        <v>0</v>
      </c>
      <c r="S66" s="72">
        <f>IF(MENU!$F$18="OECD",Copy_OECD!S66,IF(MENU!$F$18="World",Copy_World!S66,""))</f>
        <v>2276</v>
      </c>
      <c r="T66" s="73" t="str">
        <f>IF(MENU!$F$18="OECD",Copy_OECD!T66,IF(MENU!$F$18="World",Copy_World!T66,""))</f>
        <v>x</v>
      </c>
      <c r="U66" s="72">
        <f>IF(MENU!$F$18="OECD",Copy_OECD!U66,IF(MENU!$F$18="World",Copy_World!U66,""))</f>
        <v>0</v>
      </c>
      <c r="V66" s="72">
        <f>IF(MENU!$F$18="OECD",Copy_OECD!V66,IF(MENU!$F$18="World",Copy_World!V66,""))</f>
        <v>0</v>
      </c>
      <c r="W66" s="72">
        <f>IF(MENU!$F$18="OECD",Copy_OECD!W66,IF(MENU!$F$18="World",Copy_World!W66,""))</f>
        <v>0</v>
      </c>
      <c r="X66" s="72">
        <f>IF(MENU!$F$18="OECD",Copy_OECD!X66,IF(MENU!$F$18="World",Copy_World!X66,""))</f>
        <v>0</v>
      </c>
      <c r="Y66" s="72">
        <f>IF(MENU!$F$18="OECD",Copy_OECD!Y66,IF(MENU!$F$18="World",Copy_World!Y66,""))</f>
        <v>0</v>
      </c>
      <c r="Z66" s="72">
        <f>IF(MENU!$F$18="OECD",Copy_OECD!Z66,IF(MENU!$F$18="World",Copy_World!Z66,""))</f>
        <v>0</v>
      </c>
      <c r="AA66" s="72">
        <f>IF(MENU!$F$18="OECD",Copy_OECD!AA66,IF(MENU!$F$18="World",Copy_World!AA66,""))</f>
        <v>0</v>
      </c>
      <c r="AB66" s="72">
        <f>IF(MENU!$F$18="OECD",Copy_OECD!AB66,IF(MENU!$F$18="World",Copy_World!AB66,""))</f>
        <v>0</v>
      </c>
      <c r="AC66" s="72">
        <f>IF(MENU!$F$18="OECD",Copy_OECD!AC66,IF(MENU!$F$18="World",Copy_World!AC66,""))</f>
        <v>0</v>
      </c>
      <c r="AD66" s="72">
        <f>IF(MENU!$F$18="OECD",Copy_OECD!AD66,IF(MENU!$F$18="World",Copy_World!AD66,""))</f>
        <v>0</v>
      </c>
      <c r="AE66" s="72">
        <f>IF(MENU!$F$18="OECD",Copy_OECD!AE66,IF(MENU!$F$18="World",Copy_World!AE66,""))</f>
        <v>0</v>
      </c>
      <c r="AF66" s="72">
        <f>IF(MENU!$F$18="OECD",Copy_OECD!AF66,IF(MENU!$F$18="World",Copy_World!AF66,""))</f>
        <v>0</v>
      </c>
      <c r="AG66" s="72">
        <f>IF(MENU!$F$18="OECD",Copy_OECD!AG66,IF(MENU!$F$18="World",Copy_World!AG66,""))</f>
        <v>0</v>
      </c>
      <c r="AH66" s="72">
        <f>IF(MENU!$F$18="OECD",Copy_OECD!AH66,IF(MENU!$F$18="World",Copy_World!AH66,""))</f>
        <v>0</v>
      </c>
      <c r="AI66" s="72">
        <f>IF(MENU!$F$18="OECD",Copy_OECD!AI66,IF(MENU!$F$18="World",Copy_World!AI66,""))</f>
        <v>0</v>
      </c>
      <c r="AJ66" s="72">
        <f>IF(MENU!$F$18="OECD",Copy_OECD!AJ66,IF(MENU!$F$18="World",Copy_World!AJ66,""))</f>
        <v>0</v>
      </c>
      <c r="AK66" s="72">
        <f>IF(MENU!$F$18="OECD",Copy_OECD!AK66,IF(MENU!$F$18="World",Copy_World!AK66,""))</f>
        <v>0</v>
      </c>
      <c r="AL66" s="72">
        <f>IF(MENU!$F$18="OECD",Copy_OECD!AL66,IF(MENU!$F$18="World",Copy_World!AL66,""))</f>
        <v>0</v>
      </c>
      <c r="AM66" s="72">
        <f>IF(MENU!$F$18="OECD",Copy_OECD!AM66,IF(MENU!$F$18="World",Copy_World!AM66,""))</f>
        <v>0</v>
      </c>
      <c r="AN66" s="72">
        <f>IF(MENU!$F$18="OECD",Copy_OECD!AN66,IF(MENU!$F$18="World",Copy_World!AN66,""))</f>
        <v>0</v>
      </c>
      <c r="AO66" s="72">
        <f>IF(MENU!$F$18="OECD",Copy_OECD!AO66,IF(MENU!$F$18="World",Copy_World!AO66,""))</f>
        <v>0</v>
      </c>
      <c r="AP66" s="72">
        <f>IF(MENU!$F$18="OECD",Copy_OECD!AP66,IF(MENU!$F$18="World",Copy_World!AP66,""))</f>
        <v>0</v>
      </c>
      <c r="AQ66" s="72">
        <f>IF(MENU!$F$18="OECD",Copy_OECD!AQ66,IF(MENU!$F$18="World",Copy_World!AQ66,""))</f>
        <v>0</v>
      </c>
      <c r="AR66" s="72">
        <f>IF(MENU!$F$18="OECD",Copy_OECD!AR66,IF(MENU!$F$18="World",Copy_World!AR66,""))</f>
        <v>0</v>
      </c>
      <c r="AS66" s="72">
        <f>IF(MENU!$F$18="OECD",Copy_OECD!AS66,IF(MENU!$F$18="World",Copy_World!AS66,""))</f>
        <v>0</v>
      </c>
      <c r="AT66" s="72">
        <f>IF(MENU!$F$18="OECD",Copy_OECD!AT66,IF(MENU!$F$18="World",Copy_World!AT66,""))</f>
        <v>0</v>
      </c>
      <c r="AU66" s="72">
        <f>IF(MENU!$F$18="OECD",Copy_OECD!AU66,IF(MENU!$F$18="World",Copy_World!AU66,""))</f>
        <v>0</v>
      </c>
      <c r="AV66" s="72">
        <f>IF(MENU!$F$18="OECD",Copy_OECD!AV66,IF(MENU!$F$18="World",Copy_World!AV66,""))</f>
        <v>0</v>
      </c>
      <c r="AW66" s="72">
        <f>IF(MENU!$F$18="OECD",Copy_OECD!AW66,IF(MENU!$F$18="World",Copy_World!AW66,""))</f>
        <v>0</v>
      </c>
      <c r="AX66" s="72">
        <f>IF(MENU!$F$18="OECD",Copy_OECD!AX66,IF(MENU!$F$18="World",Copy_World!AX66,""))</f>
        <v>0</v>
      </c>
      <c r="AY66" s="72">
        <f>IF(MENU!$F$18="OECD",Copy_OECD!AY66,IF(MENU!$F$18="World",Copy_World!AY66,""))</f>
        <v>0</v>
      </c>
      <c r="AZ66" s="72">
        <f>IF(MENU!$F$18="OECD",Copy_OECD!AZ66,IF(MENU!$F$18="World",Copy_World!AZ66,""))</f>
        <v>0</v>
      </c>
      <c r="BA66" s="72">
        <f>IF(MENU!$F$18="OECD",Copy_OECD!BA66,IF(MENU!$F$18="World",Copy_World!BA66,""))</f>
        <v>0</v>
      </c>
      <c r="BB66" s="72">
        <f>IF(MENU!$F$18="OECD",Copy_OECD!BB66,IF(MENU!$F$18="World",Copy_World!BB66,""))</f>
        <v>0</v>
      </c>
      <c r="BC66" s="72">
        <f>IF(MENU!$F$18="OECD",Copy_OECD!BC66,IF(MENU!$F$18="World",Copy_World!BC66,""))</f>
        <v>0</v>
      </c>
      <c r="BD66" s="72">
        <f>IF(MENU!$F$18="OECD",Copy_OECD!BD66,IF(MENU!$F$18="World",Copy_World!BD66,""))</f>
        <v>0</v>
      </c>
      <c r="BE66" s="72">
        <f>IF(MENU!$F$18="OECD",Copy_OECD!BE66,IF(MENU!$F$18="World",Copy_World!BE66,""))</f>
        <v>0</v>
      </c>
      <c r="BF66" s="72">
        <f>IF(MENU!$F$18="OECD",Copy_OECD!BF66,IF(MENU!$F$18="World",Copy_World!BF66,""))</f>
        <v>0</v>
      </c>
      <c r="BG66" s="72">
        <f>IF(MENU!$F$18="OECD",Copy_OECD!BG66,IF(MENU!$F$18="World",Copy_World!BG66,""))</f>
        <v>0</v>
      </c>
      <c r="BH66" s="72">
        <f>IF(MENU!$F$18="OECD",Copy_OECD!BH66,IF(MENU!$F$18="World",Copy_World!BH66,""))</f>
        <v>0</v>
      </c>
      <c r="BI66" s="72">
        <f>IF(MENU!$F$18="OECD",Copy_OECD!BI66,IF(MENU!$F$18="World",Copy_World!BI66,""))</f>
        <v>0</v>
      </c>
      <c r="BJ66" s="72">
        <f>IF(MENU!$F$18="OECD",Copy_OECD!BJ66,IF(MENU!$F$18="World",Copy_World!BJ66,""))</f>
        <v>0</v>
      </c>
      <c r="BK66" s="72">
        <f>IF(MENU!$F$18="OECD",Copy_OECD!BK66,IF(MENU!$F$18="World",Copy_World!BK66,""))</f>
        <v>1217</v>
      </c>
      <c r="BL66" s="72">
        <f>IF(MENU!$F$18="OECD",Copy_OECD!BL66,IF(MENU!$F$18="World",Copy_World!BL66,""))</f>
        <v>169</v>
      </c>
      <c r="BM66" s="73">
        <f>IF(MENU!$F$18="OECD",Copy_OECD!BM66,IF(MENU!$F$18="World",Copy_World!BM66,""))</f>
        <v>3662</v>
      </c>
      <c r="BN66" s="73">
        <f>IF(MENU!$F$18="OECD",Copy_OECD!BN66,IF(MENU!$F$18="World",Copy_World!BN66,""))</f>
        <v>0</v>
      </c>
    </row>
    <row r="67" spans="1:111" x14ac:dyDescent="0.3">
      <c r="A67" s="11" t="str">
        <f>IF(MENU!$F$18="OECD",Copy_OECD!A67,IF(MENU!$F$18="World",Copy_World!A67,""))</f>
        <v>Non-specified (industry)</v>
      </c>
      <c r="B67" s="72">
        <f>IF(MENU!$F$18="OECD",Copy_OECD!B67,IF(MENU!$F$18="World",Copy_World!B67,""))</f>
        <v>0</v>
      </c>
      <c r="C67" s="72">
        <f>IF(MENU!$F$18="OECD",Copy_OECD!C67,IF(MENU!$F$18="World",Copy_World!C67,""))</f>
        <v>0</v>
      </c>
      <c r="D67" s="72">
        <f>IF(MENU!$F$18="OECD",Copy_OECD!D67,IF(MENU!$F$18="World",Copy_World!D67,""))</f>
        <v>0</v>
      </c>
      <c r="E67" s="72">
        <f>IF(MENU!$F$18="OECD",Copy_OECD!E67,IF(MENU!$F$18="World",Copy_World!E67,""))</f>
        <v>0</v>
      </c>
      <c r="F67" s="72">
        <f>IF(MENU!$F$18="OECD",Copy_OECD!F67,IF(MENU!$F$18="World",Copy_World!F67,""))</f>
        <v>0</v>
      </c>
      <c r="G67" s="72">
        <f>IF(MENU!$F$18="OECD",Copy_OECD!G67,IF(MENU!$F$18="World",Copy_World!G67,""))</f>
        <v>0</v>
      </c>
      <c r="H67" s="72">
        <f>IF(MENU!$F$18="OECD",Copy_OECD!H67,IF(MENU!$F$18="World",Copy_World!H67,""))</f>
        <v>0</v>
      </c>
      <c r="I67" s="72">
        <f>IF(MENU!$F$18="OECD",Copy_OECD!I67,IF(MENU!$F$18="World",Copy_World!I67,""))</f>
        <v>0</v>
      </c>
      <c r="J67" s="72">
        <f>IF(MENU!$F$18="OECD",Copy_OECD!J67,IF(MENU!$F$18="World",Copy_World!J67,""))</f>
        <v>0</v>
      </c>
      <c r="K67" s="72">
        <f>IF(MENU!$F$18="OECD",Copy_OECD!K67,IF(MENU!$F$18="World",Copy_World!K67,""))</f>
        <v>420</v>
      </c>
      <c r="L67" s="72">
        <f>IF(MENU!$F$18="OECD",Copy_OECD!L67,IF(MENU!$F$18="World",Copy_World!L67,""))</f>
        <v>0</v>
      </c>
      <c r="M67" s="72">
        <f>IF(MENU!$F$18="OECD",Copy_OECD!M67,IF(MENU!$F$18="World",Copy_World!M67,""))</f>
        <v>0</v>
      </c>
      <c r="N67" s="72">
        <f>IF(MENU!$F$18="OECD",Copy_OECD!N67,IF(MENU!$F$18="World",Copy_World!N67,""))</f>
        <v>0</v>
      </c>
      <c r="O67" s="72">
        <f>IF(MENU!$F$18="OECD",Copy_OECD!O67,IF(MENU!$F$18="World",Copy_World!O67,""))</f>
        <v>0</v>
      </c>
      <c r="P67" s="72">
        <f>IF(MENU!$F$18="OECD",Copy_OECD!P67,IF(MENU!$F$18="World",Copy_World!P67,""))</f>
        <v>0</v>
      </c>
      <c r="Q67" s="72">
        <f>IF(MENU!$F$18="OECD",Copy_OECD!Q67,IF(MENU!$F$18="World",Copy_World!Q67,""))</f>
        <v>0</v>
      </c>
      <c r="R67" s="72">
        <f>IF(MENU!$F$18="OECD",Copy_OECD!R67,IF(MENU!$F$18="World",Copy_World!R67,""))</f>
        <v>0</v>
      </c>
      <c r="S67" s="72">
        <f>IF(MENU!$F$18="OECD",Copy_OECD!S67,IF(MENU!$F$18="World",Copy_World!S67,""))</f>
        <v>4868</v>
      </c>
      <c r="T67" s="73" t="str">
        <f>IF(MENU!$F$18="OECD",Copy_OECD!T67,IF(MENU!$F$18="World",Copy_World!T67,""))</f>
        <v>x</v>
      </c>
      <c r="U67" s="72">
        <f>IF(MENU!$F$18="OECD",Copy_OECD!U67,IF(MENU!$F$18="World",Copy_World!U67,""))</f>
        <v>0</v>
      </c>
      <c r="V67" s="72">
        <f>IF(MENU!$F$18="OECD",Copy_OECD!V67,IF(MENU!$F$18="World",Copy_World!V67,""))</f>
        <v>0</v>
      </c>
      <c r="W67" s="72">
        <f>IF(MENU!$F$18="OECD",Copy_OECD!W67,IF(MENU!$F$18="World",Copy_World!W67,""))</f>
        <v>0</v>
      </c>
      <c r="X67" s="72">
        <f>IF(MENU!$F$18="OECD",Copy_OECD!X67,IF(MENU!$F$18="World",Copy_World!X67,""))</f>
        <v>0</v>
      </c>
      <c r="Y67" s="72">
        <f>IF(MENU!$F$18="OECD",Copy_OECD!Y67,IF(MENU!$F$18="World",Copy_World!Y67,""))</f>
        <v>0</v>
      </c>
      <c r="Z67" s="72">
        <f>IF(MENU!$F$18="OECD",Copy_OECD!Z67,IF(MENU!$F$18="World",Copy_World!Z67,""))</f>
        <v>0</v>
      </c>
      <c r="AA67" s="72">
        <f>IF(MENU!$F$18="OECD",Copy_OECD!AA67,IF(MENU!$F$18="World",Copy_World!AA67,""))</f>
        <v>0</v>
      </c>
      <c r="AB67" s="72">
        <f>IF(MENU!$F$18="OECD",Copy_OECD!AB67,IF(MENU!$F$18="World",Copy_World!AB67,""))</f>
        <v>46</v>
      </c>
      <c r="AC67" s="72">
        <f>IF(MENU!$F$18="OECD",Copy_OECD!AC67,IF(MENU!$F$18="World",Copy_World!AC67,""))</f>
        <v>0</v>
      </c>
      <c r="AD67" s="72">
        <f>IF(MENU!$F$18="OECD",Copy_OECD!AD67,IF(MENU!$F$18="World",Copy_World!AD67,""))</f>
        <v>0</v>
      </c>
      <c r="AE67" s="72">
        <f>IF(MENU!$F$18="OECD",Copy_OECD!AE67,IF(MENU!$F$18="World",Copy_World!AE67,""))</f>
        <v>0</v>
      </c>
      <c r="AF67" s="72">
        <f>IF(MENU!$F$18="OECD",Copy_OECD!AF67,IF(MENU!$F$18="World",Copy_World!AF67,""))</f>
        <v>0</v>
      </c>
      <c r="AG67" s="72">
        <f>IF(MENU!$F$18="OECD",Copy_OECD!AG67,IF(MENU!$F$18="World",Copy_World!AG67,""))</f>
        <v>0</v>
      </c>
      <c r="AH67" s="72">
        <f>IF(MENU!$F$18="OECD",Copy_OECD!AH67,IF(MENU!$F$18="World",Copy_World!AH67,""))</f>
        <v>43</v>
      </c>
      <c r="AI67" s="72">
        <f>IF(MENU!$F$18="OECD",Copy_OECD!AI67,IF(MENU!$F$18="World",Copy_World!AI67,""))</f>
        <v>0</v>
      </c>
      <c r="AJ67" s="72">
        <f>IF(MENU!$F$18="OECD",Copy_OECD!AJ67,IF(MENU!$F$18="World",Copy_World!AJ67,""))</f>
        <v>0</v>
      </c>
      <c r="AK67" s="72">
        <f>IF(MENU!$F$18="OECD",Copy_OECD!AK67,IF(MENU!$F$18="World",Copy_World!AK67,""))</f>
        <v>0</v>
      </c>
      <c r="AL67" s="72">
        <f>IF(MENU!$F$18="OECD",Copy_OECD!AL67,IF(MENU!$F$18="World",Copy_World!AL67,""))</f>
        <v>0</v>
      </c>
      <c r="AM67" s="72">
        <f>IF(MENU!$F$18="OECD",Copy_OECD!AM67,IF(MENU!$F$18="World",Copy_World!AM67,""))</f>
        <v>0</v>
      </c>
      <c r="AN67" s="72">
        <f>IF(MENU!$F$18="OECD",Copy_OECD!AN67,IF(MENU!$F$18="World",Copy_World!AN67,""))</f>
        <v>0</v>
      </c>
      <c r="AO67" s="72">
        <f>IF(MENU!$F$18="OECD",Copy_OECD!AO67,IF(MENU!$F$18="World",Copy_World!AO67,""))</f>
        <v>0</v>
      </c>
      <c r="AP67" s="72">
        <f>IF(MENU!$F$18="OECD",Copy_OECD!AP67,IF(MENU!$F$18="World",Copy_World!AP67,""))</f>
        <v>0</v>
      </c>
      <c r="AQ67" s="72">
        <f>IF(MENU!$F$18="OECD",Copy_OECD!AQ67,IF(MENU!$F$18="World",Copy_World!AQ67,""))</f>
        <v>0</v>
      </c>
      <c r="AR67" s="72">
        <f>IF(MENU!$F$18="OECD",Copy_OECD!AR67,IF(MENU!$F$18="World",Copy_World!AR67,""))</f>
        <v>0</v>
      </c>
      <c r="AS67" s="72">
        <f>IF(MENU!$F$18="OECD",Copy_OECD!AS67,IF(MENU!$F$18="World",Copy_World!AS67,""))</f>
        <v>0</v>
      </c>
      <c r="AT67" s="72">
        <f>IF(MENU!$F$18="OECD",Copy_OECD!AT67,IF(MENU!$F$18="World",Copy_World!AT67,""))</f>
        <v>3390</v>
      </c>
      <c r="AU67" s="72">
        <f>IF(MENU!$F$18="OECD",Copy_OECD!AU67,IF(MENU!$F$18="World",Copy_World!AU67,""))</f>
        <v>86</v>
      </c>
      <c r="AV67" s="72">
        <f>IF(MENU!$F$18="OECD",Copy_OECD!AV67,IF(MENU!$F$18="World",Copy_World!AV67,""))</f>
        <v>0</v>
      </c>
      <c r="AW67" s="72">
        <f>IF(MENU!$F$18="OECD",Copy_OECD!AW67,IF(MENU!$F$18="World",Copy_World!AW67,""))</f>
        <v>0</v>
      </c>
      <c r="AX67" s="72">
        <f>IF(MENU!$F$18="OECD",Copy_OECD!AX67,IF(MENU!$F$18="World",Copy_World!AX67,""))</f>
        <v>0</v>
      </c>
      <c r="AY67" s="72">
        <f>IF(MENU!$F$18="OECD",Copy_OECD!AY67,IF(MENU!$F$18="World",Copy_World!AY67,""))</f>
        <v>0</v>
      </c>
      <c r="AZ67" s="72">
        <f>IF(MENU!$F$18="OECD",Copy_OECD!AZ67,IF(MENU!$F$18="World",Copy_World!AZ67,""))</f>
        <v>0</v>
      </c>
      <c r="BA67" s="72">
        <f>IF(MENU!$F$18="OECD",Copy_OECD!BA67,IF(MENU!$F$18="World",Copy_World!BA67,""))</f>
        <v>0</v>
      </c>
      <c r="BB67" s="72">
        <f>IF(MENU!$F$18="OECD",Copy_OECD!BB67,IF(MENU!$F$18="World",Copy_World!BB67,""))</f>
        <v>0</v>
      </c>
      <c r="BC67" s="72">
        <f>IF(MENU!$F$18="OECD",Copy_OECD!BC67,IF(MENU!$F$18="World",Copy_World!BC67,""))</f>
        <v>0</v>
      </c>
      <c r="BD67" s="72">
        <f>IF(MENU!$F$18="OECD",Copy_OECD!BD67,IF(MENU!$F$18="World",Copy_World!BD67,""))</f>
        <v>0</v>
      </c>
      <c r="BE67" s="72">
        <f>IF(MENU!$F$18="OECD",Copy_OECD!BE67,IF(MENU!$F$18="World",Copy_World!BE67,""))</f>
        <v>0</v>
      </c>
      <c r="BF67" s="72">
        <f>IF(MENU!$F$18="OECD",Copy_OECD!BF67,IF(MENU!$F$18="World",Copy_World!BF67,""))</f>
        <v>0</v>
      </c>
      <c r="BG67" s="72">
        <f>IF(MENU!$F$18="OECD",Copy_OECD!BG67,IF(MENU!$F$18="World",Copy_World!BG67,""))</f>
        <v>0</v>
      </c>
      <c r="BH67" s="72">
        <f>IF(MENU!$F$18="OECD",Copy_OECD!BH67,IF(MENU!$F$18="World",Copy_World!BH67,""))</f>
        <v>0</v>
      </c>
      <c r="BI67" s="72">
        <f>IF(MENU!$F$18="OECD",Copy_OECD!BI67,IF(MENU!$F$18="World",Copy_World!BI67,""))</f>
        <v>0</v>
      </c>
      <c r="BJ67" s="72">
        <f>IF(MENU!$F$18="OECD",Copy_OECD!BJ67,IF(MENU!$F$18="World",Copy_World!BJ67,""))</f>
        <v>0</v>
      </c>
      <c r="BK67" s="72">
        <f>IF(MENU!$F$18="OECD",Copy_OECD!BK67,IF(MENU!$F$18="World",Copy_World!BK67,""))</f>
        <v>6949</v>
      </c>
      <c r="BL67" s="72">
        <f>IF(MENU!$F$18="OECD",Copy_OECD!BL67,IF(MENU!$F$18="World",Copy_World!BL67,""))</f>
        <v>49</v>
      </c>
      <c r="BM67" s="73">
        <f>IF(MENU!$F$18="OECD",Copy_OECD!BM67,IF(MENU!$F$18="World",Copy_World!BM67,""))</f>
        <v>15852</v>
      </c>
      <c r="BN67" s="73">
        <f>IF(MENU!$F$18="OECD",Copy_OECD!BN67,IF(MENU!$F$18="World",Copy_World!BN67,""))</f>
        <v>3476</v>
      </c>
    </row>
    <row r="68" spans="1:111" s="2" customFormat="1" x14ac:dyDescent="0.3">
      <c r="A68" s="10" t="str">
        <f>IF(MENU!$F$18="OECD",Copy_OECD!A68,IF(MENU!$F$18="World",Copy_World!A68,""))</f>
        <v>Transport</v>
      </c>
      <c r="B68" s="73">
        <f>IF(MENU!$F$18="OECD",Copy_OECD!B68,IF(MENU!$F$18="World",Copy_World!B68,""))</f>
        <v>0</v>
      </c>
      <c r="C68" s="73">
        <f>IF(MENU!$F$18="OECD",Copy_OECD!C68,IF(MENU!$F$18="World",Copy_World!C68,""))</f>
        <v>0</v>
      </c>
      <c r="D68" s="73">
        <f>IF(MENU!$F$18="OECD",Copy_OECD!D68,IF(MENU!$F$18="World",Copy_World!D68,""))</f>
        <v>0</v>
      </c>
      <c r="E68" s="73">
        <f>IF(MENU!$F$18="OECD",Copy_OECD!E68,IF(MENU!$F$18="World",Copy_World!E68,""))</f>
        <v>0</v>
      </c>
      <c r="F68" s="73">
        <f>IF(MENU!$F$18="OECD",Copy_OECD!F68,IF(MENU!$F$18="World",Copy_World!F68,""))</f>
        <v>0</v>
      </c>
      <c r="G68" s="73">
        <f>IF(MENU!$F$18="OECD",Copy_OECD!G68,IF(MENU!$F$18="World",Copy_World!G68,""))</f>
        <v>0</v>
      </c>
      <c r="H68" s="73">
        <f>IF(MENU!$F$18="OECD",Copy_OECD!H68,IF(MENU!$F$18="World",Copy_World!H68,""))</f>
        <v>0</v>
      </c>
      <c r="I68" s="73">
        <f>IF(MENU!$F$18="OECD",Copy_OECD!I68,IF(MENU!$F$18="World",Copy_World!I68,""))</f>
        <v>0</v>
      </c>
      <c r="J68" s="73">
        <f>IF(MENU!$F$18="OECD",Copy_OECD!J68,IF(MENU!$F$18="World",Copy_World!J68,""))</f>
        <v>0</v>
      </c>
      <c r="K68" s="73">
        <f>IF(MENU!$F$18="OECD",Copy_OECD!K68,IF(MENU!$F$18="World",Copy_World!K68,""))</f>
        <v>0</v>
      </c>
      <c r="L68" s="73">
        <f>IF(MENU!$F$18="OECD",Copy_OECD!L68,IF(MENU!$F$18="World",Copy_World!L68,""))</f>
        <v>0</v>
      </c>
      <c r="M68" s="73">
        <f>IF(MENU!$F$18="OECD",Copy_OECD!M68,IF(MENU!$F$18="World",Copy_World!M68,""))</f>
        <v>0</v>
      </c>
      <c r="N68" s="73">
        <f>IF(MENU!$F$18="OECD",Copy_OECD!N68,IF(MENU!$F$18="World",Copy_World!N68,""))</f>
        <v>0</v>
      </c>
      <c r="O68" s="73">
        <f>IF(MENU!$F$18="OECD",Copy_OECD!O68,IF(MENU!$F$18="World",Copy_World!O68,""))</f>
        <v>0</v>
      </c>
      <c r="P68" s="73">
        <f>IF(MENU!$F$18="OECD",Copy_OECD!P68,IF(MENU!$F$18="World",Copy_World!P68,""))</f>
        <v>0</v>
      </c>
      <c r="Q68" s="73">
        <f>IF(MENU!$F$18="OECD",Copy_OECD!Q68,IF(MENU!$F$18="World",Copy_World!Q68,""))</f>
        <v>0</v>
      </c>
      <c r="R68" s="73">
        <f>IF(MENU!$F$18="OECD",Copy_OECD!R68,IF(MENU!$F$18="World",Copy_World!R68,""))</f>
        <v>0</v>
      </c>
      <c r="S68" s="73">
        <f>IF(MENU!$F$18="OECD",Copy_OECD!S68,IF(MENU!$F$18="World",Copy_World!S68,""))</f>
        <v>1275</v>
      </c>
      <c r="T68" s="73" t="str">
        <f>IF(MENU!$F$18="OECD",Copy_OECD!T68,IF(MENU!$F$18="World",Copy_World!T68,""))</f>
        <v>x</v>
      </c>
      <c r="U68" s="73">
        <f>IF(MENU!$F$18="OECD",Copy_OECD!U68,IF(MENU!$F$18="World",Copy_World!U68,""))</f>
        <v>0</v>
      </c>
      <c r="V68" s="73">
        <f>IF(MENU!$F$18="OECD",Copy_OECD!V68,IF(MENU!$F$18="World",Copy_World!V68,""))</f>
        <v>0</v>
      </c>
      <c r="W68" s="73">
        <f>IF(MENU!$F$18="OECD",Copy_OECD!W68,IF(MENU!$F$18="World",Copy_World!W68,""))</f>
        <v>0</v>
      </c>
      <c r="X68" s="73">
        <f>IF(MENU!$F$18="OECD",Copy_OECD!X68,IF(MENU!$F$18="World",Copy_World!X68,""))</f>
        <v>0</v>
      </c>
      <c r="Y68" s="73">
        <f>IF(MENU!$F$18="OECD",Copy_OECD!Y68,IF(MENU!$F$18="World",Copy_World!Y68,""))</f>
        <v>0</v>
      </c>
      <c r="Z68" s="73">
        <f>IF(MENU!$F$18="OECD",Copy_OECD!Z68,IF(MENU!$F$18="World",Copy_World!Z68,""))</f>
        <v>0</v>
      </c>
      <c r="AA68" s="73">
        <f>IF(MENU!$F$18="OECD",Copy_OECD!AA68,IF(MENU!$F$18="World",Copy_World!AA68,""))</f>
        <v>0</v>
      </c>
      <c r="AB68" s="73">
        <f>IF(MENU!$F$18="OECD",Copy_OECD!AB68,IF(MENU!$F$18="World",Copy_World!AB68,""))</f>
        <v>9384</v>
      </c>
      <c r="AC68" s="73">
        <f>IF(MENU!$F$18="OECD",Copy_OECD!AC68,IF(MENU!$F$18="World",Copy_World!AC68,""))</f>
        <v>159148</v>
      </c>
      <c r="AD68" s="73">
        <f>IF(MENU!$F$18="OECD",Copy_OECD!AD68,IF(MENU!$F$18="World",Copy_World!AD68,""))</f>
        <v>44</v>
      </c>
      <c r="AE68" s="73">
        <f>IF(MENU!$F$18="OECD",Copy_OECD!AE68,IF(MENU!$F$18="World",Copy_World!AE68,""))</f>
        <v>0</v>
      </c>
      <c r="AF68" s="73">
        <f>IF(MENU!$F$18="OECD",Copy_OECD!AF68,IF(MENU!$F$18="World",Copy_World!AF68,""))</f>
        <v>387</v>
      </c>
      <c r="AG68" s="73">
        <f>IF(MENU!$F$18="OECD",Copy_OECD!AG68,IF(MENU!$F$18="World",Copy_World!AG68,""))</f>
        <v>0</v>
      </c>
      <c r="AH68" s="73">
        <f>IF(MENU!$F$18="OECD",Copy_OECD!AH68,IF(MENU!$F$18="World",Copy_World!AH68,""))</f>
        <v>239369</v>
      </c>
      <c r="AI68" s="73">
        <f>IF(MENU!$F$18="OECD",Copy_OECD!AI68,IF(MENU!$F$18="World",Copy_World!AI68,""))</f>
        <v>0</v>
      </c>
      <c r="AJ68" s="73">
        <f>IF(MENU!$F$18="OECD",Copy_OECD!AJ68,IF(MENU!$F$18="World",Copy_World!AJ68,""))</f>
        <v>0</v>
      </c>
      <c r="AK68" s="73">
        <f>IF(MENU!$F$18="OECD",Copy_OECD!AK68,IF(MENU!$F$18="World",Copy_World!AK68,""))</f>
        <v>0</v>
      </c>
      <c r="AL68" s="73">
        <f>IF(MENU!$F$18="OECD",Copy_OECD!AL68,IF(MENU!$F$18="World",Copy_World!AL68,""))</f>
        <v>0</v>
      </c>
      <c r="AM68" s="73">
        <f>IF(MENU!$F$18="OECD",Copy_OECD!AM68,IF(MENU!$F$18="World",Copy_World!AM68,""))</f>
        <v>0</v>
      </c>
      <c r="AN68" s="73">
        <f>IF(MENU!$F$18="OECD",Copy_OECD!AN68,IF(MENU!$F$18="World",Copy_World!AN68,""))</f>
        <v>0</v>
      </c>
      <c r="AO68" s="73">
        <f>IF(MENU!$F$18="OECD",Copy_OECD!AO68,IF(MENU!$F$18="World",Copy_World!AO68,""))</f>
        <v>0</v>
      </c>
      <c r="AP68" s="73">
        <f>IF(MENU!$F$18="OECD",Copy_OECD!AP68,IF(MENU!$F$18="World",Copy_World!AP68,""))</f>
        <v>0</v>
      </c>
      <c r="AQ68" s="73">
        <f>IF(MENU!$F$18="OECD",Copy_OECD!AQ68,IF(MENU!$F$18="World",Copy_World!AQ68,""))</f>
        <v>0</v>
      </c>
      <c r="AR68" s="73">
        <f>IF(MENU!$F$18="OECD",Copy_OECD!AR68,IF(MENU!$F$18="World",Copy_World!AR68,""))</f>
        <v>0</v>
      </c>
      <c r="AS68" s="73">
        <f>IF(MENU!$F$18="OECD",Copy_OECD!AS68,IF(MENU!$F$18="World",Copy_World!AS68,""))</f>
        <v>0</v>
      </c>
      <c r="AT68" s="73">
        <f>IF(MENU!$F$18="OECD",Copy_OECD!AT68,IF(MENU!$F$18="World",Copy_World!AT68,""))</f>
        <v>0</v>
      </c>
      <c r="AU68" s="73">
        <f>IF(MENU!$F$18="OECD",Copy_OECD!AU68,IF(MENU!$F$18="World",Copy_World!AU68,""))</f>
        <v>0</v>
      </c>
      <c r="AV68" s="73">
        <f>IF(MENU!$F$18="OECD",Copy_OECD!AV68,IF(MENU!$F$18="World",Copy_World!AV68,""))</f>
        <v>5373</v>
      </c>
      <c r="AW68" s="73">
        <f>IF(MENU!$F$18="OECD",Copy_OECD!AW68,IF(MENU!$F$18="World",Copy_World!AW68,""))</f>
        <v>9250</v>
      </c>
      <c r="AX68" s="73">
        <f>IF(MENU!$F$18="OECD",Copy_OECD!AX68,IF(MENU!$F$18="World",Copy_World!AX68,""))</f>
        <v>0</v>
      </c>
      <c r="AY68" s="73">
        <f>IF(MENU!$F$18="OECD",Copy_OECD!AY68,IF(MENU!$F$18="World",Copy_World!AY68,""))</f>
        <v>0</v>
      </c>
      <c r="AZ68" s="73">
        <f>IF(MENU!$F$18="OECD",Copy_OECD!AZ68,IF(MENU!$F$18="World",Copy_World!AZ68,""))</f>
        <v>0</v>
      </c>
      <c r="BA68" s="73">
        <f>IF(MENU!$F$18="OECD",Copy_OECD!BA68,IF(MENU!$F$18="World",Copy_World!BA68,""))</f>
        <v>0</v>
      </c>
      <c r="BB68" s="73">
        <f>IF(MENU!$F$18="OECD",Copy_OECD!BB68,IF(MENU!$F$18="World",Copy_World!BB68,""))</f>
        <v>0</v>
      </c>
      <c r="BC68" s="73">
        <f>IF(MENU!$F$18="OECD",Copy_OECD!BC68,IF(MENU!$F$18="World",Copy_World!BC68,""))</f>
        <v>0</v>
      </c>
      <c r="BD68" s="73">
        <f>IF(MENU!$F$18="OECD",Copy_OECD!BD68,IF(MENU!$F$18="World",Copy_World!BD68,""))</f>
        <v>0</v>
      </c>
      <c r="BE68" s="73">
        <f>IF(MENU!$F$18="OECD",Copy_OECD!BE68,IF(MENU!$F$18="World",Copy_World!BE68,""))</f>
        <v>0</v>
      </c>
      <c r="BF68" s="73">
        <f>IF(MENU!$F$18="OECD",Copy_OECD!BF68,IF(MENU!$F$18="World",Copy_World!BF68,""))</f>
        <v>0</v>
      </c>
      <c r="BG68" s="73">
        <f>IF(MENU!$F$18="OECD",Copy_OECD!BG68,IF(MENU!$F$18="World",Copy_World!BG68,""))</f>
        <v>0</v>
      </c>
      <c r="BH68" s="73">
        <f>IF(MENU!$F$18="OECD",Copy_OECD!BH68,IF(MENU!$F$18="World",Copy_World!BH68,""))</f>
        <v>0</v>
      </c>
      <c r="BI68" s="73">
        <f>IF(MENU!$F$18="OECD",Copy_OECD!BI68,IF(MENU!$F$18="World",Copy_World!BI68,""))</f>
        <v>0</v>
      </c>
      <c r="BJ68" s="73">
        <f>IF(MENU!$F$18="OECD",Copy_OECD!BJ68,IF(MENU!$F$18="World",Copy_World!BJ68,""))</f>
        <v>0</v>
      </c>
      <c r="BK68" s="73">
        <f>IF(MENU!$F$18="OECD",Copy_OECD!BK68,IF(MENU!$F$18="World",Copy_World!BK68,""))</f>
        <v>6179</v>
      </c>
      <c r="BL68" s="73">
        <f>IF(MENU!$F$18="OECD",Copy_OECD!BL68,IF(MENU!$F$18="World",Copy_World!BL68,""))</f>
        <v>0</v>
      </c>
      <c r="BM68" s="73">
        <f>IF(MENU!$F$18="OECD",Copy_OECD!BM68,IF(MENU!$F$18="World",Copy_World!BM68,""))</f>
        <v>430409</v>
      </c>
      <c r="BN68" s="73">
        <f>IF(MENU!$F$18="OECD",Copy_OECD!BN68,IF(MENU!$F$18="World",Copy_World!BN68,""))</f>
        <v>14623</v>
      </c>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row>
    <row r="69" spans="1:111" s="2" customFormat="1" x14ac:dyDescent="0.3">
      <c r="A69" s="10" t="str">
        <f>IF(MENU!$F$18="World",Copy_World!A69,"")</f>
        <v>World aviation bunkers</v>
      </c>
      <c r="B69" s="73" t="str">
        <f>IF(MENU!$F$18="World",Copy_World!B69,"")</f>
        <v>x</v>
      </c>
      <c r="C69" s="73" t="str">
        <f>IF(MENU!$F$18="World",Copy_World!C69,"")</f>
        <v>x</v>
      </c>
      <c r="D69" s="73" t="str">
        <f>IF(MENU!$F$18="World",Copy_World!D69,"")</f>
        <v>x</v>
      </c>
      <c r="E69" s="73" t="str">
        <f>IF(MENU!$F$18="World",Copy_World!E69,"")</f>
        <v>x</v>
      </c>
      <c r="F69" s="73" t="str">
        <f>IF(MENU!$F$18="World",Copy_World!F69,"")</f>
        <v>x</v>
      </c>
      <c r="G69" s="73" t="str">
        <f>IF(MENU!$F$18="World",Copy_World!G69,"")</f>
        <v>x</v>
      </c>
      <c r="H69" s="73" t="str">
        <f>IF(MENU!$F$18="World",Copy_World!H69,"")</f>
        <v>x</v>
      </c>
      <c r="I69" s="73" t="str">
        <f>IF(MENU!$F$18="World",Copy_World!I69,"")</f>
        <v>x</v>
      </c>
      <c r="J69" s="73" t="str">
        <f>IF(MENU!$F$18="World",Copy_World!J69,"")</f>
        <v>x</v>
      </c>
      <c r="K69" s="73" t="str">
        <f>IF(MENU!$F$18="World",Copy_World!K69,"")</f>
        <v>x</v>
      </c>
      <c r="L69" s="73" t="str">
        <f>IF(MENU!$F$18="World",Copy_World!L69,"")</f>
        <v>x</v>
      </c>
      <c r="M69" s="73" t="str">
        <f>IF(MENU!$F$18="World",Copy_World!M69,"")</f>
        <v>x</v>
      </c>
      <c r="N69" s="73" t="str">
        <f>IF(MENU!$F$18="World",Copy_World!N69,"")</f>
        <v>x</v>
      </c>
      <c r="O69" s="73" t="str">
        <f>IF(MENU!$F$18="World",Copy_World!O69,"")</f>
        <v>x</v>
      </c>
      <c r="P69" s="73" t="str">
        <f>IF(MENU!$F$18="World",Copy_World!P69,"")</f>
        <v>x</v>
      </c>
      <c r="Q69" s="73" t="str">
        <f>IF(MENU!$F$18="World",Copy_World!Q69,"")</f>
        <v>x</v>
      </c>
      <c r="R69" s="73" t="str">
        <f>IF(MENU!$F$18="World",Copy_World!R69,"")</f>
        <v>x</v>
      </c>
      <c r="S69" s="73" t="str">
        <f>IF(MENU!$F$18="World",Copy_World!S69,"")</f>
        <v>x</v>
      </c>
      <c r="T69" s="73" t="str">
        <f>IF(MENU!$F$18="World",Copy_World!T69,"")</f>
        <v>x</v>
      </c>
      <c r="U69" s="73" t="str">
        <f>IF(MENU!$F$18="World",Copy_World!U69,"")</f>
        <v>x</v>
      </c>
      <c r="V69" s="73" t="str">
        <f>IF(MENU!$F$18="World",Copy_World!V69,"")</f>
        <v>x</v>
      </c>
      <c r="W69" s="73" t="str">
        <f>IF(MENU!$F$18="World",Copy_World!W69,"")</f>
        <v>x</v>
      </c>
      <c r="X69" s="73" t="str">
        <f>IF(MENU!$F$18="World",Copy_World!X69,"")</f>
        <v>x</v>
      </c>
      <c r="Y69" s="73" t="str">
        <f>IF(MENU!$F$18="World",Copy_World!Y69,"")</f>
        <v>x</v>
      </c>
      <c r="Z69" s="73" t="str">
        <f>IF(MENU!$F$18="World",Copy_World!Z69,"")</f>
        <v>x</v>
      </c>
      <c r="AA69" s="73" t="str">
        <f>IF(MENU!$F$18="World",Copy_World!AA69,"")</f>
        <v>x</v>
      </c>
      <c r="AB69" s="73" t="str">
        <f>IF(MENU!$F$18="World",Copy_World!AB69,"")</f>
        <v>x</v>
      </c>
      <c r="AC69" s="73" t="str">
        <f>IF(MENU!$F$18="World",Copy_World!AC69,"")</f>
        <v>x</v>
      </c>
      <c r="AD69" s="73" t="str">
        <f>IF(MENU!$F$18="World",Copy_World!AD69,"")</f>
        <v>x</v>
      </c>
      <c r="AE69" s="73" t="str">
        <f>IF(MENU!$F$18="World",Copy_World!AE69,"")</f>
        <v>x</v>
      </c>
      <c r="AF69" s="73" t="str">
        <f>IF(MENU!$F$18="World",Copy_World!AF69,"")</f>
        <v>x</v>
      </c>
      <c r="AG69" s="73" t="str">
        <f>IF(MENU!$F$18="World",Copy_World!AG69,"")</f>
        <v>x</v>
      </c>
      <c r="AH69" s="73" t="str">
        <f>IF(MENU!$F$18="World",Copy_World!AH69,"")</f>
        <v>x</v>
      </c>
      <c r="AI69" s="73" t="str">
        <f>IF(MENU!$F$18="World",Copy_World!AI69,"")</f>
        <v>x</v>
      </c>
      <c r="AJ69" s="73" t="str">
        <f>IF(MENU!$F$18="World",Copy_World!AJ69,"")</f>
        <v>x</v>
      </c>
      <c r="AK69" s="73" t="str">
        <f>IF(MENU!$F$18="World",Copy_World!AK69,"")</f>
        <v>x</v>
      </c>
      <c r="AL69" s="73" t="str">
        <f>IF(MENU!$F$18="World",Copy_World!AL69,"")</f>
        <v>x</v>
      </c>
      <c r="AM69" s="73" t="str">
        <f>IF(MENU!$F$18="World",Copy_World!AM69,"")</f>
        <v>x</v>
      </c>
      <c r="AN69" s="73" t="str">
        <f>IF(MENU!$F$18="World",Copy_World!AN69,"")</f>
        <v>x</v>
      </c>
      <c r="AO69" s="73" t="str">
        <f>IF(MENU!$F$18="World",Copy_World!AO69,"")</f>
        <v>x</v>
      </c>
      <c r="AP69" s="73" t="str">
        <f>IF(MENU!$F$18="World",Copy_World!AP69,"")</f>
        <v>x</v>
      </c>
      <c r="AQ69" s="73" t="str">
        <f>IF(MENU!$F$18="World",Copy_World!AQ69,"")</f>
        <v>x</v>
      </c>
      <c r="AR69" s="73" t="str">
        <f>IF(MENU!$F$18="World",Copy_World!AR69,"")</f>
        <v>x</v>
      </c>
      <c r="AS69" s="73" t="str">
        <f>IF(MENU!$F$18="World",Copy_World!AS69,"")</f>
        <v>x</v>
      </c>
      <c r="AT69" s="73" t="str">
        <f>IF(MENU!$F$18="World",Copy_World!AT69,"")</f>
        <v>x</v>
      </c>
      <c r="AU69" s="73" t="str">
        <f>IF(MENU!$F$18="World",Copy_World!AU69,"")</f>
        <v>x</v>
      </c>
      <c r="AV69" s="73" t="str">
        <f>IF(MENU!$F$18="World",Copy_World!AV69,"")</f>
        <v>x</v>
      </c>
      <c r="AW69" s="73" t="str">
        <f>IF(MENU!$F$18="World",Copy_World!AW69,"")</f>
        <v>x</v>
      </c>
      <c r="AX69" s="73" t="str">
        <f>IF(MENU!$F$18="World",Copy_World!AX69,"")</f>
        <v>x</v>
      </c>
      <c r="AY69" s="73" t="str">
        <f>IF(MENU!$F$18="World",Copy_World!AY69,"")</f>
        <v>x</v>
      </c>
      <c r="AZ69" s="73" t="str">
        <f>IF(MENU!$F$18="World",Copy_World!AZ69,"")</f>
        <v>x</v>
      </c>
      <c r="BA69" s="73" t="str">
        <f>IF(MENU!$F$18="World",Copy_World!BA69,"")</f>
        <v>x</v>
      </c>
      <c r="BB69" s="73" t="str">
        <f>IF(MENU!$F$18="World",Copy_World!BB69,"")</f>
        <v>x</v>
      </c>
      <c r="BC69" s="73" t="str">
        <f>IF(MENU!$F$18="World",Copy_World!BC69,"")</f>
        <v>x</v>
      </c>
      <c r="BD69" s="73" t="str">
        <f>IF(MENU!$F$18="World",Copy_World!BD69,"")</f>
        <v>x</v>
      </c>
      <c r="BE69" s="73" t="str">
        <f>IF(MENU!$F$18="World",Copy_World!BE69,"")</f>
        <v>x</v>
      </c>
      <c r="BF69" s="73" t="str">
        <f>IF(MENU!$F$18="World",Copy_World!BF69,"")</f>
        <v>x</v>
      </c>
      <c r="BG69" s="73" t="str">
        <f>IF(MENU!$F$18="World",Copy_World!BG69,"")</f>
        <v>x</v>
      </c>
      <c r="BH69" s="73" t="str">
        <f>IF(MENU!$F$18="World",Copy_World!BH69,"")</f>
        <v>x</v>
      </c>
      <c r="BI69" s="73" t="str">
        <f>IF(MENU!$F$18="World",Copy_World!BI69,"")</f>
        <v>x</v>
      </c>
      <c r="BJ69" s="73" t="str">
        <f>IF(MENU!$F$18="World",Copy_World!BJ69,"")</f>
        <v>x</v>
      </c>
      <c r="BK69" s="73" t="str">
        <f>IF(MENU!$F$18="World",Copy_World!BK69,"")</f>
        <v>x</v>
      </c>
      <c r="BL69" s="73" t="str">
        <f>IF(MENU!$F$18="World",Copy_World!BL69,"")</f>
        <v>x</v>
      </c>
      <c r="BM69" s="73" t="str">
        <f>IF(MENU!$F$18="World",Copy_World!BM69,"")</f>
        <v>x</v>
      </c>
      <c r="BN69" s="73" t="str">
        <f>IF(MENU!$F$18="World",Copy_World!BN69,"")</f>
        <v>x</v>
      </c>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row>
    <row r="70" spans="1:111" x14ac:dyDescent="0.3">
      <c r="A70" s="11" t="str">
        <f>IF(MENU!$F$18="OECD",Copy_OECD!A69,IF(MENU!$F$18="World",Copy_World!A70,""))</f>
        <v>Domestic aviation</v>
      </c>
      <c r="B70" s="192">
        <f>IF(MENU!$F$18="OECD",Copy_OECD!B69,IF(MENU!$F$18="World",Copy_World!B70,""))</f>
        <v>0</v>
      </c>
      <c r="C70" s="72">
        <f>IF(MENU!$F$18="OECD",Copy_OECD!C69,IF(MENU!$F$18="World",Copy_World!C70,""))</f>
        <v>0</v>
      </c>
      <c r="D70" s="72">
        <f>IF(MENU!$F$18="OECD",Copy_OECD!D69,IF(MENU!$F$18="World",Copy_World!D70,""))</f>
        <v>0</v>
      </c>
      <c r="E70" s="72">
        <f>IF(MENU!$F$18="OECD",Copy_OECD!E69,IF(MENU!$F$18="World",Copy_World!E70,""))</f>
        <v>0</v>
      </c>
      <c r="F70" s="72">
        <f>IF(MENU!$F$18="OECD",Copy_OECD!F69,IF(MENU!$F$18="World",Copy_World!F70,""))</f>
        <v>0</v>
      </c>
      <c r="G70" s="72">
        <f>IF(MENU!$F$18="OECD",Copy_OECD!G69,IF(MENU!$F$18="World",Copy_World!G70,""))</f>
        <v>0</v>
      </c>
      <c r="H70" s="72">
        <f>IF(MENU!$F$18="OECD",Copy_OECD!H69,IF(MENU!$F$18="World",Copy_World!H70,""))</f>
        <v>0</v>
      </c>
      <c r="I70" s="72">
        <f>IF(MENU!$F$18="OECD",Copy_OECD!I69,IF(MENU!$F$18="World",Copy_World!I70,""))</f>
        <v>0</v>
      </c>
      <c r="J70" s="72">
        <f>IF(MENU!$F$18="OECD",Copy_OECD!J69,IF(MENU!$F$18="World",Copy_World!J70,""))</f>
        <v>0</v>
      </c>
      <c r="K70" s="72">
        <f>IF(MENU!$F$18="OECD",Copy_OECD!K69,IF(MENU!$F$18="World",Copy_World!K70,""))</f>
        <v>0</v>
      </c>
      <c r="L70" s="72">
        <f>IF(MENU!$F$18="OECD",Copy_OECD!L69,IF(MENU!$F$18="World",Copy_World!L70,""))</f>
        <v>0</v>
      </c>
      <c r="M70" s="72">
        <f>IF(MENU!$F$18="OECD",Copy_OECD!M69,IF(MENU!$F$18="World",Copy_World!M70,""))</f>
        <v>0</v>
      </c>
      <c r="N70" s="72">
        <f>IF(MENU!$F$18="OECD",Copy_OECD!N69,IF(MENU!$F$18="World",Copy_World!N70,""))</f>
        <v>0</v>
      </c>
      <c r="O70" s="72">
        <f>IF(MENU!$F$18="OECD",Copy_OECD!O69,IF(MENU!$F$18="World",Copy_World!O70,""))</f>
        <v>0</v>
      </c>
      <c r="P70" s="72">
        <f>IF(MENU!$F$18="OECD",Copy_OECD!P69,IF(MENU!$F$18="World",Copy_World!P70,""))</f>
        <v>0</v>
      </c>
      <c r="Q70" s="72">
        <f>IF(MENU!$F$18="OECD",Copy_OECD!Q69,IF(MENU!$F$18="World",Copy_World!Q70,""))</f>
        <v>0</v>
      </c>
      <c r="R70" s="72">
        <f>IF(MENU!$F$18="OECD",Copy_OECD!R69,IF(MENU!$F$18="World",Copy_World!R70,""))</f>
        <v>0</v>
      </c>
      <c r="S70" s="72">
        <f>IF(MENU!$F$18="OECD",Copy_OECD!S69,IF(MENU!$F$18="World",Copy_World!S70,""))</f>
        <v>0</v>
      </c>
      <c r="T70" s="73" t="str">
        <f>IF(MENU!$F$18="OECD",Copy_OECD!T69,IF(MENU!$F$18="World",Copy_World!T70,""))</f>
        <v>x</v>
      </c>
      <c r="U70" s="72">
        <f>IF(MENU!$F$18="OECD",Copy_OECD!U69,IF(MENU!$F$18="World",Copy_World!U70,""))</f>
        <v>0</v>
      </c>
      <c r="V70" s="72">
        <f>IF(MENU!$F$18="OECD",Copy_OECD!V69,IF(MENU!$F$18="World",Copy_World!V70,""))</f>
        <v>0</v>
      </c>
      <c r="W70" s="72">
        <f>IF(MENU!$F$18="OECD",Copy_OECD!W69,IF(MENU!$F$18="World",Copy_World!W70,""))</f>
        <v>0</v>
      </c>
      <c r="X70" s="72">
        <f>IF(MENU!$F$18="OECD",Copy_OECD!X69,IF(MENU!$F$18="World",Copy_World!X70,""))</f>
        <v>0</v>
      </c>
      <c r="Y70" s="72">
        <f>IF(MENU!$F$18="OECD",Copy_OECD!Y69,IF(MENU!$F$18="World",Copy_World!Y70,""))</f>
        <v>0</v>
      </c>
      <c r="Z70" s="72">
        <f>IF(MENU!$F$18="OECD",Copy_OECD!Z69,IF(MENU!$F$18="World",Copy_World!Z70,""))</f>
        <v>0</v>
      </c>
      <c r="AA70" s="72">
        <f>IF(MENU!$F$18="OECD",Copy_OECD!AA69,IF(MENU!$F$18="World",Copy_World!AA70,""))</f>
        <v>0</v>
      </c>
      <c r="AB70" s="72">
        <f>IF(MENU!$F$18="OECD",Copy_OECD!AB69,IF(MENU!$F$18="World",Copy_World!AB70,""))</f>
        <v>0</v>
      </c>
      <c r="AC70" s="72">
        <f>IF(MENU!$F$18="OECD",Copy_OECD!AC69,IF(MENU!$F$18="World",Copy_World!AC70,""))</f>
        <v>0</v>
      </c>
      <c r="AD70" s="72">
        <f>IF(MENU!$F$18="OECD",Copy_OECD!AD69,IF(MENU!$F$18="World",Copy_World!AD70,""))</f>
        <v>44</v>
      </c>
      <c r="AE70" s="72">
        <f>IF(MENU!$F$18="OECD",Copy_OECD!AE69,IF(MENU!$F$18="World",Copy_World!AE70,""))</f>
        <v>0</v>
      </c>
      <c r="AF70" s="72">
        <f>IF(MENU!$F$18="OECD",Copy_OECD!AF69,IF(MENU!$F$18="World",Copy_World!AF70,""))</f>
        <v>387</v>
      </c>
      <c r="AG70" s="72">
        <f>IF(MENU!$F$18="OECD",Copy_OECD!AG69,IF(MENU!$F$18="World",Copy_World!AG70,""))</f>
        <v>0</v>
      </c>
      <c r="AH70" s="72">
        <f>IF(MENU!$F$18="OECD",Copy_OECD!AH69,IF(MENU!$F$18="World",Copy_World!AH70,""))</f>
        <v>0</v>
      </c>
      <c r="AI70" s="72">
        <f>IF(MENU!$F$18="OECD",Copy_OECD!AI69,IF(MENU!$F$18="World",Copy_World!AI70,""))</f>
        <v>0</v>
      </c>
      <c r="AJ70" s="72">
        <f>IF(MENU!$F$18="OECD",Copy_OECD!AJ69,IF(MENU!$F$18="World",Copy_World!AJ70,""))</f>
        <v>0</v>
      </c>
      <c r="AK70" s="72">
        <f>IF(MENU!$F$18="OECD",Copy_OECD!AK69,IF(MENU!$F$18="World",Copy_World!AK70,""))</f>
        <v>0</v>
      </c>
      <c r="AL70" s="72">
        <f>IF(MENU!$F$18="OECD",Copy_OECD!AL69,IF(MENU!$F$18="World",Copy_World!AL70,""))</f>
        <v>0</v>
      </c>
      <c r="AM70" s="72">
        <f>IF(MENU!$F$18="OECD",Copy_OECD!AM69,IF(MENU!$F$18="World",Copy_World!AM70,""))</f>
        <v>0</v>
      </c>
      <c r="AN70" s="72">
        <f>IF(MENU!$F$18="OECD",Copy_OECD!AN69,IF(MENU!$F$18="World",Copy_World!AN70,""))</f>
        <v>0</v>
      </c>
      <c r="AO70" s="72">
        <f>IF(MENU!$F$18="OECD",Copy_OECD!AO69,IF(MENU!$F$18="World",Copy_World!AO70,""))</f>
        <v>0</v>
      </c>
      <c r="AP70" s="72">
        <f>IF(MENU!$F$18="OECD",Copy_OECD!AP69,IF(MENU!$F$18="World",Copy_World!AP70,""))</f>
        <v>0</v>
      </c>
      <c r="AQ70" s="72">
        <f>IF(MENU!$F$18="OECD",Copy_OECD!AQ69,IF(MENU!$F$18="World",Copy_World!AQ70,""))</f>
        <v>0</v>
      </c>
      <c r="AR70" s="72">
        <f>IF(MENU!$F$18="OECD",Copy_OECD!AR69,IF(MENU!$F$18="World",Copy_World!AR70,""))</f>
        <v>0</v>
      </c>
      <c r="AS70" s="72">
        <f>IF(MENU!$F$18="OECD",Copy_OECD!AS69,IF(MENU!$F$18="World",Copy_World!AS70,""))</f>
        <v>0</v>
      </c>
      <c r="AT70" s="72">
        <f>IF(MENU!$F$18="OECD",Copy_OECD!AT69,IF(MENU!$F$18="World",Copy_World!AT70,""))</f>
        <v>0</v>
      </c>
      <c r="AU70" s="72">
        <f>IF(MENU!$F$18="OECD",Copy_OECD!AU69,IF(MENU!$F$18="World",Copy_World!AU70,""))</f>
        <v>0</v>
      </c>
      <c r="AV70" s="72">
        <f>IF(MENU!$F$18="OECD",Copy_OECD!AV69,IF(MENU!$F$18="World",Copy_World!AV70,""))</f>
        <v>0</v>
      </c>
      <c r="AW70" s="72">
        <f>IF(MENU!$F$18="OECD",Copy_OECD!AW69,IF(MENU!$F$18="World",Copy_World!AW70,""))</f>
        <v>0</v>
      </c>
      <c r="AX70" s="72">
        <f>IF(MENU!$F$18="OECD",Copy_OECD!AX69,IF(MENU!$F$18="World",Copy_World!AX70,""))</f>
        <v>0</v>
      </c>
      <c r="AY70" s="72">
        <f>IF(MENU!$F$18="OECD",Copy_OECD!AY69,IF(MENU!$F$18="World",Copy_World!AY70,""))</f>
        <v>0</v>
      </c>
      <c r="AZ70" s="72">
        <f>IF(MENU!$F$18="OECD",Copy_OECD!AZ69,IF(MENU!$F$18="World",Copy_World!AZ70,""))</f>
        <v>0</v>
      </c>
      <c r="BA70" s="72">
        <f>IF(MENU!$F$18="OECD",Copy_OECD!BA69,IF(MENU!$F$18="World",Copy_World!BA70,""))</f>
        <v>0</v>
      </c>
      <c r="BB70" s="72">
        <f>IF(MENU!$F$18="OECD",Copy_OECD!BB69,IF(MENU!$F$18="World",Copy_World!BB70,""))</f>
        <v>0</v>
      </c>
      <c r="BC70" s="72">
        <f>IF(MENU!$F$18="OECD",Copy_OECD!BC69,IF(MENU!$F$18="World",Copy_World!BC70,""))</f>
        <v>0</v>
      </c>
      <c r="BD70" s="72">
        <f>IF(MENU!$F$18="OECD",Copy_OECD!BD69,IF(MENU!$F$18="World",Copy_World!BD70,""))</f>
        <v>0</v>
      </c>
      <c r="BE70" s="72">
        <f>IF(MENU!$F$18="OECD",Copy_OECD!BE69,IF(MENU!$F$18="World",Copy_World!BE70,""))</f>
        <v>0</v>
      </c>
      <c r="BF70" s="72">
        <f>IF(MENU!$F$18="OECD",Copy_OECD!BF69,IF(MENU!$F$18="World",Copy_World!BF70,""))</f>
        <v>0</v>
      </c>
      <c r="BG70" s="72">
        <f>IF(MENU!$F$18="OECD",Copy_OECD!BG69,IF(MENU!$F$18="World",Copy_World!BG70,""))</f>
        <v>0</v>
      </c>
      <c r="BH70" s="72">
        <f>IF(MENU!$F$18="OECD",Copy_OECD!BH69,IF(MENU!$F$18="World",Copy_World!BH70,""))</f>
        <v>0</v>
      </c>
      <c r="BI70" s="72">
        <f>IF(MENU!$F$18="OECD",Copy_OECD!BI69,IF(MENU!$F$18="World",Copy_World!BI70,""))</f>
        <v>0</v>
      </c>
      <c r="BJ70" s="72">
        <f>IF(MENU!$F$18="OECD",Copy_OECD!BJ69,IF(MENU!$F$18="World",Copy_World!BJ70,""))</f>
        <v>0</v>
      </c>
      <c r="BK70" s="72">
        <f>IF(MENU!$F$18="OECD",Copy_OECD!BK69,IF(MENU!$F$18="World",Copy_World!BK70,""))</f>
        <v>0</v>
      </c>
      <c r="BL70" s="72">
        <f>IF(MENU!$F$18="OECD",Copy_OECD!BL69,IF(MENU!$F$18="World",Copy_World!BL70,""))</f>
        <v>0</v>
      </c>
      <c r="BM70" s="73">
        <f>IF(MENU!$F$18="OECD",Copy_OECD!BM69,IF(MENU!$F$18="World",Copy_World!BM70,""))</f>
        <v>431</v>
      </c>
      <c r="BN70" s="73">
        <f>IF(MENU!$F$18="OECD",Copy_OECD!BN69,IF(MENU!$F$18="World",Copy_World!BN70,""))</f>
        <v>0</v>
      </c>
    </row>
    <row r="71" spans="1:111" x14ac:dyDescent="0.3">
      <c r="A71" s="11" t="str">
        <f>IF(MENU!$F$18="OECD",Copy_OECD!A70,IF(MENU!$F$18="World",Copy_World!A71,""))</f>
        <v>Road</v>
      </c>
      <c r="B71" s="72">
        <f>IF(MENU!$F$18="OECD",Copy_OECD!B70,IF(MENU!$F$18="World",Copy_World!B71,""))</f>
        <v>0</v>
      </c>
      <c r="C71" s="72">
        <f>IF(MENU!$F$18="OECD",Copy_OECD!C70,IF(MENU!$F$18="World",Copy_World!C71,""))</f>
        <v>0</v>
      </c>
      <c r="D71" s="72">
        <f>IF(MENU!$F$18="OECD",Copy_OECD!D70,IF(MENU!$F$18="World",Copy_World!D71,""))</f>
        <v>0</v>
      </c>
      <c r="E71" s="72">
        <f>IF(MENU!$F$18="OECD",Copy_OECD!E70,IF(MENU!$F$18="World",Copy_World!E71,""))</f>
        <v>0</v>
      </c>
      <c r="F71" s="72">
        <f>IF(MENU!$F$18="OECD",Copy_OECD!F70,IF(MENU!$F$18="World",Copy_World!F71,""))</f>
        <v>0</v>
      </c>
      <c r="G71" s="72">
        <f>IF(MENU!$F$18="OECD",Copy_OECD!G70,IF(MENU!$F$18="World",Copy_World!G71,""))</f>
        <v>0</v>
      </c>
      <c r="H71" s="72">
        <f>IF(MENU!$F$18="OECD",Copy_OECD!H70,IF(MENU!$F$18="World",Copy_World!H71,""))</f>
        <v>0</v>
      </c>
      <c r="I71" s="72">
        <f>IF(MENU!$F$18="OECD",Copy_OECD!I70,IF(MENU!$F$18="World",Copy_World!I71,""))</f>
        <v>0</v>
      </c>
      <c r="J71" s="72">
        <f>IF(MENU!$F$18="OECD",Copy_OECD!J70,IF(MENU!$F$18="World",Copy_World!J71,""))</f>
        <v>0</v>
      </c>
      <c r="K71" s="72">
        <f>IF(MENU!$F$18="OECD",Copy_OECD!K70,IF(MENU!$F$18="World",Copy_World!K71,""))</f>
        <v>0</v>
      </c>
      <c r="L71" s="72">
        <f>IF(MENU!$F$18="OECD",Copy_OECD!L70,IF(MENU!$F$18="World",Copy_World!L71,""))</f>
        <v>0</v>
      </c>
      <c r="M71" s="72">
        <f>IF(MENU!$F$18="OECD",Copy_OECD!M70,IF(MENU!$F$18="World",Copy_World!M71,""))</f>
        <v>0</v>
      </c>
      <c r="N71" s="72">
        <f>IF(MENU!$F$18="OECD",Copy_OECD!N70,IF(MENU!$F$18="World",Copy_World!N71,""))</f>
        <v>0</v>
      </c>
      <c r="O71" s="72">
        <f>IF(MENU!$F$18="OECD",Copy_OECD!O70,IF(MENU!$F$18="World",Copy_World!O71,""))</f>
        <v>0</v>
      </c>
      <c r="P71" s="72">
        <f>IF(MENU!$F$18="OECD",Copy_OECD!P70,IF(MENU!$F$18="World",Copy_World!P71,""))</f>
        <v>0</v>
      </c>
      <c r="Q71" s="72">
        <f>IF(MENU!$F$18="OECD",Copy_OECD!Q70,IF(MENU!$F$18="World",Copy_World!Q71,""))</f>
        <v>0</v>
      </c>
      <c r="R71" s="72">
        <f>IF(MENU!$F$18="OECD",Copy_OECD!R70,IF(MENU!$F$18="World",Copy_World!R71,""))</f>
        <v>0</v>
      </c>
      <c r="S71" s="72">
        <f>IF(MENU!$F$18="OECD",Copy_OECD!S70,IF(MENU!$F$18="World",Copy_World!S71,""))</f>
        <v>1275</v>
      </c>
      <c r="T71" s="73" t="str">
        <f>IF(MENU!$F$18="OECD",Copy_OECD!T70,IF(MENU!$F$18="World",Copy_World!T71,""))</f>
        <v>x</v>
      </c>
      <c r="U71" s="72">
        <f>IF(MENU!$F$18="OECD",Copy_OECD!U70,IF(MENU!$F$18="World",Copy_World!U71,""))</f>
        <v>0</v>
      </c>
      <c r="V71" s="72">
        <f>IF(MENU!$F$18="OECD",Copy_OECD!V70,IF(MENU!$F$18="World",Copy_World!V71,""))</f>
        <v>0</v>
      </c>
      <c r="W71" s="72">
        <f>IF(MENU!$F$18="OECD",Copy_OECD!W70,IF(MENU!$F$18="World",Copy_World!W71,""))</f>
        <v>0</v>
      </c>
      <c r="X71" s="72">
        <f>IF(MENU!$F$18="OECD",Copy_OECD!X70,IF(MENU!$F$18="World",Copy_World!X71,""))</f>
        <v>0</v>
      </c>
      <c r="Y71" s="72">
        <f>IF(MENU!$F$18="OECD",Copy_OECD!Y70,IF(MENU!$F$18="World",Copy_World!Y71,""))</f>
        <v>0</v>
      </c>
      <c r="Z71" s="72">
        <f>IF(MENU!$F$18="OECD",Copy_OECD!Z70,IF(MENU!$F$18="World",Copy_World!Z71,""))</f>
        <v>0</v>
      </c>
      <c r="AA71" s="72">
        <f>IF(MENU!$F$18="OECD",Copy_OECD!AA70,IF(MENU!$F$18="World",Copy_World!AA71,""))</f>
        <v>0</v>
      </c>
      <c r="AB71" s="72">
        <f>IF(MENU!$F$18="OECD",Copy_OECD!AB70,IF(MENU!$F$18="World",Copy_World!AB71,""))</f>
        <v>9384</v>
      </c>
      <c r="AC71" s="72">
        <f>IF(MENU!$F$18="OECD",Copy_OECD!AC70,IF(MENU!$F$18="World",Copy_World!AC71,""))</f>
        <v>159148</v>
      </c>
      <c r="AD71" s="72">
        <f>IF(MENU!$F$18="OECD",Copy_OECD!AD70,IF(MENU!$F$18="World",Copy_World!AD71,""))</f>
        <v>0</v>
      </c>
      <c r="AE71" s="72">
        <f>IF(MENU!$F$18="OECD",Copy_OECD!AE70,IF(MENU!$F$18="World",Copy_World!AE71,""))</f>
        <v>0</v>
      </c>
      <c r="AF71" s="72">
        <f>IF(MENU!$F$18="OECD",Copy_OECD!AF70,IF(MENU!$F$18="World",Copy_World!AF71,""))</f>
        <v>0</v>
      </c>
      <c r="AG71" s="72">
        <f>IF(MENU!$F$18="OECD",Copy_OECD!AG70,IF(MENU!$F$18="World",Copy_World!AG71,""))</f>
        <v>0</v>
      </c>
      <c r="AH71" s="72">
        <f>IF(MENU!$F$18="OECD",Copy_OECD!AH70,IF(MENU!$F$18="World",Copy_World!AH71,""))</f>
        <v>225397</v>
      </c>
      <c r="AI71" s="72">
        <f>IF(MENU!$F$18="OECD",Copy_OECD!AI70,IF(MENU!$F$18="World",Copy_World!AI71,""))</f>
        <v>0</v>
      </c>
      <c r="AJ71" s="72">
        <f>IF(MENU!$F$18="OECD",Copy_OECD!AJ70,IF(MENU!$F$18="World",Copy_World!AJ71,""))</f>
        <v>0</v>
      </c>
      <c r="AK71" s="72">
        <f>IF(MENU!$F$18="OECD",Copy_OECD!AK70,IF(MENU!$F$18="World",Copy_World!AK71,""))</f>
        <v>0</v>
      </c>
      <c r="AL71" s="72">
        <f>IF(MENU!$F$18="OECD",Copy_OECD!AL70,IF(MENU!$F$18="World",Copy_World!AL71,""))</f>
        <v>0</v>
      </c>
      <c r="AM71" s="72">
        <f>IF(MENU!$F$18="OECD",Copy_OECD!AM70,IF(MENU!$F$18="World",Copy_World!AM71,""))</f>
        <v>0</v>
      </c>
      <c r="AN71" s="72">
        <f>IF(MENU!$F$18="OECD",Copy_OECD!AN70,IF(MENU!$F$18="World",Copy_World!AN71,""))</f>
        <v>0</v>
      </c>
      <c r="AO71" s="72">
        <f>IF(MENU!$F$18="OECD",Copy_OECD!AO70,IF(MENU!$F$18="World",Copy_World!AO71,""))</f>
        <v>0</v>
      </c>
      <c r="AP71" s="72">
        <f>IF(MENU!$F$18="OECD",Copy_OECD!AP70,IF(MENU!$F$18="World",Copy_World!AP71,""))</f>
        <v>0</v>
      </c>
      <c r="AQ71" s="72">
        <f>IF(MENU!$F$18="OECD",Copy_OECD!AQ70,IF(MENU!$F$18="World",Copy_World!AQ71,""))</f>
        <v>0</v>
      </c>
      <c r="AR71" s="72">
        <f>IF(MENU!$F$18="OECD",Copy_OECD!AR70,IF(MENU!$F$18="World",Copy_World!AR71,""))</f>
        <v>0</v>
      </c>
      <c r="AS71" s="72">
        <f>IF(MENU!$F$18="OECD",Copy_OECD!AS70,IF(MENU!$F$18="World",Copy_World!AS71,""))</f>
        <v>0</v>
      </c>
      <c r="AT71" s="72">
        <f>IF(MENU!$F$18="OECD",Copy_OECD!AT70,IF(MENU!$F$18="World",Copy_World!AT71,""))</f>
        <v>0</v>
      </c>
      <c r="AU71" s="72">
        <f>IF(MENU!$F$18="OECD",Copy_OECD!AU70,IF(MENU!$F$18="World",Copy_World!AU71,""))</f>
        <v>0</v>
      </c>
      <c r="AV71" s="72">
        <f>IF(MENU!$F$18="OECD",Copy_OECD!AV70,IF(MENU!$F$18="World",Copy_World!AV71,""))</f>
        <v>5373</v>
      </c>
      <c r="AW71" s="72">
        <f>IF(MENU!$F$18="OECD",Copy_OECD!AW70,IF(MENU!$F$18="World",Copy_World!AW71,""))</f>
        <v>9213</v>
      </c>
      <c r="AX71" s="72">
        <f>IF(MENU!$F$18="OECD",Copy_OECD!AX70,IF(MENU!$F$18="World",Copy_World!AX71,""))</f>
        <v>0</v>
      </c>
      <c r="AY71" s="72">
        <f>IF(MENU!$F$18="OECD",Copy_OECD!AY70,IF(MENU!$F$18="World",Copy_World!AY71,""))</f>
        <v>0</v>
      </c>
      <c r="AZ71" s="72">
        <f>IF(MENU!$F$18="OECD",Copy_OECD!AZ70,IF(MENU!$F$18="World",Copy_World!AZ71,""))</f>
        <v>0</v>
      </c>
      <c r="BA71" s="72">
        <f>IF(MENU!$F$18="OECD",Copy_OECD!BA70,IF(MENU!$F$18="World",Copy_World!BA71,""))</f>
        <v>0</v>
      </c>
      <c r="BB71" s="72">
        <f>IF(MENU!$F$18="OECD",Copy_OECD!BB70,IF(MENU!$F$18="World",Copy_World!BB71,""))</f>
        <v>0</v>
      </c>
      <c r="BC71" s="72">
        <f>IF(MENU!$F$18="OECD",Copy_OECD!BC70,IF(MENU!$F$18="World",Copy_World!BC71,""))</f>
        <v>0</v>
      </c>
      <c r="BD71" s="72">
        <f>IF(MENU!$F$18="OECD",Copy_OECD!BD70,IF(MENU!$F$18="World",Copy_World!BD71,""))</f>
        <v>0</v>
      </c>
      <c r="BE71" s="72">
        <f>IF(MENU!$F$18="OECD",Copy_OECD!BE70,IF(MENU!$F$18="World",Copy_World!BE71,""))</f>
        <v>0</v>
      </c>
      <c r="BF71" s="72">
        <f>IF(MENU!$F$18="OECD",Copy_OECD!BF70,IF(MENU!$F$18="World",Copy_World!BF71,""))</f>
        <v>0</v>
      </c>
      <c r="BG71" s="72">
        <f>IF(MENU!$F$18="OECD",Copy_OECD!BG70,IF(MENU!$F$18="World",Copy_World!BG71,""))</f>
        <v>0</v>
      </c>
      <c r="BH71" s="72">
        <f>IF(MENU!$F$18="OECD",Copy_OECD!BH70,IF(MENU!$F$18="World",Copy_World!BH71,""))</f>
        <v>0</v>
      </c>
      <c r="BI71" s="72">
        <f>IF(MENU!$F$18="OECD",Copy_OECD!BI70,IF(MENU!$F$18="World",Copy_World!BI71,""))</f>
        <v>0</v>
      </c>
      <c r="BJ71" s="72">
        <f>IF(MENU!$F$18="OECD",Copy_OECD!BJ70,IF(MENU!$F$18="World",Copy_World!BJ71,""))</f>
        <v>0</v>
      </c>
      <c r="BK71" s="72">
        <f>IF(MENU!$F$18="OECD",Copy_OECD!BK70,IF(MENU!$F$18="World",Copy_World!BK71,""))</f>
        <v>252</v>
      </c>
      <c r="BL71" s="72">
        <f>IF(MENU!$F$18="OECD",Copy_OECD!BL70,IF(MENU!$F$18="World",Copy_World!BL71,""))</f>
        <v>0</v>
      </c>
      <c r="BM71" s="73">
        <f>IF(MENU!$F$18="OECD",Copy_OECD!BM70,IF(MENU!$F$18="World",Copy_World!BM71,""))</f>
        <v>410042</v>
      </c>
      <c r="BN71" s="73">
        <f>IF(MENU!$F$18="OECD",Copy_OECD!BN70,IF(MENU!$F$18="World",Copy_World!BN71,""))</f>
        <v>14586</v>
      </c>
    </row>
    <row r="72" spans="1:111" x14ac:dyDescent="0.3">
      <c r="A72" s="11" t="str">
        <f>IF(MENU!$F$18="OECD",Copy_OECD!A71,IF(MENU!$F$18="World",Copy_World!A72,""))</f>
        <v>Rail</v>
      </c>
      <c r="B72" s="72">
        <f>IF(MENU!$F$18="OECD",Copy_OECD!B71,IF(MENU!$F$18="World",Copy_World!B72,""))</f>
        <v>0</v>
      </c>
      <c r="C72" s="72">
        <f>IF(MENU!$F$18="OECD",Copy_OECD!C71,IF(MENU!$F$18="World",Copy_World!C72,""))</f>
        <v>0</v>
      </c>
      <c r="D72" s="72">
        <f>IF(MENU!$F$18="OECD",Copy_OECD!D71,IF(MENU!$F$18="World",Copy_World!D72,""))</f>
        <v>0</v>
      </c>
      <c r="E72" s="72">
        <f>IF(MENU!$F$18="OECD",Copy_OECD!E71,IF(MENU!$F$18="World",Copy_World!E72,""))</f>
        <v>0</v>
      </c>
      <c r="F72" s="72">
        <f>IF(MENU!$F$18="OECD",Copy_OECD!F71,IF(MENU!$F$18="World",Copy_World!F72,""))</f>
        <v>0</v>
      </c>
      <c r="G72" s="72">
        <f>IF(MENU!$F$18="OECD",Copy_OECD!G71,IF(MENU!$F$18="World",Copy_World!G72,""))</f>
        <v>0</v>
      </c>
      <c r="H72" s="72">
        <f>IF(MENU!$F$18="OECD",Copy_OECD!H71,IF(MENU!$F$18="World",Copy_World!H72,""))</f>
        <v>0</v>
      </c>
      <c r="I72" s="72">
        <f>IF(MENU!$F$18="OECD",Copy_OECD!I71,IF(MENU!$F$18="World",Copy_World!I72,""))</f>
        <v>0</v>
      </c>
      <c r="J72" s="72">
        <f>IF(MENU!$F$18="OECD",Copy_OECD!J71,IF(MENU!$F$18="World",Copy_World!J72,""))</f>
        <v>0</v>
      </c>
      <c r="K72" s="72">
        <f>IF(MENU!$F$18="OECD",Copy_OECD!K71,IF(MENU!$F$18="World",Copy_World!K72,""))</f>
        <v>0</v>
      </c>
      <c r="L72" s="72">
        <f>IF(MENU!$F$18="OECD",Copy_OECD!L71,IF(MENU!$F$18="World",Copy_World!L72,""))</f>
        <v>0</v>
      </c>
      <c r="M72" s="72">
        <f>IF(MENU!$F$18="OECD",Copy_OECD!M71,IF(MENU!$F$18="World",Copy_World!M72,""))</f>
        <v>0</v>
      </c>
      <c r="N72" s="72">
        <f>IF(MENU!$F$18="OECD",Copy_OECD!N71,IF(MENU!$F$18="World",Copy_World!N72,""))</f>
        <v>0</v>
      </c>
      <c r="O72" s="72">
        <f>IF(MENU!$F$18="OECD",Copy_OECD!O71,IF(MENU!$F$18="World",Copy_World!O72,""))</f>
        <v>0</v>
      </c>
      <c r="P72" s="72">
        <f>IF(MENU!$F$18="OECD",Copy_OECD!P71,IF(MENU!$F$18="World",Copy_World!P72,""))</f>
        <v>0</v>
      </c>
      <c r="Q72" s="72">
        <f>IF(MENU!$F$18="OECD",Copy_OECD!Q71,IF(MENU!$F$18="World",Copy_World!Q72,""))</f>
        <v>0</v>
      </c>
      <c r="R72" s="72">
        <f>IF(MENU!$F$18="OECD",Copy_OECD!R71,IF(MENU!$F$18="World",Copy_World!R72,""))</f>
        <v>0</v>
      </c>
      <c r="S72" s="72">
        <f>IF(MENU!$F$18="OECD",Copy_OECD!S71,IF(MENU!$F$18="World",Copy_World!S72,""))</f>
        <v>0</v>
      </c>
      <c r="T72" s="73" t="str">
        <f>IF(MENU!$F$18="OECD",Copy_OECD!T71,IF(MENU!$F$18="World",Copy_World!T72,""))</f>
        <v>x</v>
      </c>
      <c r="U72" s="72">
        <f>IF(MENU!$F$18="OECD",Copy_OECD!U71,IF(MENU!$F$18="World",Copy_World!U72,""))</f>
        <v>0</v>
      </c>
      <c r="V72" s="72">
        <f>IF(MENU!$F$18="OECD",Copy_OECD!V71,IF(MENU!$F$18="World",Copy_World!V72,""))</f>
        <v>0</v>
      </c>
      <c r="W72" s="72">
        <f>IF(MENU!$F$18="OECD",Copy_OECD!W71,IF(MENU!$F$18="World",Copy_World!W72,""))</f>
        <v>0</v>
      </c>
      <c r="X72" s="72">
        <f>IF(MENU!$F$18="OECD",Copy_OECD!X71,IF(MENU!$F$18="World",Copy_World!X72,""))</f>
        <v>0</v>
      </c>
      <c r="Y72" s="72">
        <f>IF(MENU!$F$18="OECD",Copy_OECD!Y71,IF(MENU!$F$18="World",Copy_World!Y72,""))</f>
        <v>0</v>
      </c>
      <c r="Z72" s="72">
        <f>IF(MENU!$F$18="OECD",Copy_OECD!Z71,IF(MENU!$F$18="World",Copy_World!Z72,""))</f>
        <v>0</v>
      </c>
      <c r="AA72" s="72">
        <f>IF(MENU!$F$18="OECD",Copy_OECD!AA71,IF(MENU!$F$18="World",Copy_World!AA72,""))</f>
        <v>0</v>
      </c>
      <c r="AB72" s="72">
        <f>IF(MENU!$F$18="OECD",Copy_OECD!AB71,IF(MENU!$F$18="World",Copy_World!AB72,""))</f>
        <v>0</v>
      </c>
      <c r="AC72" s="72">
        <f>IF(MENU!$F$18="OECD",Copy_OECD!AC71,IF(MENU!$F$18="World",Copy_World!AC72,""))</f>
        <v>0</v>
      </c>
      <c r="AD72" s="72">
        <f>IF(MENU!$F$18="OECD",Copy_OECD!AD71,IF(MENU!$F$18="World",Copy_World!AD72,""))</f>
        <v>0</v>
      </c>
      <c r="AE72" s="72">
        <f>IF(MENU!$F$18="OECD",Copy_OECD!AE71,IF(MENU!$F$18="World",Copy_World!AE72,""))</f>
        <v>0</v>
      </c>
      <c r="AF72" s="72">
        <f>IF(MENU!$F$18="OECD",Copy_OECD!AF71,IF(MENU!$F$18="World",Copy_World!AF72,""))</f>
        <v>0</v>
      </c>
      <c r="AG72" s="72">
        <f>IF(MENU!$F$18="OECD",Copy_OECD!AG71,IF(MENU!$F$18="World",Copy_World!AG72,""))</f>
        <v>0</v>
      </c>
      <c r="AH72" s="72">
        <f>IF(MENU!$F$18="OECD",Copy_OECD!AH71,IF(MENU!$F$18="World",Copy_World!AH72,""))</f>
        <v>1150</v>
      </c>
      <c r="AI72" s="72">
        <f>IF(MENU!$F$18="OECD",Copy_OECD!AI71,IF(MENU!$F$18="World",Copy_World!AI72,""))</f>
        <v>0</v>
      </c>
      <c r="AJ72" s="72">
        <f>IF(MENU!$F$18="OECD",Copy_OECD!AJ71,IF(MENU!$F$18="World",Copy_World!AJ72,""))</f>
        <v>0</v>
      </c>
      <c r="AK72" s="72">
        <f>IF(MENU!$F$18="OECD",Copy_OECD!AK71,IF(MENU!$F$18="World",Copy_World!AK72,""))</f>
        <v>0</v>
      </c>
      <c r="AL72" s="72">
        <f>IF(MENU!$F$18="OECD",Copy_OECD!AL71,IF(MENU!$F$18="World",Copy_World!AL72,""))</f>
        <v>0</v>
      </c>
      <c r="AM72" s="72">
        <f>IF(MENU!$F$18="OECD",Copy_OECD!AM71,IF(MENU!$F$18="World",Copy_World!AM72,""))</f>
        <v>0</v>
      </c>
      <c r="AN72" s="72">
        <f>IF(MENU!$F$18="OECD",Copy_OECD!AN71,IF(MENU!$F$18="World",Copy_World!AN72,""))</f>
        <v>0</v>
      </c>
      <c r="AO72" s="72">
        <f>IF(MENU!$F$18="OECD",Copy_OECD!AO71,IF(MENU!$F$18="World",Copy_World!AO72,""))</f>
        <v>0</v>
      </c>
      <c r="AP72" s="72">
        <f>IF(MENU!$F$18="OECD",Copy_OECD!AP71,IF(MENU!$F$18="World",Copy_World!AP72,""))</f>
        <v>0</v>
      </c>
      <c r="AQ72" s="72">
        <f>IF(MENU!$F$18="OECD",Copy_OECD!AQ71,IF(MENU!$F$18="World",Copy_World!AQ72,""))</f>
        <v>0</v>
      </c>
      <c r="AR72" s="72">
        <f>IF(MENU!$F$18="OECD",Copy_OECD!AR71,IF(MENU!$F$18="World",Copy_World!AR72,""))</f>
        <v>0</v>
      </c>
      <c r="AS72" s="72">
        <f>IF(MENU!$F$18="OECD",Copy_OECD!AS71,IF(MENU!$F$18="World",Copy_World!AS72,""))</f>
        <v>0</v>
      </c>
      <c r="AT72" s="72">
        <f>IF(MENU!$F$18="OECD",Copy_OECD!AT71,IF(MENU!$F$18="World",Copy_World!AT72,""))</f>
        <v>0</v>
      </c>
      <c r="AU72" s="72">
        <f>IF(MENU!$F$18="OECD",Copy_OECD!AU71,IF(MENU!$F$18="World",Copy_World!AU72,""))</f>
        <v>0</v>
      </c>
      <c r="AV72" s="72">
        <f>IF(MENU!$F$18="OECD",Copy_OECD!AV71,IF(MENU!$F$18="World",Copy_World!AV72,""))</f>
        <v>0</v>
      </c>
      <c r="AW72" s="72">
        <f>IF(MENU!$F$18="OECD",Copy_OECD!AW71,IF(MENU!$F$18="World",Copy_World!AW72,""))</f>
        <v>37</v>
      </c>
      <c r="AX72" s="72">
        <f>IF(MENU!$F$18="OECD",Copy_OECD!AX71,IF(MENU!$F$18="World",Copy_World!AX72,""))</f>
        <v>0</v>
      </c>
      <c r="AY72" s="72">
        <f>IF(MENU!$F$18="OECD",Copy_OECD!AY71,IF(MENU!$F$18="World",Copy_World!AY72,""))</f>
        <v>0</v>
      </c>
      <c r="AZ72" s="72">
        <f>IF(MENU!$F$18="OECD",Copy_OECD!AZ71,IF(MENU!$F$18="World",Copy_World!AZ72,""))</f>
        <v>0</v>
      </c>
      <c r="BA72" s="72">
        <f>IF(MENU!$F$18="OECD",Copy_OECD!BA71,IF(MENU!$F$18="World",Copy_World!BA72,""))</f>
        <v>0</v>
      </c>
      <c r="BB72" s="72">
        <f>IF(MENU!$F$18="OECD",Copy_OECD!BB71,IF(MENU!$F$18="World",Copy_World!BB72,""))</f>
        <v>0</v>
      </c>
      <c r="BC72" s="72">
        <f>IF(MENU!$F$18="OECD",Copy_OECD!BC71,IF(MENU!$F$18="World",Copy_World!BC72,""))</f>
        <v>0</v>
      </c>
      <c r="BD72" s="72">
        <f>IF(MENU!$F$18="OECD",Copy_OECD!BD71,IF(MENU!$F$18="World",Copy_World!BD72,""))</f>
        <v>0</v>
      </c>
      <c r="BE72" s="72">
        <f>IF(MENU!$F$18="OECD",Copy_OECD!BE71,IF(MENU!$F$18="World",Copy_World!BE72,""))</f>
        <v>0</v>
      </c>
      <c r="BF72" s="72">
        <f>IF(MENU!$F$18="OECD",Copy_OECD!BF71,IF(MENU!$F$18="World",Copy_World!BF72,""))</f>
        <v>0</v>
      </c>
      <c r="BG72" s="72">
        <f>IF(MENU!$F$18="OECD",Copy_OECD!BG71,IF(MENU!$F$18="World",Copy_World!BG72,""))</f>
        <v>0</v>
      </c>
      <c r="BH72" s="72">
        <f>IF(MENU!$F$18="OECD",Copy_OECD!BH71,IF(MENU!$F$18="World",Copy_World!BH72,""))</f>
        <v>0</v>
      </c>
      <c r="BI72" s="72">
        <f>IF(MENU!$F$18="OECD",Copy_OECD!BI71,IF(MENU!$F$18="World",Copy_World!BI72,""))</f>
        <v>0</v>
      </c>
      <c r="BJ72" s="72">
        <f>IF(MENU!$F$18="OECD",Copy_OECD!BJ71,IF(MENU!$F$18="World",Copy_World!BJ72,""))</f>
        <v>0</v>
      </c>
      <c r="BK72" s="72">
        <f>IF(MENU!$F$18="OECD",Copy_OECD!BK71,IF(MENU!$F$18="World",Copy_World!BK72,""))</f>
        <v>5927</v>
      </c>
      <c r="BL72" s="72">
        <f>IF(MENU!$F$18="OECD",Copy_OECD!BL71,IF(MENU!$F$18="World",Copy_World!BL72,""))</f>
        <v>0</v>
      </c>
      <c r="BM72" s="73">
        <f>IF(MENU!$F$18="OECD",Copy_OECD!BM71,IF(MENU!$F$18="World",Copy_World!BM72,""))</f>
        <v>7114</v>
      </c>
      <c r="BN72" s="73">
        <f>IF(MENU!$F$18="OECD",Copy_OECD!BN71,IF(MENU!$F$18="World",Copy_World!BN72,""))</f>
        <v>37</v>
      </c>
    </row>
    <row r="73" spans="1:111" x14ac:dyDescent="0.3">
      <c r="A73" s="11" t="str">
        <f>IF(MENU!$F$18="OECD",Copy_OECD!A72,IF(MENU!$F$18="World",Copy_World!A73,""))</f>
        <v>Pipeline transport</v>
      </c>
      <c r="B73" s="72">
        <f>IF(MENU!$F$18="OECD",Copy_OECD!B72,IF(MENU!$F$18="World",Copy_World!B73,""))</f>
        <v>0</v>
      </c>
      <c r="C73" s="72">
        <f>IF(MENU!$F$18="OECD",Copy_OECD!C72,IF(MENU!$F$18="World",Copy_World!C73,""))</f>
        <v>0</v>
      </c>
      <c r="D73" s="72">
        <f>IF(MENU!$F$18="OECD",Copy_OECD!D72,IF(MENU!$F$18="World",Copy_World!D73,""))</f>
        <v>0</v>
      </c>
      <c r="E73" s="72">
        <f>IF(MENU!$F$18="OECD",Copy_OECD!E72,IF(MENU!$F$18="World",Copy_World!E73,""))</f>
        <v>0</v>
      </c>
      <c r="F73" s="72">
        <f>IF(MENU!$F$18="OECD",Copy_OECD!F72,IF(MENU!$F$18="World",Copy_World!F73,""))</f>
        <v>0</v>
      </c>
      <c r="G73" s="72">
        <f>IF(MENU!$F$18="OECD",Copy_OECD!G72,IF(MENU!$F$18="World",Copy_World!G73,""))</f>
        <v>0</v>
      </c>
      <c r="H73" s="72">
        <f>IF(MENU!$F$18="OECD",Copy_OECD!H72,IF(MENU!$F$18="World",Copy_World!H73,""))</f>
        <v>0</v>
      </c>
      <c r="I73" s="72">
        <f>IF(MENU!$F$18="OECD",Copy_OECD!I72,IF(MENU!$F$18="World",Copy_World!I73,""))</f>
        <v>0</v>
      </c>
      <c r="J73" s="72">
        <f>IF(MENU!$F$18="OECD",Copy_OECD!J72,IF(MENU!$F$18="World",Copy_World!J73,""))</f>
        <v>0</v>
      </c>
      <c r="K73" s="72">
        <f>IF(MENU!$F$18="OECD",Copy_OECD!K72,IF(MENU!$F$18="World",Copy_World!K73,""))</f>
        <v>0</v>
      </c>
      <c r="L73" s="72">
        <f>IF(MENU!$F$18="OECD",Copy_OECD!L72,IF(MENU!$F$18="World",Copy_World!L73,""))</f>
        <v>0</v>
      </c>
      <c r="M73" s="72">
        <f>IF(MENU!$F$18="OECD",Copy_OECD!M72,IF(MENU!$F$18="World",Copy_World!M73,""))</f>
        <v>0</v>
      </c>
      <c r="N73" s="72">
        <f>IF(MENU!$F$18="OECD",Copy_OECD!N72,IF(MENU!$F$18="World",Copy_World!N73,""))</f>
        <v>0</v>
      </c>
      <c r="O73" s="72">
        <f>IF(MENU!$F$18="OECD",Copy_OECD!O72,IF(MENU!$F$18="World",Copy_World!O73,""))</f>
        <v>0</v>
      </c>
      <c r="P73" s="72">
        <f>IF(MENU!$F$18="OECD",Copy_OECD!P72,IF(MENU!$F$18="World",Copy_World!P73,""))</f>
        <v>0</v>
      </c>
      <c r="Q73" s="72">
        <f>IF(MENU!$F$18="OECD",Copy_OECD!Q72,IF(MENU!$F$18="World",Copy_World!Q73,""))</f>
        <v>0</v>
      </c>
      <c r="R73" s="72">
        <f>IF(MENU!$F$18="OECD",Copy_OECD!R72,IF(MENU!$F$18="World",Copy_World!R73,""))</f>
        <v>0</v>
      </c>
      <c r="S73" s="72">
        <f>IF(MENU!$F$18="OECD",Copy_OECD!S72,IF(MENU!$F$18="World",Copy_World!S73,""))</f>
        <v>0</v>
      </c>
      <c r="T73" s="73" t="str">
        <f>IF(MENU!$F$18="OECD",Copy_OECD!T72,IF(MENU!$F$18="World",Copy_World!T73,""))</f>
        <v>x</v>
      </c>
      <c r="U73" s="72">
        <f>IF(MENU!$F$18="OECD",Copy_OECD!U72,IF(MENU!$F$18="World",Copy_World!U73,""))</f>
        <v>0</v>
      </c>
      <c r="V73" s="72">
        <f>IF(MENU!$F$18="OECD",Copy_OECD!V72,IF(MENU!$F$18="World",Copy_World!V73,""))</f>
        <v>0</v>
      </c>
      <c r="W73" s="72">
        <f>IF(MENU!$F$18="OECD",Copy_OECD!W72,IF(MENU!$F$18="World",Copy_World!W73,""))</f>
        <v>0</v>
      </c>
      <c r="X73" s="72">
        <f>IF(MENU!$F$18="OECD",Copy_OECD!X72,IF(MENU!$F$18="World",Copy_World!X73,""))</f>
        <v>0</v>
      </c>
      <c r="Y73" s="72">
        <f>IF(MENU!$F$18="OECD",Copy_OECD!Y72,IF(MENU!$F$18="World",Copy_World!Y73,""))</f>
        <v>0</v>
      </c>
      <c r="Z73" s="72">
        <f>IF(MENU!$F$18="OECD",Copy_OECD!Z72,IF(MENU!$F$18="World",Copy_World!Z73,""))</f>
        <v>0</v>
      </c>
      <c r="AA73" s="72">
        <f>IF(MENU!$F$18="OECD",Copy_OECD!AA72,IF(MENU!$F$18="World",Copy_World!AA73,""))</f>
        <v>0</v>
      </c>
      <c r="AB73" s="72">
        <f>IF(MENU!$F$18="OECD",Copy_OECD!AB72,IF(MENU!$F$18="World",Copy_World!AB73,""))</f>
        <v>0</v>
      </c>
      <c r="AC73" s="72">
        <f>IF(MENU!$F$18="OECD",Copy_OECD!AC72,IF(MENU!$F$18="World",Copy_World!AC73,""))</f>
        <v>0</v>
      </c>
      <c r="AD73" s="72">
        <f>IF(MENU!$F$18="OECD",Copy_OECD!AD72,IF(MENU!$F$18="World",Copy_World!AD73,""))</f>
        <v>0</v>
      </c>
      <c r="AE73" s="72">
        <f>IF(MENU!$F$18="OECD",Copy_OECD!AE72,IF(MENU!$F$18="World",Copy_World!AE73,""))</f>
        <v>0</v>
      </c>
      <c r="AF73" s="72">
        <f>IF(MENU!$F$18="OECD",Copy_OECD!AF72,IF(MENU!$F$18="World",Copy_World!AF73,""))</f>
        <v>0</v>
      </c>
      <c r="AG73" s="72">
        <f>IF(MENU!$F$18="OECD",Copy_OECD!AG72,IF(MENU!$F$18="World",Copy_World!AG73,""))</f>
        <v>0</v>
      </c>
      <c r="AH73" s="72">
        <f>IF(MENU!$F$18="OECD",Copy_OECD!AH72,IF(MENU!$F$18="World",Copy_World!AH73,""))</f>
        <v>0</v>
      </c>
      <c r="AI73" s="72">
        <f>IF(MENU!$F$18="OECD",Copy_OECD!AI72,IF(MENU!$F$18="World",Copy_World!AI73,""))</f>
        <v>0</v>
      </c>
      <c r="AJ73" s="72">
        <f>IF(MENU!$F$18="OECD",Copy_OECD!AJ72,IF(MENU!$F$18="World",Copy_World!AJ73,""))</f>
        <v>0</v>
      </c>
      <c r="AK73" s="72">
        <f>IF(MENU!$F$18="OECD",Copy_OECD!AK72,IF(MENU!$F$18="World",Copy_World!AK73,""))</f>
        <v>0</v>
      </c>
      <c r="AL73" s="72">
        <f>IF(MENU!$F$18="OECD",Copy_OECD!AL72,IF(MENU!$F$18="World",Copy_World!AL73,""))</f>
        <v>0</v>
      </c>
      <c r="AM73" s="72">
        <f>IF(MENU!$F$18="OECD",Copy_OECD!AM72,IF(MENU!$F$18="World",Copy_World!AM73,""))</f>
        <v>0</v>
      </c>
      <c r="AN73" s="72">
        <f>IF(MENU!$F$18="OECD",Copy_OECD!AN72,IF(MENU!$F$18="World",Copy_World!AN73,""))</f>
        <v>0</v>
      </c>
      <c r="AO73" s="72">
        <f>IF(MENU!$F$18="OECD",Copy_OECD!AO72,IF(MENU!$F$18="World",Copy_World!AO73,""))</f>
        <v>0</v>
      </c>
      <c r="AP73" s="72">
        <f>IF(MENU!$F$18="OECD",Copy_OECD!AP72,IF(MENU!$F$18="World",Copy_World!AP73,""))</f>
        <v>0</v>
      </c>
      <c r="AQ73" s="72">
        <f>IF(MENU!$F$18="OECD",Copy_OECD!AQ72,IF(MENU!$F$18="World",Copy_World!AQ73,""))</f>
        <v>0</v>
      </c>
      <c r="AR73" s="72">
        <f>IF(MENU!$F$18="OECD",Copy_OECD!AR72,IF(MENU!$F$18="World",Copy_World!AR73,""))</f>
        <v>0</v>
      </c>
      <c r="AS73" s="72">
        <f>IF(MENU!$F$18="OECD",Copy_OECD!AS72,IF(MENU!$F$18="World",Copy_World!AS73,""))</f>
        <v>0</v>
      </c>
      <c r="AT73" s="72">
        <f>IF(MENU!$F$18="OECD",Copy_OECD!AT72,IF(MENU!$F$18="World",Copy_World!AT73,""))</f>
        <v>0</v>
      </c>
      <c r="AU73" s="72">
        <f>IF(MENU!$F$18="OECD",Copy_OECD!AU72,IF(MENU!$F$18="World",Copy_World!AU73,""))</f>
        <v>0</v>
      </c>
      <c r="AV73" s="72">
        <f>IF(MENU!$F$18="OECD",Copy_OECD!AV72,IF(MENU!$F$18="World",Copy_World!AV73,""))</f>
        <v>0</v>
      </c>
      <c r="AW73" s="72">
        <f>IF(MENU!$F$18="OECD",Copy_OECD!AW72,IF(MENU!$F$18="World",Copy_World!AW73,""))</f>
        <v>0</v>
      </c>
      <c r="AX73" s="72">
        <f>IF(MENU!$F$18="OECD",Copy_OECD!AX72,IF(MENU!$F$18="World",Copy_World!AX73,""))</f>
        <v>0</v>
      </c>
      <c r="AY73" s="72">
        <f>IF(MENU!$F$18="OECD",Copy_OECD!AY72,IF(MENU!$F$18="World",Copy_World!AY73,""))</f>
        <v>0</v>
      </c>
      <c r="AZ73" s="72">
        <f>IF(MENU!$F$18="OECD",Copy_OECD!AZ72,IF(MENU!$F$18="World",Copy_World!AZ73,""))</f>
        <v>0</v>
      </c>
      <c r="BA73" s="72">
        <f>IF(MENU!$F$18="OECD",Copy_OECD!BA72,IF(MENU!$F$18="World",Copy_World!BA73,""))</f>
        <v>0</v>
      </c>
      <c r="BB73" s="72">
        <f>IF(MENU!$F$18="OECD",Copy_OECD!BB72,IF(MENU!$F$18="World",Copy_World!BB73,""))</f>
        <v>0</v>
      </c>
      <c r="BC73" s="72">
        <f>IF(MENU!$F$18="OECD",Copy_OECD!BC72,IF(MENU!$F$18="World",Copy_World!BC73,""))</f>
        <v>0</v>
      </c>
      <c r="BD73" s="72">
        <f>IF(MENU!$F$18="OECD",Copy_OECD!BD72,IF(MENU!$F$18="World",Copy_World!BD73,""))</f>
        <v>0</v>
      </c>
      <c r="BE73" s="72">
        <f>IF(MENU!$F$18="OECD",Copy_OECD!BE72,IF(MENU!$F$18="World",Copy_World!BE73,""))</f>
        <v>0</v>
      </c>
      <c r="BF73" s="72">
        <f>IF(MENU!$F$18="OECD",Copy_OECD!BF72,IF(MENU!$F$18="World",Copy_World!BF73,""))</f>
        <v>0</v>
      </c>
      <c r="BG73" s="72">
        <f>IF(MENU!$F$18="OECD",Copy_OECD!BG72,IF(MENU!$F$18="World",Copy_World!BG73,""))</f>
        <v>0</v>
      </c>
      <c r="BH73" s="72">
        <f>IF(MENU!$F$18="OECD",Copy_OECD!BH72,IF(MENU!$F$18="World",Copy_World!BH73,""))</f>
        <v>0</v>
      </c>
      <c r="BI73" s="72">
        <f>IF(MENU!$F$18="OECD",Copy_OECD!BI72,IF(MENU!$F$18="World",Copy_World!BI73,""))</f>
        <v>0</v>
      </c>
      <c r="BJ73" s="72">
        <f>IF(MENU!$F$18="OECD",Copy_OECD!BJ72,IF(MENU!$F$18="World",Copy_World!BJ73,""))</f>
        <v>0</v>
      </c>
      <c r="BK73" s="72">
        <f>IF(MENU!$F$18="OECD",Copy_OECD!BK72,IF(MENU!$F$18="World",Copy_World!BK73,""))</f>
        <v>0</v>
      </c>
      <c r="BL73" s="72">
        <f>IF(MENU!$F$18="OECD",Copy_OECD!BL72,IF(MENU!$F$18="World",Copy_World!BL73,""))</f>
        <v>0</v>
      </c>
      <c r="BM73" s="73">
        <f>IF(MENU!$F$18="OECD",Copy_OECD!BM72,IF(MENU!$F$18="World",Copy_World!BM73,""))</f>
        <v>0</v>
      </c>
      <c r="BN73" s="73">
        <f>IF(MENU!$F$18="OECD",Copy_OECD!BN72,IF(MENU!$F$18="World",Copy_World!BN73,""))</f>
        <v>0</v>
      </c>
    </row>
    <row r="74" spans="1:111" s="2" customFormat="1" x14ac:dyDescent="0.3">
      <c r="A74" s="10" t="str">
        <f>IF(MENU!$F$18="World",Copy_World!A74,"")</f>
        <v>World marine bunkers</v>
      </c>
      <c r="B74" s="73" t="str">
        <f>IF(MENU!$F$18="World",Copy_World!B74,"")</f>
        <v>x</v>
      </c>
      <c r="C74" s="73" t="str">
        <f>IF(MENU!$F$18="World",Copy_World!C74,"")</f>
        <v>x</v>
      </c>
      <c r="D74" s="73" t="str">
        <f>IF(MENU!$F$18="World",Copy_World!D74,"")</f>
        <v>x</v>
      </c>
      <c r="E74" s="73" t="str">
        <f>IF(MENU!$F$18="World",Copy_World!E74,"")</f>
        <v>x</v>
      </c>
      <c r="F74" s="73" t="str">
        <f>IF(MENU!$F$18="World",Copy_World!F74,"")</f>
        <v>x</v>
      </c>
      <c r="G74" s="73" t="str">
        <f>IF(MENU!$F$18="World",Copy_World!G74,"")</f>
        <v>x</v>
      </c>
      <c r="H74" s="73" t="str">
        <f>IF(MENU!$F$18="World",Copy_World!H74,"")</f>
        <v>x</v>
      </c>
      <c r="I74" s="73" t="str">
        <f>IF(MENU!$F$18="World",Copy_World!I74,"")</f>
        <v>x</v>
      </c>
      <c r="J74" s="73" t="str">
        <f>IF(MENU!$F$18="World",Copy_World!J74,"")</f>
        <v>x</v>
      </c>
      <c r="K74" s="73" t="str">
        <f>IF(MENU!$F$18="World",Copy_World!K74,"")</f>
        <v>x</v>
      </c>
      <c r="L74" s="73" t="str">
        <f>IF(MENU!$F$18="World",Copy_World!L74,"")</f>
        <v>x</v>
      </c>
      <c r="M74" s="73" t="str">
        <f>IF(MENU!$F$18="World",Copy_World!M74,"")</f>
        <v>x</v>
      </c>
      <c r="N74" s="73" t="str">
        <f>IF(MENU!$F$18="World",Copy_World!N74,"")</f>
        <v>x</v>
      </c>
      <c r="O74" s="73" t="str">
        <f>IF(MENU!$F$18="World",Copy_World!O74,"")</f>
        <v>x</v>
      </c>
      <c r="P74" s="73" t="str">
        <f>IF(MENU!$F$18="World",Copy_World!P74,"")</f>
        <v>x</v>
      </c>
      <c r="Q74" s="73" t="str">
        <f>IF(MENU!$F$18="World",Copy_World!Q74,"")</f>
        <v>x</v>
      </c>
      <c r="R74" s="73" t="str">
        <f>IF(MENU!$F$18="World",Copy_World!R74,"")</f>
        <v>x</v>
      </c>
      <c r="S74" s="73" t="str">
        <f>IF(MENU!$F$18="World",Copy_World!S74,"")</f>
        <v>x</v>
      </c>
      <c r="T74" s="73" t="str">
        <f>IF(MENU!$F$18="World",Copy_World!T74,"")</f>
        <v>x</v>
      </c>
      <c r="U74" s="73" t="str">
        <f>IF(MENU!$F$18="World",Copy_World!U74,"")</f>
        <v>x</v>
      </c>
      <c r="V74" s="73" t="str">
        <f>IF(MENU!$F$18="World",Copy_World!V74,"")</f>
        <v>x</v>
      </c>
      <c r="W74" s="73" t="str">
        <f>IF(MENU!$F$18="World",Copy_World!W74,"")</f>
        <v>x</v>
      </c>
      <c r="X74" s="73" t="str">
        <f>IF(MENU!$F$18="World",Copy_World!X74,"")</f>
        <v>x</v>
      </c>
      <c r="Y74" s="73" t="str">
        <f>IF(MENU!$F$18="World",Copy_World!Y74,"")</f>
        <v>x</v>
      </c>
      <c r="Z74" s="73" t="str">
        <f>IF(MENU!$F$18="World",Copy_World!Z74,"")</f>
        <v>x</v>
      </c>
      <c r="AA74" s="73" t="str">
        <f>IF(MENU!$F$18="World",Copy_World!AA74,"")</f>
        <v>x</v>
      </c>
      <c r="AB74" s="73" t="str">
        <f>IF(MENU!$F$18="World",Copy_World!AB74,"")</f>
        <v>x</v>
      </c>
      <c r="AC74" s="73" t="str">
        <f>IF(MENU!$F$18="World",Copy_World!AC74,"")</f>
        <v>x</v>
      </c>
      <c r="AD74" s="73" t="str">
        <f>IF(MENU!$F$18="World",Copy_World!AD74,"")</f>
        <v>x</v>
      </c>
      <c r="AE74" s="73" t="str">
        <f>IF(MENU!$F$18="World",Copy_World!AE74,"")</f>
        <v>x</v>
      </c>
      <c r="AF74" s="73" t="str">
        <f>IF(MENU!$F$18="World",Copy_World!AF74,"")</f>
        <v>x</v>
      </c>
      <c r="AG74" s="73" t="str">
        <f>IF(MENU!$F$18="World",Copy_World!AG74,"")</f>
        <v>x</v>
      </c>
      <c r="AH74" s="73" t="str">
        <f>IF(MENU!$F$18="World",Copy_World!AH74,"")</f>
        <v>x</v>
      </c>
      <c r="AI74" s="73" t="str">
        <f>IF(MENU!$F$18="World",Copy_World!AI74,"")</f>
        <v>x</v>
      </c>
      <c r="AJ74" s="73" t="str">
        <f>IF(MENU!$F$18="World",Copy_World!AJ74,"")</f>
        <v>x</v>
      </c>
      <c r="AK74" s="73" t="str">
        <f>IF(MENU!$F$18="World",Copy_World!AK74,"")</f>
        <v>x</v>
      </c>
      <c r="AL74" s="73" t="str">
        <f>IF(MENU!$F$18="World",Copy_World!AL74,"")</f>
        <v>x</v>
      </c>
      <c r="AM74" s="73" t="str">
        <f>IF(MENU!$F$18="World",Copy_World!AM74,"")</f>
        <v>x</v>
      </c>
      <c r="AN74" s="73" t="str">
        <f>IF(MENU!$F$18="World",Copy_World!AN74,"")</f>
        <v>x</v>
      </c>
      <c r="AO74" s="73" t="str">
        <f>IF(MENU!$F$18="World",Copy_World!AO74,"")</f>
        <v>x</v>
      </c>
      <c r="AP74" s="73" t="str">
        <f>IF(MENU!$F$18="World",Copy_World!AP74,"")</f>
        <v>x</v>
      </c>
      <c r="AQ74" s="73" t="str">
        <f>IF(MENU!$F$18="World",Copy_World!AQ74,"")</f>
        <v>x</v>
      </c>
      <c r="AR74" s="73" t="str">
        <f>IF(MENU!$F$18="World",Copy_World!AR74,"")</f>
        <v>x</v>
      </c>
      <c r="AS74" s="73" t="str">
        <f>IF(MENU!$F$18="World",Copy_World!AS74,"")</f>
        <v>x</v>
      </c>
      <c r="AT74" s="73" t="str">
        <f>IF(MENU!$F$18="World",Copy_World!AT74,"")</f>
        <v>x</v>
      </c>
      <c r="AU74" s="73" t="str">
        <f>IF(MENU!$F$18="World",Copy_World!AU74,"")</f>
        <v>x</v>
      </c>
      <c r="AV74" s="73" t="str">
        <f>IF(MENU!$F$18="World",Copy_World!AV74,"")</f>
        <v>x</v>
      </c>
      <c r="AW74" s="73" t="str">
        <f>IF(MENU!$F$18="World",Copy_World!AW74,"")</f>
        <v>x</v>
      </c>
      <c r="AX74" s="73" t="str">
        <f>IF(MENU!$F$18="World",Copy_World!AX74,"")</f>
        <v>x</v>
      </c>
      <c r="AY74" s="73" t="str">
        <f>IF(MENU!$F$18="World",Copy_World!AY74,"")</f>
        <v>x</v>
      </c>
      <c r="AZ74" s="73" t="str">
        <f>IF(MENU!$F$18="World",Copy_World!AZ74,"")</f>
        <v>x</v>
      </c>
      <c r="BA74" s="73" t="str">
        <f>IF(MENU!$F$18="World",Copy_World!BA74,"")</f>
        <v>x</v>
      </c>
      <c r="BB74" s="73" t="str">
        <f>IF(MENU!$F$18="World",Copy_World!BB74,"")</f>
        <v>x</v>
      </c>
      <c r="BC74" s="73" t="str">
        <f>IF(MENU!$F$18="World",Copy_World!BC74,"")</f>
        <v>x</v>
      </c>
      <c r="BD74" s="73" t="str">
        <f>IF(MENU!$F$18="World",Copy_World!BD74,"")</f>
        <v>x</v>
      </c>
      <c r="BE74" s="73" t="str">
        <f>IF(MENU!$F$18="World",Copy_World!BE74,"")</f>
        <v>x</v>
      </c>
      <c r="BF74" s="73" t="str">
        <f>IF(MENU!$F$18="World",Copy_World!BF74,"")</f>
        <v>x</v>
      </c>
      <c r="BG74" s="73" t="str">
        <f>IF(MENU!$F$18="World",Copy_World!BG74,"")</f>
        <v>x</v>
      </c>
      <c r="BH74" s="73" t="str">
        <f>IF(MENU!$F$18="World",Copy_World!BH74,"")</f>
        <v>x</v>
      </c>
      <c r="BI74" s="73" t="str">
        <f>IF(MENU!$F$18="World",Copy_World!BI74,"")</f>
        <v>x</v>
      </c>
      <c r="BJ74" s="73" t="str">
        <f>IF(MENU!$F$18="World",Copy_World!BJ74,"")</f>
        <v>x</v>
      </c>
      <c r="BK74" s="73" t="str">
        <f>IF(MENU!$F$18="World",Copy_World!BK74,"")</f>
        <v>x</v>
      </c>
      <c r="BL74" s="73" t="str">
        <f>IF(MENU!$F$18="World",Copy_World!BL74,"")</f>
        <v>x</v>
      </c>
      <c r="BM74" s="73" t="str">
        <f>IF(MENU!$F$18="World",Copy_World!BM74,"")</f>
        <v>x</v>
      </c>
      <c r="BN74" s="73" t="str">
        <f>IF(MENU!$F$18="World",Copy_World!BN74,"")</f>
        <v>x</v>
      </c>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row>
    <row r="75" spans="1:111" x14ac:dyDescent="0.3">
      <c r="A75" s="11" t="str">
        <f>IF(MENU!$F$18="OECD",Copy_OECD!A73,IF(MENU!$F$18="World",Copy_World!A75,""))</f>
        <v>Domestic navigation</v>
      </c>
      <c r="B75" s="72">
        <f>IF(MENU!$F$18="OECD",Copy_OECD!B73,IF(MENU!$F$18="World",Copy_World!B75,""))</f>
        <v>0</v>
      </c>
      <c r="C75" s="72">
        <f>IF(MENU!$F$18="OECD",Copy_OECD!C73,IF(MENU!$F$18="World",Copy_World!C75,""))</f>
        <v>0</v>
      </c>
      <c r="D75" s="72">
        <f>IF(MENU!$F$18="OECD",Copy_OECD!D73,IF(MENU!$F$18="World",Copy_World!D75,""))</f>
        <v>0</v>
      </c>
      <c r="E75" s="72">
        <f>IF(MENU!$F$18="OECD",Copy_OECD!E73,IF(MENU!$F$18="World",Copy_World!E75,""))</f>
        <v>0</v>
      </c>
      <c r="F75" s="72">
        <f>IF(MENU!$F$18="OECD",Copy_OECD!F73,IF(MENU!$F$18="World",Copy_World!F75,""))</f>
        <v>0</v>
      </c>
      <c r="G75" s="72">
        <f>IF(MENU!$F$18="OECD",Copy_OECD!G73,IF(MENU!$F$18="World",Copy_World!G75,""))</f>
        <v>0</v>
      </c>
      <c r="H75" s="72">
        <f>IF(MENU!$F$18="OECD",Copy_OECD!H73,IF(MENU!$F$18="World",Copy_World!H75,""))</f>
        <v>0</v>
      </c>
      <c r="I75" s="72">
        <f>IF(MENU!$F$18="OECD",Copy_OECD!I73,IF(MENU!$F$18="World",Copy_World!I75,""))</f>
        <v>0</v>
      </c>
      <c r="J75" s="72">
        <f>IF(MENU!$F$18="OECD",Copy_OECD!J73,IF(MENU!$F$18="World",Copy_World!J75,""))</f>
        <v>0</v>
      </c>
      <c r="K75" s="72">
        <f>IF(MENU!$F$18="OECD",Copy_OECD!K73,IF(MENU!$F$18="World",Copy_World!K75,""))</f>
        <v>0</v>
      </c>
      <c r="L75" s="72">
        <f>IF(MENU!$F$18="OECD",Copy_OECD!L73,IF(MENU!$F$18="World",Copy_World!L75,""))</f>
        <v>0</v>
      </c>
      <c r="M75" s="72">
        <f>IF(MENU!$F$18="OECD",Copy_OECD!M73,IF(MENU!$F$18="World",Copy_World!M75,""))</f>
        <v>0</v>
      </c>
      <c r="N75" s="72">
        <f>IF(MENU!$F$18="OECD",Copy_OECD!N73,IF(MENU!$F$18="World",Copy_World!N75,""))</f>
        <v>0</v>
      </c>
      <c r="O75" s="72">
        <f>IF(MENU!$F$18="OECD",Copy_OECD!O73,IF(MENU!$F$18="World",Copy_World!O75,""))</f>
        <v>0</v>
      </c>
      <c r="P75" s="72">
        <f>IF(MENU!$F$18="OECD",Copy_OECD!P73,IF(MENU!$F$18="World",Copy_World!P75,""))</f>
        <v>0</v>
      </c>
      <c r="Q75" s="72">
        <f>IF(MENU!$F$18="OECD",Copy_OECD!Q73,IF(MENU!$F$18="World",Copy_World!Q75,""))</f>
        <v>0</v>
      </c>
      <c r="R75" s="72">
        <f>IF(MENU!$F$18="OECD",Copy_OECD!R73,IF(MENU!$F$18="World",Copy_World!R75,""))</f>
        <v>0</v>
      </c>
      <c r="S75" s="72">
        <f>IF(MENU!$F$18="OECD",Copy_OECD!S73,IF(MENU!$F$18="World",Copy_World!S75,""))</f>
        <v>0</v>
      </c>
      <c r="T75" s="73" t="str">
        <f>IF(MENU!$F$18="OECD",Copy_OECD!T73,IF(MENU!$F$18="World",Copy_World!T75,""))</f>
        <v>x</v>
      </c>
      <c r="U75" s="72">
        <f>IF(MENU!$F$18="OECD",Copy_OECD!U73,IF(MENU!$F$18="World",Copy_World!U75,""))</f>
        <v>0</v>
      </c>
      <c r="V75" s="72">
        <f>IF(MENU!$F$18="OECD",Copy_OECD!V73,IF(MENU!$F$18="World",Copy_World!V75,""))</f>
        <v>0</v>
      </c>
      <c r="W75" s="72">
        <f>IF(MENU!$F$18="OECD",Copy_OECD!W73,IF(MENU!$F$18="World",Copy_World!W75,""))</f>
        <v>0</v>
      </c>
      <c r="X75" s="72">
        <f>IF(MENU!$F$18="OECD",Copy_OECD!X73,IF(MENU!$F$18="World",Copy_World!X75,""))</f>
        <v>0</v>
      </c>
      <c r="Y75" s="72">
        <f>IF(MENU!$F$18="OECD",Copy_OECD!Y73,IF(MENU!$F$18="World",Copy_World!Y75,""))</f>
        <v>0</v>
      </c>
      <c r="Z75" s="72">
        <f>IF(MENU!$F$18="OECD",Copy_OECD!Z73,IF(MENU!$F$18="World",Copy_World!Z75,""))</f>
        <v>0</v>
      </c>
      <c r="AA75" s="72">
        <f>IF(MENU!$F$18="OECD",Copy_OECD!AA73,IF(MENU!$F$18="World",Copy_World!AA75,""))</f>
        <v>0</v>
      </c>
      <c r="AB75" s="72">
        <f>IF(MENU!$F$18="OECD",Copy_OECD!AB73,IF(MENU!$F$18="World",Copy_World!AB75,""))</f>
        <v>0</v>
      </c>
      <c r="AC75" s="72">
        <f>IF(MENU!$F$18="OECD",Copy_OECD!AC73,IF(MENU!$F$18="World",Copy_World!AC75,""))</f>
        <v>0</v>
      </c>
      <c r="AD75" s="72">
        <f>IF(MENU!$F$18="OECD",Copy_OECD!AD73,IF(MENU!$F$18="World",Copy_World!AD75,""))</f>
        <v>0</v>
      </c>
      <c r="AE75" s="72">
        <f>IF(MENU!$F$18="OECD",Copy_OECD!AE73,IF(MENU!$F$18="World",Copy_World!AE75,""))</f>
        <v>0</v>
      </c>
      <c r="AF75" s="72">
        <f>IF(MENU!$F$18="OECD",Copy_OECD!AF73,IF(MENU!$F$18="World",Copy_World!AF75,""))</f>
        <v>0</v>
      </c>
      <c r="AG75" s="72">
        <f>IF(MENU!$F$18="OECD",Copy_OECD!AG73,IF(MENU!$F$18="World",Copy_World!AG75,""))</f>
        <v>0</v>
      </c>
      <c r="AH75" s="72">
        <f>IF(MENU!$F$18="OECD",Copy_OECD!AH73,IF(MENU!$F$18="World",Copy_World!AH75,""))</f>
        <v>12823</v>
      </c>
      <c r="AI75" s="72">
        <f>IF(MENU!$F$18="OECD",Copy_OECD!AI73,IF(MENU!$F$18="World",Copy_World!AI75,""))</f>
        <v>0</v>
      </c>
      <c r="AJ75" s="72">
        <f>IF(MENU!$F$18="OECD",Copy_OECD!AJ73,IF(MENU!$F$18="World",Copy_World!AJ75,""))</f>
        <v>0</v>
      </c>
      <c r="AK75" s="72">
        <f>IF(MENU!$F$18="OECD",Copy_OECD!AK73,IF(MENU!$F$18="World",Copy_World!AK75,""))</f>
        <v>0</v>
      </c>
      <c r="AL75" s="72">
        <f>IF(MENU!$F$18="OECD",Copy_OECD!AL73,IF(MENU!$F$18="World",Copy_World!AL75,""))</f>
        <v>0</v>
      </c>
      <c r="AM75" s="72">
        <f>IF(MENU!$F$18="OECD",Copy_OECD!AM73,IF(MENU!$F$18="World",Copy_World!AM75,""))</f>
        <v>0</v>
      </c>
      <c r="AN75" s="72">
        <f>IF(MENU!$F$18="OECD",Copy_OECD!AN73,IF(MENU!$F$18="World",Copy_World!AN75,""))</f>
        <v>0</v>
      </c>
      <c r="AO75" s="72">
        <f>IF(MENU!$F$18="OECD",Copy_OECD!AO73,IF(MENU!$F$18="World",Copy_World!AO75,""))</f>
        <v>0</v>
      </c>
      <c r="AP75" s="72">
        <f>IF(MENU!$F$18="OECD",Copy_OECD!AP73,IF(MENU!$F$18="World",Copy_World!AP75,""))</f>
        <v>0</v>
      </c>
      <c r="AQ75" s="72">
        <f>IF(MENU!$F$18="OECD",Copy_OECD!AQ73,IF(MENU!$F$18="World",Copy_World!AQ75,""))</f>
        <v>0</v>
      </c>
      <c r="AR75" s="72">
        <f>IF(MENU!$F$18="OECD",Copy_OECD!AR73,IF(MENU!$F$18="World",Copy_World!AR75,""))</f>
        <v>0</v>
      </c>
      <c r="AS75" s="72">
        <f>IF(MENU!$F$18="OECD",Copy_OECD!AS73,IF(MENU!$F$18="World",Copy_World!AS75,""))</f>
        <v>0</v>
      </c>
      <c r="AT75" s="72">
        <f>IF(MENU!$F$18="OECD",Copy_OECD!AT73,IF(MENU!$F$18="World",Copy_World!AT75,""))</f>
        <v>0</v>
      </c>
      <c r="AU75" s="72">
        <f>IF(MENU!$F$18="OECD",Copy_OECD!AU73,IF(MENU!$F$18="World",Copy_World!AU75,""))</f>
        <v>0</v>
      </c>
      <c r="AV75" s="72">
        <f>IF(MENU!$F$18="OECD",Copy_OECD!AV73,IF(MENU!$F$18="World",Copy_World!AV75,""))</f>
        <v>0</v>
      </c>
      <c r="AW75" s="72">
        <f>IF(MENU!$F$18="OECD",Copy_OECD!AW73,IF(MENU!$F$18="World",Copy_World!AW75,""))</f>
        <v>0</v>
      </c>
      <c r="AX75" s="72">
        <f>IF(MENU!$F$18="OECD",Copy_OECD!AX73,IF(MENU!$F$18="World",Copy_World!AX75,""))</f>
        <v>0</v>
      </c>
      <c r="AY75" s="72">
        <f>IF(MENU!$F$18="OECD",Copy_OECD!AY73,IF(MENU!$F$18="World",Copy_World!AY75,""))</f>
        <v>0</v>
      </c>
      <c r="AZ75" s="72">
        <f>IF(MENU!$F$18="OECD",Copy_OECD!AZ73,IF(MENU!$F$18="World",Copy_World!AZ75,""))</f>
        <v>0</v>
      </c>
      <c r="BA75" s="72">
        <f>IF(MENU!$F$18="OECD",Copy_OECD!BA73,IF(MENU!$F$18="World",Copy_World!BA75,""))</f>
        <v>0</v>
      </c>
      <c r="BB75" s="72">
        <f>IF(MENU!$F$18="OECD",Copy_OECD!BB73,IF(MENU!$F$18="World",Copy_World!BB75,""))</f>
        <v>0</v>
      </c>
      <c r="BC75" s="72">
        <f>IF(MENU!$F$18="OECD",Copy_OECD!BC73,IF(MENU!$F$18="World",Copy_World!BC75,""))</f>
        <v>0</v>
      </c>
      <c r="BD75" s="72">
        <f>IF(MENU!$F$18="OECD",Copy_OECD!BD73,IF(MENU!$F$18="World",Copy_World!BD75,""))</f>
        <v>0</v>
      </c>
      <c r="BE75" s="72">
        <f>IF(MENU!$F$18="OECD",Copy_OECD!BE73,IF(MENU!$F$18="World",Copy_World!BE75,""))</f>
        <v>0</v>
      </c>
      <c r="BF75" s="72">
        <f>IF(MENU!$F$18="OECD",Copy_OECD!BF73,IF(MENU!$F$18="World",Copy_World!BF75,""))</f>
        <v>0</v>
      </c>
      <c r="BG75" s="72">
        <f>IF(MENU!$F$18="OECD",Copy_OECD!BG73,IF(MENU!$F$18="World",Copy_World!BG75,""))</f>
        <v>0</v>
      </c>
      <c r="BH75" s="72">
        <f>IF(MENU!$F$18="OECD",Copy_OECD!BH73,IF(MENU!$F$18="World",Copy_World!BH75,""))</f>
        <v>0</v>
      </c>
      <c r="BI75" s="72">
        <f>IF(MENU!$F$18="OECD",Copy_OECD!BI73,IF(MENU!$F$18="World",Copy_World!BI75,""))</f>
        <v>0</v>
      </c>
      <c r="BJ75" s="72">
        <f>IF(MENU!$F$18="OECD",Copy_OECD!BJ73,IF(MENU!$F$18="World",Copy_World!BJ75,""))</f>
        <v>0</v>
      </c>
      <c r="BK75" s="72">
        <f>IF(MENU!$F$18="OECD",Copy_OECD!BK73,IF(MENU!$F$18="World",Copy_World!BK75,""))</f>
        <v>0</v>
      </c>
      <c r="BL75" s="72">
        <f>IF(MENU!$F$18="OECD",Copy_OECD!BL73,IF(MENU!$F$18="World",Copy_World!BL75,""))</f>
        <v>0</v>
      </c>
      <c r="BM75" s="73">
        <f>IF(MENU!$F$18="OECD",Copy_OECD!BM73,IF(MENU!$F$18="World",Copy_World!BM75,""))</f>
        <v>12823</v>
      </c>
      <c r="BN75" s="73">
        <f>IF(MENU!$F$18="OECD",Copy_OECD!BN73,IF(MENU!$F$18="World",Copy_World!BN75,""))</f>
        <v>0</v>
      </c>
    </row>
    <row r="76" spans="1:111" x14ac:dyDescent="0.3">
      <c r="A76" s="11" t="str">
        <f>IF(MENU!$F$18="OECD",Copy_OECD!A74,IF(MENU!$F$18="World",Copy_World!A76,""))</f>
        <v>Non-specified (transport)</v>
      </c>
      <c r="B76" s="72">
        <f>IF(MENU!$F$18="OECD",Copy_OECD!B74,IF(MENU!$F$18="World",Copy_World!B76,""))</f>
        <v>0</v>
      </c>
      <c r="C76" s="72">
        <f>IF(MENU!$F$18="OECD",Copy_OECD!C74,IF(MENU!$F$18="World",Copy_World!C76,""))</f>
        <v>0</v>
      </c>
      <c r="D76" s="72">
        <f>IF(MENU!$F$18="OECD",Copy_OECD!D74,IF(MENU!$F$18="World",Copy_World!D76,""))</f>
        <v>0</v>
      </c>
      <c r="E76" s="72">
        <f>IF(MENU!$F$18="OECD",Copy_OECD!E74,IF(MENU!$F$18="World",Copy_World!E76,""))</f>
        <v>0</v>
      </c>
      <c r="F76" s="72">
        <f>IF(MENU!$F$18="OECD",Copy_OECD!F74,IF(MENU!$F$18="World",Copy_World!F76,""))</f>
        <v>0</v>
      </c>
      <c r="G76" s="72">
        <f>IF(MENU!$F$18="OECD",Copy_OECD!G74,IF(MENU!$F$18="World",Copy_World!G76,""))</f>
        <v>0</v>
      </c>
      <c r="H76" s="72">
        <f>IF(MENU!$F$18="OECD",Copy_OECD!H74,IF(MENU!$F$18="World",Copy_World!H76,""))</f>
        <v>0</v>
      </c>
      <c r="I76" s="72">
        <f>IF(MENU!$F$18="OECD",Copy_OECD!I74,IF(MENU!$F$18="World",Copy_World!I76,""))</f>
        <v>0</v>
      </c>
      <c r="J76" s="72">
        <f>IF(MENU!$F$18="OECD",Copy_OECD!J74,IF(MENU!$F$18="World",Copy_World!J76,""))</f>
        <v>0</v>
      </c>
      <c r="K76" s="72">
        <f>IF(MENU!$F$18="OECD",Copy_OECD!K74,IF(MENU!$F$18="World",Copy_World!K76,""))</f>
        <v>0</v>
      </c>
      <c r="L76" s="72">
        <f>IF(MENU!$F$18="OECD",Copy_OECD!L74,IF(MENU!$F$18="World",Copy_World!L76,""))</f>
        <v>0</v>
      </c>
      <c r="M76" s="72">
        <f>IF(MENU!$F$18="OECD",Copy_OECD!M74,IF(MENU!$F$18="World",Copy_World!M76,""))</f>
        <v>0</v>
      </c>
      <c r="N76" s="72">
        <f>IF(MENU!$F$18="OECD",Copy_OECD!N74,IF(MENU!$F$18="World",Copy_World!N76,""))</f>
        <v>0</v>
      </c>
      <c r="O76" s="72">
        <f>IF(MENU!$F$18="OECD",Copy_OECD!O74,IF(MENU!$F$18="World",Copy_World!O76,""))</f>
        <v>0</v>
      </c>
      <c r="P76" s="72">
        <f>IF(MENU!$F$18="OECD",Copy_OECD!P74,IF(MENU!$F$18="World",Copy_World!P76,""))</f>
        <v>0</v>
      </c>
      <c r="Q76" s="72">
        <f>IF(MENU!$F$18="OECD",Copy_OECD!Q74,IF(MENU!$F$18="World",Copy_World!Q76,""))</f>
        <v>0</v>
      </c>
      <c r="R76" s="72">
        <f>IF(MENU!$F$18="OECD",Copy_OECD!R74,IF(MENU!$F$18="World",Copy_World!R76,""))</f>
        <v>0</v>
      </c>
      <c r="S76" s="72">
        <f>IF(MENU!$F$18="OECD",Copy_OECD!S74,IF(MENU!$F$18="World",Copy_World!S76,""))</f>
        <v>0</v>
      </c>
      <c r="T76" s="73" t="str">
        <f>IF(MENU!$F$18="OECD",Copy_OECD!T74,IF(MENU!$F$18="World",Copy_World!T76,""))</f>
        <v>x</v>
      </c>
      <c r="U76" s="72">
        <f>IF(MENU!$F$18="OECD",Copy_OECD!U74,IF(MENU!$F$18="World",Copy_World!U76,""))</f>
        <v>0</v>
      </c>
      <c r="V76" s="72">
        <f>IF(MENU!$F$18="OECD",Copy_OECD!V74,IF(MENU!$F$18="World",Copy_World!V76,""))</f>
        <v>0</v>
      </c>
      <c r="W76" s="72">
        <f>IF(MENU!$F$18="OECD",Copy_OECD!W74,IF(MENU!$F$18="World",Copy_World!W76,""))</f>
        <v>0</v>
      </c>
      <c r="X76" s="72">
        <f>IF(MENU!$F$18="OECD",Copy_OECD!X74,IF(MENU!$F$18="World",Copy_World!X76,""))</f>
        <v>0</v>
      </c>
      <c r="Y76" s="72">
        <f>IF(MENU!$F$18="OECD",Copy_OECD!Y74,IF(MENU!$F$18="World",Copy_World!Y76,""))</f>
        <v>0</v>
      </c>
      <c r="Z76" s="72">
        <f>IF(MENU!$F$18="OECD",Copy_OECD!Z74,IF(MENU!$F$18="World",Copy_World!Z76,""))</f>
        <v>0</v>
      </c>
      <c r="AA76" s="72">
        <f>IF(MENU!$F$18="OECD",Copy_OECD!AA74,IF(MENU!$F$18="World",Copy_World!AA76,""))</f>
        <v>0</v>
      </c>
      <c r="AB76" s="72">
        <f>IF(MENU!$F$18="OECD",Copy_OECD!AB74,IF(MENU!$F$18="World",Copy_World!AB76,""))</f>
        <v>0</v>
      </c>
      <c r="AC76" s="72">
        <f>IF(MENU!$F$18="OECD",Copy_OECD!AC74,IF(MENU!$F$18="World",Copy_World!AC76,""))</f>
        <v>0</v>
      </c>
      <c r="AD76" s="72">
        <f>IF(MENU!$F$18="OECD",Copy_OECD!AD74,IF(MENU!$F$18="World",Copy_World!AD76,""))</f>
        <v>0</v>
      </c>
      <c r="AE76" s="72">
        <f>IF(MENU!$F$18="OECD",Copy_OECD!AE74,IF(MENU!$F$18="World",Copy_World!AE76,""))</f>
        <v>0</v>
      </c>
      <c r="AF76" s="72">
        <f>IF(MENU!$F$18="OECD",Copy_OECD!AF74,IF(MENU!$F$18="World",Copy_World!AF76,""))</f>
        <v>0</v>
      </c>
      <c r="AG76" s="72">
        <f>IF(MENU!$F$18="OECD",Copy_OECD!AG74,IF(MENU!$F$18="World",Copy_World!AG76,""))</f>
        <v>0</v>
      </c>
      <c r="AH76" s="72">
        <f>IF(MENU!$F$18="OECD",Copy_OECD!AH74,IF(MENU!$F$18="World",Copy_World!AH76,""))</f>
        <v>0</v>
      </c>
      <c r="AI76" s="72">
        <f>IF(MENU!$F$18="OECD",Copy_OECD!AI74,IF(MENU!$F$18="World",Copy_World!AI76,""))</f>
        <v>0</v>
      </c>
      <c r="AJ76" s="72">
        <f>IF(MENU!$F$18="OECD",Copy_OECD!AJ74,IF(MENU!$F$18="World",Copy_World!AJ76,""))</f>
        <v>0</v>
      </c>
      <c r="AK76" s="72">
        <f>IF(MENU!$F$18="OECD",Copy_OECD!AK74,IF(MENU!$F$18="World",Copy_World!AK76,""))</f>
        <v>0</v>
      </c>
      <c r="AL76" s="72">
        <f>IF(MENU!$F$18="OECD",Copy_OECD!AL74,IF(MENU!$F$18="World",Copy_World!AL76,""))</f>
        <v>0</v>
      </c>
      <c r="AM76" s="72">
        <f>IF(MENU!$F$18="OECD",Copy_OECD!AM74,IF(MENU!$F$18="World",Copy_World!AM76,""))</f>
        <v>0</v>
      </c>
      <c r="AN76" s="72">
        <f>IF(MENU!$F$18="OECD",Copy_OECD!AN74,IF(MENU!$F$18="World",Copy_World!AN76,""))</f>
        <v>0</v>
      </c>
      <c r="AO76" s="72">
        <f>IF(MENU!$F$18="OECD",Copy_OECD!AO74,IF(MENU!$F$18="World",Copy_World!AO76,""))</f>
        <v>0</v>
      </c>
      <c r="AP76" s="72">
        <f>IF(MENU!$F$18="OECD",Copy_OECD!AP74,IF(MENU!$F$18="World",Copy_World!AP76,""))</f>
        <v>0</v>
      </c>
      <c r="AQ76" s="72">
        <f>IF(MENU!$F$18="OECD",Copy_OECD!AQ74,IF(MENU!$F$18="World",Copy_World!AQ76,""))</f>
        <v>0</v>
      </c>
      <c r="AR76" s="72">
        <f>IF(MENU!$F$18="OECD",Copy_OECD!AR74,IF(MENU!$F$18="World",Copy_World!AR76,""))</f>
        <v>0</v>
      </c>
      <c r="AS76" s="72">
        <f>IF(MENU!$F$18="OECD",Copy_OECD!AS74,IF(MENU!$F$18="World",Copy_World!AS76,""))</f>
        <v>0</v>
      </c>
      <c r="AT76" s="72">
        <f>IF(MENU!$F$18="OECD",Copy_OECD!AT74,IF(MENU!$F$18="World",Copy_World!AT76,""))</f>
        <v>0</v>
      </c>
      <c r="AU76" s="72">
        <f>IF(MENU!$F$18="OECD",Copy_OECD!AU74,IF(MENU!$F$18="World",Copy_World!AU76,""))</f>
        <v>0</v>
      </c>
      <c r="AV76" s="72">
        <f>IF(MENU!$F$18="OECD",Copy_OECD!AV74,IF(MENU!$F$18="World",Copy_World!AV76,""))</f>
        <v>0</v>
      </c>
      <c r="AW76" s="72">
        <f>IF(MENU!$F$18="OECD",Copy_OECD!AW74,IF(MENU!$F$18="World",Copy_World!AW76,""))</f>
        <v>0</v>
      </c>
      <c r="AX76" s="72">
        <f>IF(MENU!$F$18="OECD",Copy_OECD!AX74,IF(MENU!$F$18="World",Copy_World!AX76,""))</f>
        <v>0</v>
      </c>
      <c r="AY76" s="72">
        <f>IF(MENU!$F$18="OECD",Copy_OECD!AY74,IF(MENU!$F$18="World",Copy_World!AY76,""))</f>
        <v>0</v>
      </c>
      <c r="AZ76" s="72">
        <f>IF(MENU!$F$18="OECD",Copy_OECD!AZ74,IF(MENU!$F$18="World",Copy_World!AZ76,""))</f>
        <v>0</v>
      </c>
      <c r="BA76" s="72">
        <f>IF(MENU!$F$18="OECD",Copy_OECD!BA74,IF(MENU!$F$18="World",Copy_World!BA76,""))</f>
        <v>0</v>
      </c>
      <c r="BB76" s="72">
        <f>IF(MENU!$F$18="OECD",Copy_OECD!BB74,IF(MENU!$F$18="World",Copy_World!BB76,""))</f>
        <v>0</v>
      </c>
      <c r="BC76" s="72">
        <f>IF(MENU!$F$18="OECD",Copy_OECD!BC74,IF(MENU!$F$18="World",Copy_World!BC76,""))</f>
        <v>0</v>
      </c>
      <c r="BD76" s="72">
        <f>IF(MENU!$F$18="OECD",Copy_OECD!BD74,IF(MENU!$F$18="World",Copy_World!BD76,""))</f>
        <v>0</v>
      </c>
      <c r="BE76" s="72">
        <f>IF(MENU!$F$18="OECD",Copy_OECD!BE74,IF(MENU!$F$18="World",Copy_World!BE76,""))</f>
        <v>0</v>
      </c>
      <c r="BF76" s="72">
        <f>IF(MENU!$F$18="OECD",Copy_OECD!BF74,IF(MENU!$F$18="World",Copy_World!BF76,""))</f>
        <v>0</v>
      </c>
      <c r="BG76" s="72">
        <f>IF(MENU!$F$18="OECD",Copy_OECD!BG74,IF(MENU!$F$18="World",Copy_World!BG76,""))</f>
        <v>0</v>
      </c>
      <c r="BH76" s="72">
        <f>IF(MENU!$F$18="OECD",Copy_OECD!BH74,IF(MENU!$F$18="World",Copy_World!BH76,""))</f>
        <v>0</v>
      </c>
      <c r="BI76" s="72">
        <f>IF(MENU!$F$18="OECD",Copy_OECD!BI74,IF(MENU!$F$18="World",Copy_World!BI76,""))</f>
        <v>0</v>
      </c>
      <c r="BJ76" s="72">
        <f>IF(MENU!$F$18="OECD",Copy_OECD!BJ74,IF(MENU!$F$18="World",Copy_World!BJ76,""))</f>
        <v>0</v>
      </c>
      <c r="BK76" s="72">
        <f>IF(MENU!$F$18="OECD",Copy_OECD!BK74,IF(MENU!$F$18="World",Copy_World!BK76,""))</f>
        <v>0</v>
      </c>
      <c r="BL76" s="72">
        <f>IF(MENU!$F$18="OECD",Copy_OECD!BL74,IF(MENU!$F$18="World",Copy_World!BL76,""))</f>
        <v>0</v>
      </c>
      <c r="BM76" s="73">
        <f>IF(MENU!$F$18="OECD",Copy_OECD!BM74,IF(MENU!$F$18="World",Copy_World!BM76,""))</f>
        <v>0</v>
      </c>
      <c r="BN76" s="73">
        <f>IF(MENU!$F$18="OECD",Copy_OECD!BN74,IF(MENU!$F$18="World",Copy_World!BN76,""))</f>
        <v>0</v>
      </c>
    </row>
    <row r="77" spans="1:111" x14ac:dyDescent="0.3">
      <c r="A77" s="10" t="str">
        <f>IF(MENU!$F$18="OECD",Copy_OECD!A75,IF(MENU!$F$18="World",Copy_World!A77,""))</f>
        <v>Other</v>
      </c>
      <c r="B77" s="73">
        <f>IF(MENU!$F$18="OECD",Copy_OECD!B75,IF(MENU!$F$18="World",Copy_World!B77,""))</f>
        <v>0</v>
      </c>
      <c r="C77" s="73">
        <f>IF(MENU!$F$18="OECD",Copy_OECD!C75,IF(MENU!$F$18="World",Copy_World!C77,""))</f>
        <v>0</v>
      </c>
      <c r="D77" s="73">
        <f>IF(MENU!$F$18="OECD",Copy_OECD!D75,IF(MENU!$F$18="World",Copy_World!D77,""))</f>
        <v>0</v>
      </c>
      <c r="E77" s="73">
        <f>IF(MENU!$F$18="OECD",Copy_OECD!E75,IF(MENU!$F$18="World",Copy_World!E77,""))</f>
        <v>0</v>
      </c>
      <c r="F77" s="73">
        <f>IF(MENU!$F$18="OECD",Copy_OECD!F75,IF(MENU!$F$18="World",Copy_World!F77,""))</f>
        <v>0</v>
      </c>
      <c r="G77" s="73">
        <f>IF(MENU!$F$18="OECD",Copy_OECD!G75,IF(MENU!$F$18="World",Copy_World!G77,""))</f>
        <v>0</v>
      </c>
      <c r="H77" s="73">
        <f>IF(MENU!$F$18="OECD",Copy_OECD!H75,IF(MENU!$F$18="World",Copy_World!H77,""))</f>
        <v>0</v>
      </c>
      <c r="I77" s="73">
        <f>IF(MENU!$F$18="OECD",Copy_OECD!I75,IF(MENU!$F$18="World",Copy_World!I77,""))</f>
        <v>0</v>
      </c>
      <c r="J77" s="73">
        <f>IF(MENU!$F$18="OECD",Copy_OECD!J75,IF(MENU!$F$18="World",Copy_World!J77,""))</f>
        <v>0</v>
      </c>
      <c r="K77" s="73">
        <f>IF(MENU!$F$18="OECD",Copy_OECD!K75,IF(MENU!$F$18="World",Copy_World!K77,""))</f>
        <v>60</v>
      </c>
      <c r="L77" s="73">
        <f>IF(MENU!$F$18="OECD",Copy_OECD!L75,IF(MENU!$F$18="World",Copy_World!L77,""))</f>
        <v>0</v>
      </c>
      <c r="M77" s="73">
        <f>IF(MENU!$F$18="OECD",Copy_OECD!M75,IF(MENU!$F$18="World",Copy_World!M77,""))</f>
        <v>0</v>
      </c>
      <c r="N77" s="73">
        <f>IF(MENU!$F$18="OECD",Copy_OECD!N75,IF(MENU!$F$18="World",Copy_World!N77,""))</f>
        <v>0</v>
      </c>
      <c r="O77" s="73">
        <f>IF(MENU!$F$18="OECD",Copy_OECD!O75,IF(MENU!$F$18="World",Copy_World!O77,""))</f>
        <v>0</v>
      </c>
      <c r="P77" s="73">
        <f>IF(MENU!$F$18="OECD",Copy_OECD!P75,IF(MENU!$F$18="World",Copy_World!P77,""))</f>
        <v>0</v>
      </c>
      <c r="Q77" s="73">
        <f>IF(MENU!$F$18="OECD",Copy_OECD!Q75,IF(MENU!$F$18="World",Copy_World!Q77,""))</f>
        <v>0</v>
      </c>
      <c r="R77" s="73">
        <f>IF(MENU!$F$18="OECD",Copy_OECD!R75,IF(MENU!$F$18="World",Copy_World!R77,""))</f>
        <v>0</v>
      </c>
      <c r="S77" s="73">
        <f>IF(MENU!$F$18="OECD",Copy_OECD!S75,IF(MENU!$F$18="World",Copy_World!S77,""))</f>
        <v>475360</v>
      </c>
      <c r="T77" s="73" t="str">
        <f>IF(MENU!$F$18="OECD",Copy_OECD!T75,IF(MENU!$F$18="World",Copy_World!T77,""))</f>
        <v>x</v>
      </c>
      <c r="U77" s="73">
        <f>IF(MENU!$F$18="OECD",Copy_OECD!U75,IF(MENU!$F$18="World",Copy_World!U77,""))</f>
        <v>0</v>
      </c>
      <c r="V77" s="73">
        <f>IF(MENU!$F$18="OECD",Copy_OECD!V75,IF(MENU!$F$18="World",Copy_World!V77,""))</f>
        <v>0</v>
      </c>
      <c r="W77" s="73">
        <f>IF(MENU!$F$18="OECD",Copy_OECD!W75,IF(MENU!$F$18="World",Copy_World!W77,""))</f>
        <v>0</v>
      </c>
      <c r="X77" s="73">
        <f>IF(MENU!$F$18="OECD",Copy_OECD!X75,IF(MENU!$F$18="World",Copy_World!X77,""))</f>
        <v>0</v>
      </c>
      <c r="Y77" s="73">
        <f>IF(MENU!$F$18="OECD",Copy_OECD!Y75,IF(MENU!$F$18="World",Copy_World!Y77,""))</f>
        <v>0</v>
      </c>
      <c r="Z77" s="73">
        <f>IF(MENU!$F$18="OECD",Copy_OECD!Z75,IF(MENU!$F$18="World",Copy_World!Z77,""))</f>
        <v>0</v>
      </c>
      <c r="AA77" s="73">
        <f>IF(MENU!$F$18="OECD",Copy_OECD!AA75,IF(MENU!$F$18="World",Copy_World!AA77,""))</f>
        <v>0</v>
      </c>
      <c r="AB77" s="73">
        <f>IF(MENU!$F$18="OECD",Copy_OECD!AB75,IF(MENU!$F$18="World",Copy_World!AB77,""))</f>
        <v>2254</v>
      </c>
      <c r="AC77" s="73">
        <f>IF(MENU!$F$18="OECD",Copy_OECD!AC75,IF(MENU!$F$18="World",Copy_World!AC77,""))</f>
        <v>0</v>
      </c>
      <c r="AD77" s="73">
        <f>IF(MENU!$F$18="OECD",Copy_OECD!AD75,IF(MENU!$F$18="World",Copy_World!AD77,""))</f>
        <v>0</v>
      </c>
      <c r="AE77" s="73">
        <f>IF(MENU!$F$18="OECD",Copy_OECD!AE75,IF(MENU!$F$18="World",Copy_World!AE77,""))</f>
        <v>0</v>
      </c>
      <c r="AF77" s="73">
        <f>IF(MENU!$F$18="OECD",Copy_OECD!AF75,IF(MENU!$F$18="World",Copy_World!AF77,""))</f>
        <v>1462</v>
      </c>
      <c r="AG77" s="73">
        <f>IF(MENU!$F$18="OECD",Copy_OECD!AG75,IF(MENU!$F$18="World",Copy_World!AG77,""))</f>
        <v>258</v>
      </c>
      <c r="AH77" s="73">
        <f>IF(MENU!$F$18="OECD",Copy_OECD!AH75,IF(MENU!$F$18="World",Copy_World!AH77,""))</f>
        <v>25006</v>
      </c>
      <c r="AI77" s="73">
        <f>IF(MENU!$F$18="OECD",Copy_OECD!AI75,IF(MENU!$F$18="World",Copy_World!AI77,""))</f>
        <v>1320</v>
      </c>
      <c r="AJ77" s="73">
        <f>IF(MENU!$F$18="OECD",Copy_OECD!AJ75,IF(MENU!$F$18="World",Copy_World!AJ77,""))</f>
        <v>0</v>
      </c>
      <c r="AK77" s="73">
        <f>IF(MENU!$F$18="OECD",Copy_OECD!AK75,IF(MENU!$F$18="World",Copy_World!AK77,""))</f>
        <v>0</v>
      </c>
      <c r="AL77" s="73">
        <f>IF(MENU!$F$18="OECD",Copy_OECD!AL75,IF(MENU!$F$18="World",Copy_World!AL77,""))</f>
        <v>0</v>
      </c>
      <c r="AM77" s="73">
        <f>IF(MENU!$F$18="OECD",Copy_OECD!AM75,IF(MENU!$F$18="World",Copy_World!AM77,""))</f>
        <v>0</v>
      </c>
      <c r="AN77" s="73">
        <f>IF(MENU!$F$18="OECD",Copy_OECD!AN75,IF(MENU!$F$18="World",Copy_World!AN77,""))</f>
        <v>0</v>
      </c>
      <c r="AO77" s="73">
        <f>IF(MENU!$F$18="OECD",Copy_OECD!AO75,IF(MENU!$F$18="World",Copy_World!AO77,""))</f>
        <v>0</v>
      </c>
      <c r="AP77" s="73">
        <f>IF(MENU!$F$18="OECD",Copy_OECD!AP75,IF(MENU!$F$18="World",Copy_World!AP77,""))</f>
        <v>0</v>
      </c>
      <c r="AQ77" s="73">
        <f>IF(MENU!$F$18="OECD",Copy_OECD!AQ75,IF(MENU!$F$18="World",Copy_World!AQ77,""))</f>
        <v>0</v>
      </c>
      <c r="AR77" s="73">
        <f>IF(MENU!$F$18="OECD",Copy_OECD!AR75,IF(MENU!$F$18="World",Copy_World!AR77,""))</f>
        <v>2010</v>
      </c>
      <c r="AS77" s="73">
        <f>IF(MENU!$F$18="OECD",Copy_OECD!AS75,IF(MENU!$F$18="World",Copy_World!AS77,""))</f>
        <v>1713</v>
      </c>
      <c r="AT77" s="73">
        <f>IF(MENU!$F$18="OECD",Copy_OECD!AT75,IF(MENU!$F$18="World",Copy_World!AT77,""))</f>
        <v>21467</v>
      </c>
      <c r="AU77" s="73">
        <f>IF(MENU!$F$18="OECD",Copy_OECD!AU75,IF(MENU!$F$18="World",Copy_World!AU77,""))</f>
        <v>3916</v>
      </c>
      <c r="AV77" s="73">
        <f>IF(MENU!$F$18="OECD",Copy_OECD!AV75,IF(MENU!$F$18="World",Copy_World!AV77,""))</f>
        <v>0</v>
      </c>
      <c r="AW77" s="73">
        <f>IF(MENU!$F$18="OECD",Copy_OECD!AW75,IF(MENU!$F$18="World",Copy_World!AW77,""))</f>
        <v>518</v>
      </c>
      <c r="AX77" s="73">
        <f>IF(MENU!$F$18="OECD",Copy_OECD!AX75,IF(MENU!$F$18="World",Copy_World!AX77,""))</f>
        <v>0</v>
      </c>
      <c r="AY77" s="73">
        <f>IF(MENU!$F$18="OECD",Copy_OECD!AY75,IF(MENU!$F$18="World",Copy_World!AY77,""))</f>
        <v>0</v>
      </c>
      <c r="AZ77" s="73">
        <f>IF(MENU!$F$18="OECD",Copy_OECD!AZ75,IF(MENU!$F$18="World",Copy_World!AZ77,""))</f>
        <v>270</v>
      </c>
      <c r="BA77" s="73">
        <f>IF(MENU!$F$18="OECD",Copy_OECD!BA75,IF(MENU!$F$18="World",Copy_World!BA77,""))</f>
        <v>0</v>
      </c>
      <c r="BB77" s="73">
        <f>IF(MENU!$F$18="OECD",Copy_OECD!BB75,IF(MENU!$F$18="World",Copy_World!BB77,""))</f>
        <v>0</v>
      </c>
      <c r="BC77" s="73">
        <f>IF(MENU!$F$18="OECD",Copy_OECD!BC75,IF(MENU!$F$18="World",Copy_World!BC77,""))</f>
        <v>0</v>
      </c>
      <c r="BD77" s="73">
        <f>IF(MENU!$F$18="OECD",Copy_OECD!BD75,IF(MENU!$F$18="World",Copy_World!BD77,""))</f>
        <v>0</v>
      </c>
      <c r="BE77" s="73">
        <f>IF(MENU!$F$18="OECD",Copy_OECD!BE75,IF(MENU!$F$18="World",Copy_World!BE77,""))</f>
        <v>1502</v>
      </c>
      <c r="BF77" s="73">
        <f>IF(MENU!$F$18="OECD",Copy_OECD!BF75,IF(MENU!$F$18="World",Copy_World!BF77,""))</f>
        <v>0</v>
      </c>
      <c r="BG77" s="73">
        <f>IF(MENU!$F$18="OECD",Copy_OECD!BG75,IF(MENU!$F$18="World",Copy_World!BG77,""))</f>
        <v>1128</v>
      </c>
      <c r="BH77" s="73">
        <f>IF(MENU!$F$18="OECD",Copy_OECD!BH75,IF(MENU!$F$18="World",Copy_World!BH77,""))</f>
        <v>0</v>
      </c>
      <c r="BI77" s="73">
        <f>IF(MENU!$F$18="OECD",Copy_OECD!BI75,IF(MENU!$F$18="World",Copy_World!BI77,""))</f>
        <v>0</v>
      </c>
      <c r="BJ77" s="73">
        <f>IF(MENU!$F$18="OECD",Copy_OECD!BJ75,IF(MENU!$F$18="World",Copy_World!BJ77,""))</f>
        <v>0</v>
      </c>
      <c r="BK77" s="73">
        <f>IF(MENU!$F$18="OECD",Copy_OECD!BK75,IF(MENU!$F$18="World",Copy_World!BK77,""))</f>
        <v>239893</v>
      </c>
      <c r="BL77" s="73">
        <f>IF(MENU!$F$18="OECD",Copy_OECD!BL75,IF(MENU!$F$18="World",Copy_World!BL77,""))</f>
        <v>21241</v>
      </c>
      <c r="BM77" s="73">
        <f>IF(MENU!$F$18="OECD",Copy_OECD!BM75,IF(MENU!$F$18="World",Copy_World!BM77,""))</f>
        <v>799378</v>
      </c>
      <c r="BN77" s="73">
        <f>IF(MENU!$F$18="OECD",Copy_OECD!BN75,IF(MENU!$F$18="World",Copy_World!BN77,""))</f>
        <v>30810</v>
      </c>
    </row>
    <row r="78" spans="1:111" x14ac:dyDescent="0.3">
      <c r="A78" s="11" t="str">
        <f>IF(MENU!$F$18="OECD",Copy_OECD!A76,IF(MENU!$F$18="World",Copy_World!A78,""))</f>
        <v>Residential</v>
      </c>
      <c r="B78" s="72">
        <f>IF(MENU!$F$18="OECD",Copy_OECD!B76,IF(MENU!$F$18="World",Copy_World!B78,""))</f>
        <v>0</v>
      </c>
      <c r="C78" s="72">
        <f>IF(MENU!$F$18="OECD",Copy_OECD!C76,IF(MENU!$F$18="World",Copy_World!C78,""))</f>
        <v>0</v>
      </c>
      <c r="D78" s="72">
        <f>IF(MENU!$F$18="OECD",Copy_OECD!D76,IF(MENU!$F$18="World",Copy_World!D78,""))</f>
        <v>0</v>
      </c>
      <c r="E78" s="72">
        <f>IF(MENU!$F$18="OECD",Copy_OECD!E76,IF(MENU!$F$18="World",Copy_World!E78,""))</f>
        <v>0</v>
      </c>
      <c r="F78" s="72">
        <f>IF(MENU!$F$18="OECD",Copy_OECD!F76,IF(MENU!$F$18="World",Copy_World!F78,""))</f>
        <v>0</v>
      </c>
      <c r="G78" s="72">
        <f>IF(MENU!$F$18="OECD",Copy_OECD!G76,IF(MENU!$F$18="World",Copy_World!G78,""))</f>
        <v>0</v>
      </c>
      <c r="H78" s="72">
        <f>IF(MENU!$F$18="OECD",Copy_OECD!H76,IF(MENU!$F$18="World",Copy_World!H78,""))</f>
        <v>0</v>
      </c>
      <c r="I78" s="72">
        <f>IF(MENU!$F$18="OECD",Copy_OECD!I76,IF(MENU!$F$18="World",Copy_World!I78,""))</f>
        <v>0</v>
      </c>
      <c r="J78" s="72">
        <f>IF(MENU!$F$18="OECD",Copy_OECD!J76,IF(MENU!$F$18="World",Copy_World!J78,""))</f>
        <v>0</v>
      </c>
      <c r="K78" s="72">
        <f>IF(MENU!$F$18="OECD",Copy_OECD!K76,IF(MENU!$F$18="World",Copy_World!K78,""))</f>
        <v>20</v>
      </c>
      <c r="L78" s="72">
        <f>IF(MENU!$F$18="OECD",Copy_OECD!L76,IF(MENU!$F$18="World",Copy_World!L78,""))</f>
        <v>0</v>
      </c>
      <c r="M78" s="72">
        <f>IF(MENU!$F$18="OECD",Copy_OECD!M76,IF(MENU!$F$18="World",Copy_World!M78,""))</f>
        <v>0</v>
      </c>
      <c r="N78" s="72">
        <f>IF(MENU!$F$18="OECD",Copy_OECD!N76,IF(MENU!$F$18="World",Copy_World!N78,""))</f>
        <v>0</v>
      </c>
      <c r="O78" s="72">
        <f>IF(MENU!$F$18="OECD",Copy_OECD!O76,IF(MENU!$F$18="World",Copy_World!O78,""))</f>
        <v>0</v>
      </c>
      <c r="P78" s="72">
        <f>IF(MENU!$F$18="OECD",Copy_OECD!P76,IF(MENU!$F$18="World",Copy_World!P78,""))</f>
        <v>0</v>
      </c>
      <c r="Q78" s="72">
        <f>IF(MENU!$F$18="OECD",Copy_OECD!Q76,IF(MENU!$F$18="World",Copy_World!Q78,""))</f>
        <v>0</v>
      </c>
      <c r="R78" s="72">
        <f>IF(MENU!$F$18="OECD",Copy_OECD!R76,IF(MENU!$F$18="World",Copy_World!R78,""))</f>
        <v>0</v>
      </c>
      <c r="S78" s="72">
        <f>IF(MENU!$F$18="OECD",Copy_OECD!S76,IF(MENU!$F$18="World",Copy_World!S78,""))</f>
        <v>267628</v>
      </c>
      <c r="T78" s="73" t="str">
        <f>IF(MENU!$F$18="OECD",Copy_OECD!T76,IF(MENU!$F$18="World",Copy_World!T78,""))</f>
        <v>x</v>
      </c>
      <c r="U78" s="72">
        <f>IF(MENU!$F$18="OECD",Copy_OECD!U76,IF(MENU!$F$18="World",Copy_World!U78,""))</f>
        <v>0</v>
      </c>
      <c r="V78" s="72">
        <f>IF(MENU!$F$18="OECD",Copy_OECD!V76,IF(MENU!$F$18="World",Copy_World!V78,""))</f>
        <v>0</v>
      </c>
      <c r="W78" s="72">
        <f>IF(MENU!$F$18="OECD",Copy_OECD!W76,IF(MENU!$F$18="World",Copy_World!W78,""))</f>
        <v>0</v>
      </c>
      <c r="X78" s="72">
        <f>IF(MENU!$F$18="OECD",Copy_OECD!X76,IF(MENU!$F$18="World",Copy_World!X78,""))</f>
        <v>0</v>
      </c>
      <c r="Y78" s="72">
        <f>IF(MENU!$F$18="OECD",Copy_OECD!Y76,IF(MENU!$F$18="World",Copy_World!Y78,""))</f>
        <v>0</v>
      </c>
      <c r="Z78" s="72">
        <f>IF(MENU!$F$18="OECD",Copy_OECD!Z76,IF(MENU!$F$18="World",Copy_World!Z78,""))</f>
        <v>0</v>
      </c>
      <c r="AA78" s="72">
        <f>IF(MENU!$F$18="OECD",Copy_OECD!AA76,IF(MENU!$F$18="World",Copy_World!AA78,""))</f>
        <v>0</v>
      </c>
      <c r="AB78" s="72">
        <f>IF(MENU!$F$18="OECD",Copy_OECD!AB76,IF(MENU!$F$18="World",Copy_World!AB78,""))</f>
        <v>1012</v>
      </c>
      <c r="AC78" s="72">
        <f>IF(MENU!$F$18="OECD",Copy_OECD!AC76,IF(MENU!$F$18="World",Copy_World!AC78,""))</f>
        <v>0</v>
      </c>
      <c r="AD78" s="72">
        <f>IF(MENU!$F$18="OECD",Copy_OECD!AD76,IF(MENU!$F$18="World",Copy_World!AD78,""))</f>
        <v>0</v>
      </c>
      <c r="AE78" s="72">
        <f>IF(MENU!$F$18="OECD",Copy_OECD!AE76,IF(MENU!$F$18="World",Copy_World!AE78,""))</f>
        <v>0</v>
      </c>
      <c r="AF78" s="72">
        <f>IF(MENU!$F$18="OECD",Copy_OECD!AF76,IF(MENU!$F$18="World",Copy_World!AF78,""))</f>
        <v>0</v>
      </c>
      <c r="AG78" s="72">
        <f>IF(MENU!$F$18="OECD",Copy_OECD!AG76,IF(MENU!$F$18="World",Copy_World!AG78,""))</f>
        <v>258</v>
      </c>
      <c r="AH78" s="72">
        <f>IF(MENU!$F$18="OECD",Copy_OECD!AH76,IF(MENU!$F$18="World",Copy_World!AH78,""))</f>
        <v>298</v>
      </c>
      <c r="AI78" s="72">
        <f>IF(MENU!$F$18="OECD",Copy_OECD!AI76,IF(MENU!$F$18="World",Copy_World!AI78,""))</f>
        <v>0</v>
      </c>
      <c r="AJ78" s="72">
        <f>IF(MENU!$F$18="OECD",Copy_OECD!AJ76,IF(MENU!$F$18="World",Copy_World!AJ78,""))</f>
        <v>0</v>
      </c>
      <c r="AK78" s="72">
        <f>IF(MENU!$F$18="OECD",Copy_OECD!AK76,IF(MENU!$F$18="World",Copy_World!AK78,""))</f>
        <v>0</v>
      </c>
      <c r="AL78" s="72">
        <f>IF(MENU!$F$18="OECD",Copy_OECD!AL76,IF(MENU!$F$18="World",Copy_World!AL78,""))</f>
        <v>0</v>
      </c>
      <c r="AM78" s="72">
        <f>IF(MENU!$F$18="OECD",Copy_OECD!AM76,IF(MENU!$F$18="World",Copy_World!AM78,""))</f>
        <v>0</v>
      </c>
      <c r="AN78" s="72">
        <f>IF(MENU!$F$18="OECD",Copy_OECD!AN76,IF(MENU!$F$18="World",Copy_World!AN78,""))</f>
        <v>0</v>
      </c>
      <c r="AO78" s="72">
        <f>IF(MENU!$F$18="OECD",Copy_OECD!AO76,IF(MENU!$F$18="World",Copy_World!AO78,""))</f>
        <v>0</v>
      </c>
      <c r="AP78" s="72">
        <f>IF(MENU!$F$18="OECD",Copy_OECD!AP76,IF(MENU!$F$18="World",Copy_World!AP78,""))</f>
        <v>0</v>
      </c>
      <c r="AQ78" s="72">
        <f>IF(MENU!$F$18="OECD",Copy_OECD!AQ76,IF(MENU!$F$18="World",Copy_World!AQ78,""))</f>
        <v>0</v>
      </c>
      <c r="AR78" s="72">
        <f>IF(MENU!$F$18="OECD",Copy_OECD!AR76,IF(MENU!$F$18="World",Copy_World!AR78,""))</f>
        <v>0</v>
      </c>
      <c r="AS78" s="72">
        <f>IF(MENU!$F$18="OECD",Copy_OECD!AS76,IF(MENU!$F$18="World",Copy_World!AS78,""))</f>
        <v>0</v>
      </c>
      <c r="AT78" s="72">
        <f>IF(MENU!$F$18="OECD",Copy_OECD!AT76,IF(MENU!$F$18="World",Copy_World!AT78,""))</f>
        <v>18108</v>
      </c>
      <c r="AU78" s="72">
        <f>IF(MENU!$F$18="OECD",Copy_OECD!AU76,IF(MENU!$F$18="World",Copy_World!AU78,""))</f>
        <v>0</v>
      </c>
      <c r="AV78" s="72">
        <f>IF(MENU!$F$18="OECD",Copy_OECD!AV76,IF(MENU!$F$18="World",Copy_World!AV78,""))</f>
        <v>0</v>
      </c>
      <c r="AW78" s="72">
        <f>IF(MENU!$F$18="OECD",Copy_OECD!AW76,IF(MENU!$F$18="World",Copy_World!AW78,""))</f>
        <v>0</v>
      </c>
      <c r="AX78" s="72">
        <f>IF(MENU!$F$18="OECD",Copy_OECD!AX76,IF(MENU!$F$18="World",Copy_World!AX78,""))</f>
        <v>0</v>
      </c>
      <c r="AY78" s="72">
        <f>IF(MENU!$F$18="OECD",Copy_OECD!AY76,IF(MENU!$F$18="World",Copy_World!AY78,""))</f>
        <v>0</v>
      </c>
      <c r="AZ78" s="72">
        <f>IF(MENU!$F$18="OECD",Copy_OECD!AZ76,IF(MENU!$F$18="World",Copy_World!AZ78,""))</f>
        <v>270</v>
      </c>
      <c r="BA78" s="72">
        <f>IF(MENU!$F$18="OECD",Copy_OECD!BA76,IF(MENU!$F$18="World",Copy_World!BA78,""))</f>
        <v>0</v>
      </c>
      <c r="BB78" s="72">
        <f>IF(MENU!$F$18="OECD",Copy_OECD!BB76,IF(MENU!$F$18="World",Copy_World!BB78,""))</f>
        <v>0</v>
      </c>
      <c r="BC78" s="72">
        <f>IF(MENU!$F$18="OECD",Copy_OECD!BC76,IF(MENU!$F$18="World",Copy_World!BC78,""))</f>
        <v>0</v>
      </c>
      <c r="BD78" s="72">
        <f>IF(MENU!$F$18="OECD",Copy_OECD!BD76,IF(MENU!$F$18="World",Copy_World!BD78,""))</f>
        <v>0</v>
      </c>
      <c r="BE78" s="72">
        <f>IF(MENU!$F$18="OECD",Copy_OECD!BE76,IF(MENU!$F$18="World",Copy_World!BE78,""))</f>
        <v>0</v>
      </c>
      <c r="BF78" s="72">
        <f>IF(MENU!$F$18="OECD",Copy_OECD!BF76,IF(MENU!$F$18="World",Copy_World!BF78,""))</f>
        <v>0</v>
      </c>
      <c r="BG78" s="72">
        <f>IF(MENU!$F$18="OECD",Copy_OECD!BG76,IF(MENU!$F$18="World",Copy_World!BG78,""))</f>
        <v>902</v>
      </c>
      <c r="BH78" s="72">
        <f>IF(MENU!$F$18="OECD",Copy_OECD!BH76,IF(MENU!$F$18="World",Copy_World!BH78,""))</f>
        <v>0</v>
      </c>
      <c r="BI78" s="72">
        <f>IF(MENU!$F$18="OECD",Copy_OECD!BI76,IF(MENU!$F$18="World",Copy_World!BI78,""))</f>
        <v>0</v>
      </c>
      <c r="BJ78" s="72">
        <f>IF(MENU!$F$18="OECD",Copy_OECD!BJ76,IF(MENU!$F$18="World",Copy_World!BJ78,""))</f>
        <v>0</v>
      </c>
      <c r="BK78" s="72">
        <f>IF(MENU!$F$18="OECD",Copy_OECD!BK76,IF(MENU!$F$18="World",Copy_World!BK78,""))</f>
        <v>82440</v>
      </c>
      <c r="BL78" s="72">
        <f>IF(MENU!$F$18="OECD",Copy_OECD!BL76,IF(MENU!$F$18="World",Copy_World!BL78,""))</f>
        <v>10916</v>
      </c>
      <c r="BM78" s="73">
        <f>IF(MENU!$F$18="OECD",Copy_OECD!BM76,IF(MENU!$F$18="World",Copy_World!BM78,""))</f>
        <v>381852</v>
      </c>
      <c r="BN78" s="73">
        <f>IF(MENU!$F$18="OECD",Copy_OECD!BN76,IF(MENU!$F$18="World",Copy_World!BN78,""))</f>
        <v>19279</v>
      </c>
    </row>
    <row r="79" spans="1:111" x14ac:dyDescent="0.3">
      <c r="A79" s="11" t="str">
        <f>IF(MENU!$F$18="OECD",Copy_OECD!A77,IF(MENU!$F$18="World",Copy_World!A79,""))</f>
        <v>Commercial and public services</v>
      </c>
      <c r="B79" s="72">
        <f>IF(MENU!$F$18="OECD",Copy_OECD!B77,IF(MENU!$F$18="World",Copy_World!B79,""))</f>
        <v>0</v>
      </c>
      <c r="C79" s="72">
        <f>IF(MENU!$F$18="OECD",Copy_OECD!C77,IF(MENU!$F$18="World",Copy_World!C79,""))</f>
        <v>0</v>
      </c>
      <c r="D79" s="72">
        <f>IF(MENU!$F$18="OECD",Copy_OECD!D77,IF(MENU!$F$18="World",Copy_World!D79,""))</f>
        <v>0</v>
      </c>
      <c r="E79" s="72">
        <f>IF(MENU!$F$18="OECD",Copy_OECD!E77,IF(MENU!$F$18="World",Copy_World!E79,""))</f>
        <v>0</v>
      </c>
      <c r="F79" s="72">
        <f>IF(MENU!$F$18="OECD",Copy_OECD!F77,IF(MENU!$F$18="World",Copy_World!F79,""))</f>
        <v>0</v>
      </c>
      <c r="G79" s="72">
        <f>IF(MENU!$F$18="OECD",Copy_OECD!G77,IF(MENU!$F$18="World",Copy_World!G79,""))</f>
        <v>0</v>
      </c>
      <c r="H79" s="72">
        <f>IF(MENU!$F$18="OECD",Copy_OECD!H77,IF(MENU!$F$18="World",Copy_World!H79,""))</f>
        <v>0</v>
      </c>
      <c r="I79" s="72">
        <f>IF(MENU!$F$18="OECD",Copy_OECD!I77,IF(MENU!$F$18="World",Copy_World!I79,""))</f>
        <v>0</v>
      </c>
      <c r="J79" s="72">
        <f>IF(MENU!$F$18="OECD",Copy_OECD!J77,IF(MENU!$F$18="World",Copy_World!J79,""))</f>
        <v>0</v>
      </c>
      <c r="K79" s="72">
        <f>IF(MENU!$F$18="OECD",Copy_OECD!K77,IF(MENU!$F$18="World",Copy_World!K79,""))</f>
        <v>40</v>
      </c>
      <c r="L79" s="72">
        <f>IF(MENU!$F$18="OECD",Copy_OECD!L77,IF(MENU!$F$18="World",Copy_World!L79,""))</f>
        <v>0</v>
      </c>
      <c r="M79" s="72">
        <f>IF(MENU!$F$18="OECD",Copy_OECD!M77,IF(MENU!$F$18="World",Copy_World!M79,""))</f>
        <v>0</v>
      </c>
      <c r="N79" s="72">
        <f>IF(MENU!$F$18="OECD",Copy_OECD!N77,IF(MENU!$F$18="World",Copy_World!N79,""))</f>
        <v>0</v>
      </c>
      <c r="O79" s="72">
        <f>IF(MENU!$F$18="OECD",Copy_OECD!O77,IF(MENU!$F$18="World",Copy_World!O79,""))</f>
        <v>0</v>
      </c>
      <c r="P79" s="72">
        <f>IF(MENU!$F$18="OECD",Copy_OECD!P77,IF(MENU!$F$18="World",Copy_World!P79,""))</f>
        <v>0</v>
      </c>
      <c r="Q79" s="72">
        <f>IF(MENU!$F$18="OECD",Copy_OECD!Q77,IF(MENU!$F$18="World",Copy_World!Q79,""))</f>
        <v>0</v>
      </c>
      <c r="R79" s="72">
        <f>IF(MENU!$F$18="OECD",Copy_OECD!R77,IF(MENU!$F$18="World",Copy_World!R79,""))</f>
        <v>0</v>
      </c>
      <c r="S79" s="72">
        <f>IF(MENU!$F$18="OECD",Copy_OECD!S77,IF(MENU!$F$18="World",Copy_World!S79,""))</f>
        <v>120860</v>
      </c>
      <c r="T79" s="73" t="str">
        <f>IF(MENU!$F$18="OECD",Copy_OECD!T77,IF(MENU!$F$18="World",Copy_World!T79,""))</f>
        <v>x</v>
      </c>
      <c r="U79" s="72">
        <f>IF(MENU!$F$18="OECD",Copy_OECD!U77,IF(MENU!$F$18="World",Copy_World!U79,""))</f>
        <v>0</v>
      </c>
      <c r="V79" s="72">
        <f>IF(MENU!$F$18="OECD",Copy_OECD!V77,IF(MENU!$F$18="World",Copy_World!V79,""))</f>
        <v>0</v>
      </c>
      <c r="W79" s="72">
        <f>IF(MENU!$F$18="OECD",Copy_OECD!W77,IF(MENU!$F$18="World",Copy_World!W79,""))</f>
        <v>0</v>
      </c>
      <c r="X79" s="72">
        <f>IF(MENU!$F$18="OECD",Copy_OECD!X77,IF(MENU!$F$18="World",Copy_World!X79,""))</f>
        <v>0</v>
      </c>
      <c r="Y79" s="72">
        <f>IF(MENU!$F$18="OECD",Copy_OECD!Y77,IF(MENU!$F$18="World",Copy_World!Y79,""))</f>
        <v>0</v>
      </c>
      <c r="Z79" s="72">
        <f>IF(MENU!$F$18="OECD",Copy_OECD!Z77,IF(MENU!$F$18="World",Copy_World!Z79,""))</f>
        <v>0</v>
      </c>
      <c r="AA79" s="72">
        <f>IF(MENU!$F$18="OECD",Copy_OECD!AA77,IF(MENU!$F$18="World",Copy_World!AA79,""))</f>
        <v>0</v>
      </c>
      <c r="AB79" s="72">
        <f>IF(MENU!$F$18="OECD",Copy_OECD!AB77,IF(MENU!$F$18="World",Copy_World!AB79,""))</f>
        <v>276</v>
      </c>
      <c r="AC79" s="72">
        <f>IF(MENU!$F$18="OECD",Copy_OECD!AC77,IF(MENU!$F$18="World",Copy_World!AC79,""))</f>
        <v>0</v>
      </c>
      <c r="AD79" s="72">
        <f>IF(MENU!$F$18="OECD",Copy_OECD!AD77,IF(MENU!$F$18="World",Copy_World!AD79,""))</f>
        <v>0</v>
      </c>
      <c r="AE79" s="72">
        <f>IF(MENU!$F$18="OECD",Copy_OECD!AE77,IF(MENU!$F$18="World",Copy_World!AE79,""))</f>
        <v>0</v>
      </c>
      <c r="AF79" s="72">
        <f>IF(MENU!$F$18="OECD",Copy_OECD!AF77,IF(MENU!$F$18="World",Copy_World!AF79,""))</f>
        <v>0</v>
      </c>
      <c r="AG79" s="72">
        <f>IF(MENU!$F$18="OECD",Copy_OECD!AG77,IF(MENU!$F$18="World",Copy_World!AG79,""))</f>
        <v>0</v>
      </c>
      <c r="AH79" s="72">
        <f>IF(MENU!$F$18="OECD",Copy_OECD!AH77,IF(MENU!$F$18="World",Copy_World!AH79,""))</f>
        <v>3365</v>
      </c>
      <c r="AI79" s="72">
        <f>IF(MENU!$F$18="OECD",Copy_OECD!AI77,IF(MENU!$F$18="World",Copy_World!AI79,""))</f>
        <v>0</v>
      </c>
      <c r="AJ79" s="72">
        <f>IF(MENU!$F$18="OECD",Copy_OECD!AJ77,IF(MENU!$F$18="World",Copy_World!AJ79,""))</f>
        <v>0</v>
      </c>
      <c r="AK79" s="72">
        <f>IF(MENU!$F$18="OECD",Copy_OECD!AK77,IF(MENU!$F$18="World",Copy_World!AK79,""))</f>
        <v>0</v>
      </c>
      <c r="AL79" s="72">
        <f>IF(MENU!$F$18="OECD",Copy_OECD!AL77,IF(MENU!$F$18="World",Copy_World!AL79,""))</f>
        <v>0</v>
      </c>
      <c r="AM79" s="72">
        <f>IF(MENU!$F$18="OECD",Copy_OECD!AM77,IF(MENU!$F$18="World",Copy_World!AM79,""))</f>
        <v>0</v>
      </c>
      <c r="AN79" s="72">
        <f>IF(MENU!$F$18="OECD",Copy_OECD!AN77,IF(MENU!$F$18="World",Copy_World!AN79,""))</f>
        <v>0</v>
      </c>
      <c r="AO79" s="72">
        <f>IF(MENU!$F$18="OECD",Copy_OECD!AO77,IF(MENU!$F$18="World",Copy_World!AO79,""))</f>
        <v>0</v>
      </c>
      <c r="AP79" s="72">
        <f>IF(MENU!$F$18="OECD",Copy_OECD!AP77,IF(MENU!$F$18="World",Copy_World!AP79,""))</f>
        <v>0</v>
      </c>
      <c r="AQ79" s="72">
        <f>IF(MENU!$F$18="OECD",Copy_OECD!AQ77,IF(MENU!$F$18="World",Copy_World!AQ79,""))</f>
        <v>0</v>
      </c>
      <c r="AR79" s="72">
        <f>IF(MENU!$F$18="OECD",Copy_OECD!AR77,IF(MENU!$F$18="World",Copy_World!AR79,""))</f>
        <v>2010</v>
      </c>
      <c r="AS79" s="72">
        <f>IF(MENU!$F$18="OECD",Copy_OECD!AS77,IF(MENU!$F$18="World",Copy_World!AS79,""))</f>
        <v>1713</v>
      </c>
      <c r="AT79" s="72">
        <f>IF(MENU!$F$18="OECD",Copy_OECD!AT77,IF(MENU!$F$18="World",Copy_World!AT79,""))</f>
        <v>484</v>
      </c>
      <c r="AU79" s="72">
        <f>IF(MENU!$F$18="OECD",Copy_OECD!AU77,IF(MENU!$F$18="World",Copy_World!AU79,""))</f>
        <v>1903</v>
      </c>
      <c r="AV79" s="72">
        <f>IF(MENU!$F$18="OECD",Copy_OECD!AV77,IF(MENU!$F$18="World",Copy_World!AV79,""))</f>
        <v>0</v>
      </c>
      <c r="AW79" s="72">
        <f>IF(MENU!$F$18="OECD",Copy_OECD!AW77,IF(MENU!$F$18="World",Copy_World!AW79,""))</f>
        <v>0</v>
      </c>
      <c r="AX79" s="72">
        <f>IF(MENU!$F$18="OECD",Copy_OECD!AX77,IF(MENU!$F$18="World",Copy_World!AX79,""))</f>
        <v>0</v>
      </c>
      <c r="AY79" s="72">
        <f>IF(MENU!$F$18="OECD",Copy_OECD!AY77,IF(MENU!$F$18="World",Copy_World!AY79,""))</f>
        <v>0</v>
      </c>
      <c r="AZ79" s="72">
        <f>IF(MENU!$F$18="OECD",Copy_OECD!AZ77,IF(MENU!$F$18="World",Copy_World!AZ79,""))</f>
        <v>0</v>
      </c>
      <c r="BA79" s="72">
        <f>IF(MENU!$F$18="OECD",Copy_OECD!BA77,IF(MENU!$F$18="World",Copy_World!BA79,""))</f>
        <v>0</v>
      </c>
      <c r="BB79" s="72">
        <f>IF(MENU!$F$18="OECD",Copy_OECD!BB77,IF(MENU!$F$18="World",Copy_World!BB79,""))</f>
        <v>0</v>
      </c>
      <c r="BC79" s="72">
        <f>IF(MENU!$F$18="OECD",Copy_OECD!BC77,IF(MENU!$F$18="World",Copy_World!BC79,""))</f>
        <v>0</v>
      </c>
      <c r="BD79" s="72">
        <f>IF(MENU!$F$18="OECD",Copy_OECD!BD77,IF(MENU!$F$18="World",Copy_World!BD79,""))</f>
        <v>0</v>
      </c>
      <c r="BE79" s="72">
        <f>IF(MENU!$F$18="OECD",Copy_OECD!BE77,IF(MENU!$F$18="World",Copy_World!BE79,""))</f>
        <v>0</v>
      </c>
      <c r="BF79" s="72">
        <f>IF(MENU!$F$18="OECD",Copy_OECD!BF77,IF(MENU!$F$18="World",Copy_World!BF79,""))</f>
        <v>0</v>
      </c>
      <c r="BG79" s="72">
        <f>IF(MENU!$F$18="OECD",Copy_OECD!BG77,IF(MENU!$F$18="World",Copy_World!BG79,""))</f>
        <v>226</v>
      </c>
      <c r="BH79" s="72">
        <f>IF(MENU!$F$18="OECD",Copy_OECD!BH77,IF(MENU!$F$18="World",Copy_World!BH79,""))</f>
        <v>0</v>
      </c>
      <c r="BI79" s="72">
        <f>IF(MENU!$F$18="OECD",Copy_OECD!BI77,IF(MENU!$F$18="World",Copy_World!BI79,""))</f>
        <v>0</v>
      </c>
      <c r="BJ79" s="72">
        <f>IF(MENU!$F$18="OECD",Copy_OECD!BJ77,IF(MENU!$F$18="World",Copy_World!BJ79,""))</f>
        <v>0</v>
      </c>
      <c r="BK79" s="72">
        <f>IF(MENU!$F$18="OECD",Copy_OECD!BK77,IF(MENU!$F$18="World",Copy_World!BK79,""))</f>
        <v>127845</v>
      </c>
      <c r="BL79" s="72">
        <f>IF(MENU!$F$18="OECD",Copy_OECD!BL77,IF(MENU!$F$18="World",Copy_World!BL79,""))</f>
        <v>6140</v>
      </c>
      <c r="BM79" s="73">
        <f>IF(MENU!$F$18="OECD",Copy_OECD!BM77,IF(MENU!$F$18="World",Copy_World!BM79,""))</f>
        <v>264860</v>
      </c>
      <c r="BN79" s="73">
        <f>IF(MENU!$F$18="OECD",Copy_OECD!BN77,IF(MENU!$F$18="World",Copy_World!BN79,""))</f>
        <v>4622</v>
      </c>
    </row>
    <row r="80" spans="1:111" x14ac:dyDescent="0.3">
      <c r="A80" s="11" t="str">
        <f>IF(MENU!$F$18="OECD",Copy_OECD!A78,IF(MENU!$F$18="World",Copy_World!A80,""))</f>
        <v>Agriculture/forestry</v>
      </c>
      <c r="B80" s="72">
        <f>IF(MENU!$F$18="OECD",Copy_OECD!B78,IF(MENU!$F$18="World",Copy_World!B80,""))</f>
        <v>0</v>
      </c>
      <c r="C80" s="72">
        <f>IF(MENU!$F$18="OECD",Copy_OECD!C78,IF(MENU!$F$18="World",Copy_World!C80,""))</f>
        <v>0</v>
      </c>
      <c r="D80" s="72">
        <f>IF(MENU!$F$18="OECD",Copy_OECD!D78,IF(MENU!$F$18="World",Copy_World!D80,""))</f>
        <v>0</v>
      </c>
      <c r="E80" s="72">
        <f>IF(MENU!$F$18="OECD",Copy_OECD!E78,IF(MENU!$F$18="World",Copy_World!E80,""))</f>
        <v>0</v>
      </c>
      <c r="F80" s="72">
        <f>IF(MENU!$F$18="OECD",Copy_OECD!F78,IF(MENU!$F$18="World",Copy_World!F80,""))</f>
        <v>0</v>
      </c>
      <c r="G80" s="72">
        <f>IF(MENU!$F$18="OECD",Copy_OECD!G78,IF(MENU!$F$18="World",Copy_World!G80,""))</f>
        <v>0</v>
      </c>
      <c r="H80" s="72">
        <f>IF(MENU!$F$18="OECD",Copy_OECD!H78,IF(MENU!$F$18="World",Copy_World!H80,""))</f>
        <v>0</v>
      </c>
      <c r="I80" s="72">
        <f>IF(MENU!$F$18="OECD",Copy_OECD!I78,IF(MENU!$F$18="World",Copy_World!I80,""))</f>
        <v>0</v>
      </c>
      <c r="J80" s="72">
        <f>IF(MENU!$F$18="OECD",Copy_OECD!J78,IF(MENU!$F$18="World",Copy_World!J80,""))</f>
        <v>0</v>
      </c>
      <c r="K80" s="72">
        <f>IF(MENU!$F$18="OECD",Copy_OECD!K78,IF(MENU!$F$18="World",Copy_World!K80,""))</f>
        <v>0</v>
      </c>
      <c r="L80" s="72">
        <f>IF(MENU!$F$18="OECD",Copy_OECD!L78,IF(MENU!$F$18="World",Copy_World!L80,""))</f>
        <v>0</v>
      </c>
      <c r="M80" s="72">
        <f>IF(MENU!$F$18="OECD",Copy_OECD!M78,IF(MENU!$F$18="World",Copy_World!M80,""))</f>
        <v>0</v>
      </c>
      <c r="N80" s="72">
        <f>IF(MENU!$F$18="OECD",Copy_OECD!N78,IF(MENU!$F$18="World",Copy_World!N80,""))</f>
        <v>0</v>
      </c>
      <c r="O80" s="72">
        <f>IF(MENU!$F$18="OECD",Copy_OECD!O78,IF(MENU!$F$18="World",Copy_World!O80,""))</f>
        <v>0</v>
      </c>
      <c r="P80" s="72">
        <f>IF(MENU!$F$18="OECD",Copy_OECD!P78,IF(MENU!$F$18="World",Copy_World!P80,""))</f>
        <v>0</v>
      </c>
      <c r="Q80" s="72">
        <f>IF(MENU!$F$18="OECD",Copy_OECD!Q78,IF(MENU!$F$18="World",Copy_World!Q80,""))</f>
        <v>0</v>
      </c>
      <c r="R80" s="72">
        <f>IF(MENU!$F$18="OECD",Copy_OECD!R78,IF(MENU!$F$18="World",Copy_World!R80,""))</f>
        <v>0</v>
      </c>
      <c r="S80" s="72">
        <f>IF(MENU!$F$18="OECD",Copy_OECD!S78,IF(MENU!$F$18="World",Copy_World!S80,""))</f>
        <v>86701</v>
      </c>
      <c r="T80" s="73" t="str">
        <f>IF(MENU!$F$18="OECD",Copy_OECD!T78,IF(MENU!$F$18="World",Copy_World!T80,""))</f>
        <v>x</v>
      </c>
      <c r="U80" s="72">
        <f>IF(MENU!$F$18="OECD",Copy_OECD!U78,IF(MENU!$F$18="World",Copy_World!U80,""))</f>
        <v>0</v>
      </c>
      <c r="V80" s="72">
        <f>IF(MENU!$F$18="OECD",Copy_OECD!V78,IF(MENU!$F$18="World",Copy_World!V80,""))</f>
        <v>0</v>
      </c>
      <c r="W80" s="72">
        <f>IF(MENU!$F$18="OECD",Copy_OECD!W78,IF(MENU!$F$18="World",Copy_World!W80,""))</f>
        <v>0</v>
      </c>
      <c r="X80" s="72">
        <f>IF(MENU!$F$18="OECD",Copy_OECD!X78,IF(MENU!$F$18="World",Copy_World!X80,""))</f>
        <v>0</v>
      </c>
      <c r="Y80" s="72">
        <f>IF(MENU!$F$18="OECD",Copy_OECD!Y78,IF(MENU!$F$18="World",Copy_World!Y80,""))</f>
        <v>0</v>
      </c>
      <c r="Z80" s="72">
        <f>IF(MENU!$F$18="OECD",Copy_OECD!Z78,IF(MENU!$F$18="World",Copy_World!Z80,""))</f>
        <v>0</v>
      </c>
      <c r="AA80" s="72">
        <f>IF(MENU!$F$18="OECD",Copy_OECD!AA78,IF(MENU!$F$18="World",Copy_World!AA80,""))</f>
        <v>0</v>
      </c>
      <c r="AB80" s="72">
        <f>IF(MENU!$F$18="OECD",Copy_OECD!AB78,IF(MENU!$F$18="World",Copy_World!AB80,""))</f>
        <v>966</v>
      </c>
      <c r="AC80" s="72">
        <f>IF(MENU!$F$18="OECD",Copy_OECD!AC78,IF(MENU!$F$18="World",Copy_World!AC80,""))</f>
        <v>0</v>
      </c>
      <c r="AD80" s="72">
        <f>IF(MENU!$F$18="OECD",Copy_OECD!AD78,IF(MENU!$F$18="World",Copy_World!AD80,""))</f>
        <v>0</v>
      </c>
      <c r="AE80" s="72">
        <f>IF(MENU!$F$18="OECD",Copy_OECD!AE78,IF(MENU!$F$18="World",Copy_World!AE80,""))</f>
        <v>0</v>
      </c>
      <c r="AF80" s="72">
        <f>IF(MENU!$F$18="OECD",Copy_OECD!AF78,IF(MENU!$F$18="World",Copy_World!AF80,""))</f>
        <v>0</v>
      </c>
      <c r="AG80" s="72">
        <f>IF(MENU!$F$18="OECD",Copy_OECD!AG78,IF(MENU!$F$18="World",Copy_World!AG80,""))</f>
        <v>0</v>
      </c>
      <c r="AH80" s="72">
        <f>IF(MENU!$F$18="OECD",Copy_OECD!AH78,IF(MENU!$F$18="World",Copy_World!AH80,""))</f>
        <v>14058</v>
      </c>
      <c r="AI80" s="72">
        <f>IF(MENU!$F$18="OECD",Copy_OECD!AI78,IF(MENU!$F$18="World",Copy_World!AI80,""))</f>
        <v>0</v>
      </c>
      <c r="AJ80" s="72">
        <f>IF(MENU!$F$18="OECD",Copy_OECD!AJ78,IF(MENU!$F$18="World",Copy_World!AJ80,""))</f>
        <v>0</v>
      </c>
      <c r="AK80" s="72">
        <f>IF(MENU!$F$18="OECD",Copy_OECD!AK78,IF(MENU!$F$18="World",Copy_World!AK80,""))</f>
        <v>0</v>
      </c>
      <c r="AL80" s="72">
        <f>IF(MENU!$F$18="OECD",Copy_OECD!AL78,IF(MENU!$F$18="World",Copy_World!AL80,""))</f>
        <v>0</v>
      </c>
      <c r="AM80" s="72">
        <f>IF(MENU!$F$18="OECD",Copy_OECD!AM78,IF(MENU!$F$18="World",Copy_World!AM80,""))</f>
        <v>0</v>
      </c>
      <c r="AN80" s="72">
        <f>IF(MENU!$F$18="OECD",Copy_OECD!AN78,IF(MENU!$F$18="World",Copy_World!AN80,""))</f>
        <v>0</v>
      </c>
      <c r="AO80" s="72">
        <f>IF(MENU!$F$18="OECD",Copy_OECD!AO78,IF(MENU!$F$18="World",Copy_World!AO80,""))</f>
        <v>0</v>
      </c>
      <c r="AP80" s="72">
        <f>IF(MENU!$F$18="OECD",Copy_OECD!AP78,IF(MENU!$F$18="World",Copy_World!AP80,""))</f>
        <v>0</v>
      </c>
      <c r="AQ80" s="72">
        <f>IF(MENU!$F$18="OECD",Copy_OECD!AQ78,IF(MENU!$F$18="World",Copy_World!AQ80,""))</f>
        <v>0</v>
      </c>
      <c r="AR80" s="72">
        <f>IF(MENU!$F$18="OECD",Copy_OECD!AR78,IF(MENU!$F$18="World",Copy_World!AR80,""))</f>
        <v>0</v>
      </c>
      <c r="AS80" s="72">
        <f>IF(MENU!$F$18="OECD",Copy_OECD!AS78,IF(MENU!$F$18="World",Copy_World!AS80,""))</f>
        <v>0</v>
      </c>
      <c r="AT80" s="72">
        <f>IF(MENU!$F$18="OECD",Copy_OECD!AT78,IF(MENU!$F$18="World",Copy_World!AT80,""))</f>
        <v>2387</v>
      </c>
      <c r="AU80" s="72">
        <f>IF(MENU!$F$18="OECD",Copy_OECD!AU78,IF(MENU!$F$18="World",Copy_World!AU80,""))</f>
        <v>2014</v>
      </c>
      <c r="AV80" s="72">
        <f>IF(MENU!$F$18="OECD",Copy_OECD!AV78,IF(MENU!$F$18="World",Copy_World!AV80,""))</f>
        <v>0</v>
      </c>
      <c r="AW80" s="72">
        <f>IF(MENU!$F$18="OECD",Copy_OECD!AW78,IF(MENU!$F$18="World",Copy_World!AW80,""))</f>
        <v>518</v>
      </c>
      <c r="AX80" s="72">
        <f>IF(MENU!$F$18="OECD",Copy_OECD!AX78,IF(MENU!$F$18="World",Copy_World!AX80,""))</f>
        <v>0</v>
      </c>
      <c r="AY80" s="72">
        <f>IF(MENU!$F$18="OECD",Copy_OECD!AY78,IF(MENU!$F$18="World",Copy_World!AY80,""))</f>
        <v>0</v>
      </c>
      <c r="AZ80" s="72">
        <f>IF(MENU!$F$18="OECD",Copy_OECD!AZ78,IF(MENU!$F$18="World",Copy_World!AZ80,""))</f>
        <v>0</v>
      </c>
      <c r="BA80" s="72">
        <f>IF(MENU!$F$18="OECD",Copy_OECD!BA78,IF(MENU!$F$18="World",Copy_World!BA80,""))</f>
        <v>0</v>
      </c>
      <c r="BB80" s="72">
        <f>IF(MENU!$F$18="OECD",Copy_OECD!BB78,IF(MENU!$F$18="World",Copy_World!BB80,""))</f>
        <v>0</v>
      </c>
      <c r="BC80" s="72">
        <f>IF(MENU!$F$18="OECD",Copy_OECD!BC78,IF(MENU!$F$18="World",Copy_World!BC80,""))</f>
        <v>0</v>
      </c>
      <c r="BD80" s="72">
        <f>IF(MENU!$F$18="OECD",Copy_OECD!BD78,IF(MENU!$F$18="World",Copy_World!BD80,""))</f>
        <v>0</v>
      </c>
      <c r="BE80" s="72">
        <f>IF(MENU!$F$18="OECD",Copy_OECD!BE78,IF(MENU!$F$18="World",Copy_World!BE80,""))</f>
        <v>1502</v>
      </c>
      <c r="BF80" s="72">
        <f>IF(MENU!$F$18="OECD",Copy_OECD!BF78,IF(MENU!$F$18="World",Copy_World!BF80,""))</f>
        <v>0</v>
      </c>
      <c r="BG80" s="72">
        <f>IF(MENU!$F$18="OECD",Copy_OECD!BG78,IF(MENU!$F$18="World",Copy_World!BG80,""))</f>
        <v>0</v>
      </c>
      <c r="BH80" s="72">
        <f>IF(MENU!$F$18="OECD",Copy_OECD!BH78,IF(MENU!$F$18="World",Copy_World!BH80,""))</f>
        <v>0</v>
      </c>
      <c r="BI80" s="72">
        <f>IF(MENU!$F$18="OECD",Copy_OECD!BI78,IF(MENU!$F$18="World",Copy_World!BI80,""))</f>
        <v>0</v>
      </c>
      <c r="BJ80" s="72">
        <f>IF(MENU!$F$18="OECD",Copy_OECD!BJ78,IF(MENU!$F$18="World",Copy_World!BJ80,""))</f>
        <v>0</v>
      </c>
      <c r="BK80" s="72">
        <f>IF(MENU!$F$18="OECD",Copy_OECD!BK78,IF(MENU!$F$18="World",Copy_World!BK80,""))</f>
        <v>29262</v>
      </c>
      <c r="BL80" s="72">
        <f>IF(MENU!$F$18="OECD",Copy_OECD!BL78,IF(MENU!$F$18="World",Copy_World!BL80,""))</f>
        <v>4185</v>
      </c>
      <c r="BM80" s="73">
        <f>IF(MENU!$F$18="OECD",Copy_OECD!BM78,IF(MENU!$F$18="World",Copy_World!BM80,""))</f>
        <v>141593</v>
      </c>
      <c r="BN80" s="73">
        <f>IF(MENU!$F$18="OECD",Copy_OECD!BN78,IF(MENU!$F$18="World",Copy_World!BN80,""))</f>
        <v>6420</v>
      </c>
    </row>
    <row r="81" spans="1:111" x14ac:dyDescent="0.3">
      <c r="A81" s="11" t="str">
        <f>IF(MENU!$F$18="OECD",Copy_OECD!A79,IF(MENU!$F$18="World",Copy_World!A81,""))</f>
        <v>Fishing</v>
      </c>
      <c r="B81" s="72">
        <f>IF(MENU!$F$18="OECD",Copy_OECD!B79,IF(MENU!$F$18="World",Copy_World!B81,""))</f>
        <v>0</v>
      </c>
      <c r="C81" s="72">
        <f>IF(MENU!$F$18="OECD",Copy_OECD!C79,IF(MENU!$F$18="World",Copy_World!C81,""))</f>
        <v>0</v>
      </c>
      <c r="D81" s="72">
        <f>IF(MENU!$F$18="OECD",Copy_OECD!D79,IF(MENU!$F$18="World",Copy_World!D81,""))</f>
        <v>0</v>
      </c>
      <c r="E81" s="72">
        <f>IF(MENU!$F$18="OECD",Copy_OECD!E79,IF(MENU!$F$18="World",Copy_World!E81,""))</f>
        <v>0</v>
      </c>
      <c r="F81" s="72">
        <f>IF(MENU!$F$18="OECD",Copy_OECD!F79,IF(MENU!$F$18="World",Copy_World!F81,""))</f>
        <v>0</v>
      </c>
      <c r="G81" s="72">
        <f>IF(MENU!$F$18="OECD",Copy_OECD!G79,IF(MENU!$F$18="World",Copy_World!G81,""))</f>
        <v>0</v>
      </c>
      <c r="H81" s="72">
        <f>IF(MENU!$F$18="OECD",Copy_OECD!H79,IF(MENU!$F$18="World",Copy_World!H81,""))</f>
        <v>0</v>
      </c>
      <c r="I81" s="72">
        <f>IF(MENU!$F$18="OECD",Copy_OECD!I79,IF(MENU!$F$18="World",Copy_World!I81,""))</f>
        <v>0</v>
      </c>
      <c r="J81" s="72">
        <f>IF(MENU!$F$18="OECD",Copy_OECD!J79,IF(MENU!$F$18="World",Copy_World!J81,""))</f>
        <v>0</v>
      </c>
      <c r="K81" s="72">
        <f>IF(MENU!$F$18="OECD",Copy_OECD!K79,IF(MENU!$F$18="World",Copy_World!K81,""))</f>
        <v>0</v>
      </c>
      <c r="L81" s="72">
        <f>IF(MENU!$F$18="OECD",Copy_OECD!L79,IF(MENU!$F$18="World",Copy_World!L81,""))</f>
        <v>0</v>
      </c>
      <c r="M81" s="72">
        <f>IF(MENU!$F$18="OECD",Copy_OECD!M79,IF(MENU!$F$18="World",Copy_World!M81,""))</f>
        <v>0</v>
      </c>
      <c r="N81" s="72">
        <f>IF(MENU!$F$18="OECD",Copy_OECD!N79,IF(MENU!$F$18="World",Copy_World!N81,""))</f>
        <v>0</v>
      </c>
      <c r="O81" s="72">
        <f>IF(MENU!$F$18="OECD",Copy_OECD!O79,IF(MENU!$F$18="World",Copy_World!O81,""))</f>
        <v>0</v>
      </c>
      <c r="P81" s="72">
        <f>IF(MENU!$F$18="OECD",Copy_OECD!P79,IF(MENU!$F$18="World",Copy_World!P81,""))</f>
        <v>0</v>
      </c>
      <c r="Q81" s="72">
        <f>IF(MENU!$F$18="OECD",Copy_OECD!Q79,IF(MENU!$F$18="World",Copy_World!Q81,""))</f>
        <v>0</v>
      </c>
      <c r="R81" s="72">
        <f>IF(MENU!$F$18="OECD",Copy_OECD!R79,IF(MENU!$F$18="World",Copy_World!R81,""))</f>
        <v>0</v>
      </c>
      <c r="S81" s="72">
        <f>IF(MENU!$F$18="OECD",Copy_OECD!S79,IF(MENU!$F$18="World",Copy_World!S81,""))</f>
        <v>0</v>
      </c>
      <c r="T81" s="73" t="str">
        <f>IF(MENU!$F$18="OECD",Copy_OECD!T79,IF(MENU!$F$18="World",Copy_World!T81,""))</f>
        <v>x</v>
      </c>
      <c r="U81" s="72">
        <f>IF(MENU!$F$18="OECD",Copy_OECD!U79,IF(MENU!$F$18="World",Copy_World!U81,""))</f>
        <v>0</v>
      </c>
      <c r="V81" s="72">
        <f>IF(MENU!$F$18="OECD",Copy_OECD!V79,IF(MENU!$F$18="World",Copy_World!V81,""))</f>
        <v>0</v>
      </c>
      <c r="W81" s="72">
        <f>IF(MENU!$F$18="OECD",Copy_OECD!W79,IF(MENU!$F$18="World",Copy_World!W81,""))</f>
        <v>0</v>
      </c>
      <c r="X81" s="72">
        <f>IF(MENU!$F$18="OECD",Copy_OECD!X79,IF(MENU!$F$18="World",Copy_World!X81,""))</f>
        <v>0</v>
      </c>
      <c r="Y81" s="72">
        <f>IF(MENU!$F$18="OECD",Copy_OECD!Y79,IF(MENU!$F$18="World",Copy_World!Y81,""))</f>
        <v>0</v>
      </c>
      <c r="Z81" s="72">
        <f>IF(MENU!$F$18="OECD",Copy_OECD!Z79,IF(MENU!$F$18="World",Copy_World!Z81,""))</f>
        <v>0</v>
      </c>
      <c r="AA81" s="72">
        <f>IF(MENU!$F$18="OECD",Copy_OECD!AA79,IF(MENU!$F$18="World",Copy_World!AA81,""))</f>
        <v>0</v>
      </c>
      <c r="AB81" s="72">
        <f>IF(MENU!$F$18="OECD",Copy_OECD!AB79,IF(MENU!$F$18="World",Copy_World!AB81,""))</f>
        <v>0</v>
      </c>
      <c r="AC81" s="72">
        <f>IF(MENU!$F$18="OECD",Copy_OECD!AC79,IF(MENU!$F$18="World",Copy_World!AC81,""))</f>
        <v>0</v>
      </c>
      <c r="AD81" s="72">
        <f>IF(MENU!$F$18="OECD",Copy_OECD!AD79,IF(MENU!$F$18="World",Copy_World!AD81,""))</f>
        <v>0</v>
      </c>
      <c r="AE81" s="72">
        <f>IF(MENU!$F$18="OECD",Copy_OECD!AE79,IF(MENU!$F$18="World",Copy_World!AE81,""))</f>
        <v>0</v>
      </c>
      <c r="AF81" s="72">
        <f>IF(MENU!$F$18="OECD",Copy_OECD!AF79,IF(MENU!$F$18="World",Copy_World!AF81,""))</f>
        <v>0</v>
      </c>
      <c r="AG81" s="72">
        <f>IF(MENU!$F$18="OECD",Copy_OECD!AG79,IF(MENU!$F$18="World",Copy_World!AG81,""))</f>
        <v>0</v>
      </c>
      <c r="AH81" s="72">
        <f>IF(MENU!$F$18="OECD",Copy_OECD!AH79,IF(MENU!$F$18="World",Copy_World!AH81,""))</f>
        <v>5538</v>
      </c>
      <c r="AI81" s="72">
        <f>IF(MENU!$F$18="OECD",Copy_OECD!AI79,IF(MENU!$F$18="World",Copy_World!AI81,""))</f>
        <v>1320</v>
      </c>
      <c r="AJ81" s="72">
        <f>IF(MENU!$F$18="OECD",Copy_OECD!AJ79,IF(MENU!$F$18="World",Copy_World!AJ81,""))</f>
        <v>0</v>
      </c>
      <c r="AK81" s="72">
        <f>IF(MENU!$F$18="OECD",Copy_OECD!AK79,IF(MENU!$F$18="World",Copy_World!AK81,""))</f>
        <v>0</v>
      </c>
      <c r="AL81" s="72">
        <f>IF(MENU!$F$18="OECD",Copy_OECD!AL79,IF(MENU!$F$18="World",Copy_World!AL81,""))</f>
        <v>0</v>
      </c>
      <c r="AM81" s="72">
        <f>IF(MENU!$F$18="OECD",Copy_OECD!AM79,IF(MENU!$F$18="World",Copy_World!AM81,""))</f>
        <v>0</v>
      </c>
      <c r="AN81" s="72">
        <f>IF(MENU!$F$18="OECD",Copy_OECD!AN79,IF(MENU!$F$18="World",Copy_World!AN81,""))</f>
        <v>0</v>
      </c>
      <c r="AO81" s="72">
        <f>IF(MENU!$F$18="OECD",Copy_OECD!AO79,IF(MENU!$F$18="World",Copy_World!AO81,""))</f>
        <v>0</v>
      </c>
      <c r="AP81" s="72">
        <f>IF(MENU!$F$18="OECD",Copy_OECD!AP79,IF(MENU!$F$18="World",Copy_World!AP81,""))</f>
        <v>0</v>
      </c>
      <c r="AQ81" s="72">
        <f>IF(MENU!$F$18="OECD",Copy_OECD!AQ79,IF(MENU!$F$18="World",Copy_World!AQ81,""))</f>
        <v>0</v>
      </c>
      <c r="AR81" s="72">
        <f>IF(MENU!$F$18="OECD",Copy_OECD!AR79,IF(MENU!$F$18="World",Copy_World!AR81,""))</f>
        <v>0</v>
      </c>
      <c r="AS81" s="72">
        <f>IF(MENU!$F$18="OECD",Copy_OECD!AS79,IF(MENU!$F$18="World",Copy_World!AS81,""))</f>
        <v>0</v>
      </c>
      <c r="AT81" s="72">
        <f>IF(MENU!$F$18="OECD",Copy_OECD!AT79,IF(MENU!$F$18="World",Copy_World!AT81,""))</f>
        <v>0</v>
      </c>
      <c r="AU81" s="72">
        <f>IF(MENU!$F$18="OECD",Copy_OECD!AU79,IF(MENU!$F$18="World",Copy_World!AU81,""))</f>
        <v>0</v>
      </c>
      <c r="AV81" s="72">
        <f>IF(MENU!$F$18="OECD",Copy_OECD!AV79,IF(MENU!$F$18="World",Copy_World!AV81,""))</f>
        <v>0</v>
      </c>
      <c r="AW81" s="72">
        <f>IF(MENU!$F$18="OECD",Copy_OECD!AW79,IF(MENU!$F$18="World",Copy_World!AW81,""))</f>
        <v>0</v>
      </c>
      <c r="AX81" s="72">
        <f>IF(MENU!$F$18="OECD",Copy_OECD!AX79,IF(MENU!$F$18="World",Copy_World!AX81,""))</f>
        <v>0</v>
      </c>
      <c r="AY81" s="72">
        <f>IF(MENU!$F$18="OECD",Copy_OECD!AY79,IF(MENU!$F$18="World",Copy_World!AY81,""))</f>
        <v>0</v>
      </c>
      <c r="AZ81" s="72">
        <f>IF(MENU!$F$18="OECD",Copy_OECD!AZ79,IF(MENU!$F$18="World",Copy_World!AZ81,""))</f>
        <v>0</v>
      </c>
      <c r="BA81" s="72">
        <f>IF(MENU!$F$18="OECD",Copy_OECD!BA79,IF(MENU!$F$18="World",Copy_World!BA81,""))</f>
        <v>0</v>
      </c>
      <c r="BB81" s="72">
        <f>IF(MENU!$F$18="OECD",Copy_OECD!BB79,IF(MENU!$F$18="World",Copy_World!BB81,""))</f>
        <v>0</v>
      </c>
      <c r="BC81" s="72">
        <f>IF(MENU!$F$18="OECD",Copy_OECD!BC79,IF(MENU!$F$18="World",Copy_World!BC81,""))</f>
        <v>0</v>
      </c>
      <c r="BD81" s="72">
        <f>IF(MENU!$F$18="OECD",Copy_OECD!BD79,IF(MENU!$F$18="World",Copy_World!BD81,""))</f>
        <v>0</v>
      </c>
      <c r="BE81" s="72">
        <f>IF(MENU!$F$18="OECD",Copy_OECD!BE79,IF(MENU!$F$18="World",Copy_World!BE81,""))</f>
        <v>0</v>
      </c>
      <c r="BF81" s="72">
        <f>IF(MENU!$F$18="OECD",Copy_OECD!BF79,IF(MENU!$F$18="World",Copy_World!BF81,""))</f>
        <v>0</v>
      </c>
      <c r="BG81" s="72">
        <f>IF(MENU!$F$18="OECD",Copy_OECD!BG79,IF(MENU!$F$18="World",Copy_World!BG81,""))</f>
        <v>0</v>
      </c>
      <c r="BH81" s="72">
        <f>IF(MENU!$F$18="OECD",Copy_OECD!BH79,IF(MENU!$F$18="World",Copy_World!BH81,""))</f>
        <v>0</v>
      </c>
      <c r="BI81" s="72">
        <f>IF(MENU!$F$18="OECD",Copy_OECD!BI79,IF(MENU!$F$18="World",Copy_World!BI81,""))</f>
        <v>0</v>
      </c>
      <c r="BJ81" s="72">
        <f>IF(MENU!$F$18="OECD",Copy_OECD!BJ79,IF(MENU!$F$18="World",Copy_World!BJ81,""))</f>
        <v>0</v>
      </c>
      <c r="BK81" s="72">
        <f>IF(MENU!$F$18="OECD",Copy_OECD!BK79,IF(MENU!$F$18="World",Copy_World!BK81,""))</f>
        <v>0</v>
      </c>
      <c r="BL81" s="72">
        <f>IF(MENU!$F$18="OECD",Copy_OECD!BL79,IF(MENU!$F$18="World",Copy_World!BL81,""))</f>
        <v>0</v>
      </c>
      <c r="BM81" s="73">
        <f>IF(MENU!$F$18="OECD",Copy_OECD!BM79,IF(MENU!$F$18="World",Copy_World!BM81,""))</f>
        <v>6858</v>
      </c>
      <c r="BN81" s="73">
        <f>IF(MENU!$F$18="OECD",Copy_OECD!BN79,IF(MENU!$F$18="World",Copy_World!BN81,""))</f>
        <v>0</v>
      </c>
    </row>
    <row r="82" spans="1:111" x14ac:dyDescent="0.3">
      <c r="A82" s="11" t="str">
        <f>IF(MENU!$F$18="OECD",Copy_OECD!A80,IF(MENU!$F$18="World",Copy_World!A82,""))</f>
        <v>Non-specified (other)</v>
      </c>
      <c r="B82" s="72">
        <f>IF(MENU!$F$18="OECD",Copy_OECD!B80,IF(MENU!$F$18="World",Copy_World!B82,""))</f>
        <v>0</v>
      </c>
      <c r="C82" s="72">
        <f>IF(MENU!$F$18="OECD",Copy_OECD!C80,IF(MENU!$F$18="World",Copy_World!C82,""))</f>
        <v>0</v>
      </c>
      <c r="D82" s="72">
        <f>IF(MENU!$F$18="OECD",Copy_OECD!D80,IF(MENU!$F$18="World",Copy_World!D82,""))</f>
        <v>0</v>
      </c>
      <c r="E82" s="72">
        <f>IF(MENU!$F$18="OECD",Copy_OECD!E80,IF(MENU!$F$18="World",Copy_World!E82,""))</f>
        <v>0</v>
      </c>
      <c r="F82" s="72">
        <f>IF(MENU!$F$18="OECD",Copy_OECD!F80,IF(MENU!$F$18="World",Copy_World!F82,""))</f>
        <v>0</v>
      </c>
      <c r="G82" s="72">
        <f>IF(MENU!$F$18="OECD",Copy_OECD!G80,IF(MENU!$F$18="World",Copy_World!G82,""))</f>
        <v>0</v>
      </c>
      <c r="H82" s="72">
        <f>IF(MENU!$F$18="OECD",Copy_OECD!H80,IF(MENU!$F$18="World",Copy_World!H82,""))</f>
        <v>0</v>
      </c>
      <c r="I82" s="72">
        <f>IF(MENU!$F$18="OECD",Copy_OECD!I80,IF(MENU!$F$18="World",Copy_World!I82,""))</f>
        <v>0</v>
      </c>
      <c r="J82" s="72">
        <f>IF(MENU!$F$18="OECD",Copy_OECD!J80,IF(MENU!$F$18="World",Copy_World!J82,""))</f>
        <v>0</v>
      </c>
      <c r="K82" s="72">
        <f>IF(MENU!$F$18="OECD",Copy_OECD!K80,IF(MENU!$F$18="World",Copy_World!K82,""))</f>
        <v>0</v>
      </c>
      <c r="L82" s="72">
        <f>IF(MENU!$F$18="OECD",Copy_OECD!L80,IF(MENU!$F$18="World",Copy_World!L82,""))</f>
        <v>0</v>
      </c>
      <c r="M82" s="72">
        <f>IF(MENU!$F$18="OECD",Copy_OECD!M80,IF(MENU!$F$18="World",Copy_World!M82,""))</f>
        <v>0</v>
      </c>
      <c r="N82" s="72">
        <f>IF(MENU!$F$18="OECD",Copy_OECD!N80,IF(MENU!$F$18="World",Copy_World!N82,""))</f>
        <v>0</v>
      </c>
      <c r="O82" s="72">
        <f>IF(MENU!$F$18="OECD",Copy_OECD!O80,IF(MENU!$F$18="World",Copy_World!O82,""))</f>
        <v>0</v>
      </c>
      <c r="P82" s="72">
        <f>IF(MENU!$F$18="OECD",Copy_OECD!P80,IF(MENU!$F$18="World",Copy_World!P82,""))</f>
        <v>0</v>
      </c>
      <c r="Q82" s="72">
        <f>IF(MENU!$F$18="OECD",Copy_OECD!Q80,IF(MENU!$F$18="World",Copy_World!Q82,""))</f>
        <v>0</v>
      </c>
      <c r="R82" s="72">
        <f>IF(MENU!$F$18="OECD",Copy_OECD!R80,IF(MENU!$F$18="World",Copy_World!R82,""))</f>
        <v>0</v>
      </c>
      <c r="S82" s="72">
        <f>IF(MENU!$F$18="OECD",Copy_OECD!S80,IF(MENU!$F$18="World",Copy_World!S82,""))</f>
        <v>172</v>
      </c>
      <c r="T82" s="73" t="str">
        <f>IF(MENU!$F$18="OECD",Copy_OECD!T80,IF(MENU!$F$18="World",Copy_World!T82,""))</f>
        <v>x</v>
      </c>
      <c r="U82" s="72">
        <f>IF(MENU!$F$18="OECD",Copy_OECD!U80,IF(MENU!$F$18="World",Copy_World!U82,""))</f>
        <v>0</v>
      </c>
      <c r="V82" s="72">
        <f>IF(MENU!$F$18="OECD",Copy_OECD!V80,IF(MENU!$F$18="World",Copy_World!V82,""))</f>
        <v>0</v>
      </c>
      <c r="W82" s="72">
        <f>IF(MENU!$F$18="OECD",Copy_OECD!W80,IF(MENU!$F$18="World",Copy_World!W82,""))</f>
        <v>0</v>
      </c>
      <c r="X82" s="72">
        <f>IF(MENU!$F$18="OECD",Copy_OECD!X80,IF(MENU!$F$18="World",Copy_World!X82,""))</f>
        <v>0</v>
      </c>
      <c r="Y82" s="72">
        <f>IF(MENU!$F$18="OECD",Copy_OECD!Y80,IF(MENU!$F$18="World",Copy_World!Y82,""))</f>
        <v>0</v>
      </c>
      <c r="Z82" s="72">
        <f>IF(MENU!$F$18="OECD",Copy_OECD!Z80,IF(MENU!$F$18="World",Copy_World!Z82,""))</f>
        <v>0</v>
      </c>
      <c r="AA82" s="72">
        <f>IF(MENU!$F$18="OECD",Copy_OECD!AA80,IF(MENU!$F$18="World",Copy_World!AA82,""))</f>
        <v>0</v>
      </c>
      <c r="AB82" s="72">
        <f>IF(MENU!$F$18="OECD",Copy_OECD!AB80,IF(MENU!$F$18="World",Copy_World!AB82,""))</f>
        <v>0</v>
      </c>
      <c r="AC82" s="72">
        <f>IF(MENU!$F$18="OECD",Copy_OECD!AC80,IF(MENU!$F$18="World",Copy_World!AC82,""))</f>
        <v>0</v>
      </c>
      <c r="AD82" s="72">
        <f>IF(MENU!$F$18="OECD",Copy_OECD!AD80,IF(MENU!$F$18="World",Copy_World!AD82,""))</f>
        <v>0</v>
      </c>
      <c r="AE82" s="72">
        <f>IF(MENU!$F$18="OECD",Copy_OECD!AE80,IF(MENU!$F$18="World",Copy_World!AE82,""))</f>
        <v>0</v>
      </c>
      <c r="AF82" s="72">
        <f>IF(MENU!$F$18="OECD",Copy_OECD!AF80,IF(MENU!$F$18="World",Copy_World!AF82,""))</f>
        <v>1462</v>
      </c>
      <c r="AG82" s="72">
        <f>IF(MENU!$F$18="OECD",Copy_OECD!AG80,IF(MENU!$F$18="World",Copy_World!AG82,""))</f>
        <v>0</v>
      </c>
      <c r="AH82" s="72">
        <f>IF(MENU!$F$18="OECD",Copy_OECD!AH80,IF(MENU!$F$18="World",Copy_World!AH82,""))</f>
        <v>1747</v>
      </c>
      <c r="AI82" s="72">
        <f>IF(MENU!$F$18="OECD",Copy_OECD!AI80,IF(MENU!$F$18="World",Copy_World!AI82,""))</f>
        <v>0</v>
      </c>
      <c r="AJ82" s="72">
        <f>IF(MENU!$F$18="OECD",Copy_OECD!AJ80,IF(MENU!$F$18="World",Copy_World!AJ82,""))</f>
        <v>0</v>
      </c>
      <c r="AK82" s="72">
        <f>IF(MENU!$F$18="OECD",Copy_OECD!AK80,IF(MENU!$F$18="World",Copy_World!AK82,""))</f>
        <v>0</v>
      </c>
      <c r="AL82" s="72">
        <f>IF(MENU!$F$18="OECD",Copy_OECD!AL80,IF(MENU!$F$18="World",Copy_World!AL82,""))</f>
        <v>0</v>
      </c>
      <c r="AM82" s="72">
        <f>IF(MENU!$F$18="OECD",Copy_OECD!AM80,IF(MENU!$F$18="World",Copy_World!AM82,""))</f>
        <v>0</v>
      </c>
      <c r="AN82" s="72">
        <f>IF(MENU!$F$18="OECD",Copy_OECD!AN80,IF(MENU!$F$18="World",Copy_World!AN82,""))</f>
        <v>0</v>
      </c>
      <c r="AO82" s="72">
        <f>IF(MENU!$F$18="OECD",Copy_OECD!AO80,IF(MENU!$F$18="World",Copy_World!AO82,""))</f>
        <v>0</v>
      </c>
      <c r="AP82" s="72">
        <f>IF(MENU!$F$18="OECD",Copy_OECD!AP80,IF(MENU!$F$18="World",Copy_World!AP82,""))</f>
        <v>0</v>
      </c>
      <c r="AQ82" s="72">
        <f>IF(MENU!$F$18="OECD",Copy_OECD!AQ80,IF(MENU!$F$18="World",Copy_World!AQ82,""))</f>
        <v>0</v>
      </c>
      <c r="AR82" s="72">
        <f>IF(MENU!$F$18="OECD",Copy_OECD!AR80,IF(MENU!$F$18="World",Copy_World!AR82,""))</f>
        <v>0</v>
      </c>
      <c r="AS82" s="72">
        <f>IF(MENU!$F$18="OECD",Copy_OECD!AS80,IF(MENU!$F$18="World",Copy_World!AS82,""))</f>
        <v>0</v>
      </c>
      <c r="AT82" s="72">
        <f>IF(MENU!$F$18="OECD",Copy_OECD!AT80,IF(MENU!$F$18="World",Copy_World!AT82,""))</f>
        <v>489</v>
      </c>
      <c r="AU82" s="72">
        <f>IF(MENU!$F$18="OECD",Copy_OECD!AU80,IF(MENU!$F$18="World",Copy_World!AU82,""))</f>
        <v>0</v>
      </c>
      <c r="AV82" s="72">
        <f>IF(MENU!$F$18="OECD",Copy_OECD!AV80,IF(MENU!$F$18="World",Copy_World!AV82,""))</f>
        <v>0</v>
      </c>
      <c r="AW82" s="72">
        <f>IF(MENU!$F$18="OECD",Copy_OECD!AW80,IF(MENU!$F$18="World",Copy_World!AW82,""))</f>
        <v>0</v>
      </c>
      <c r="AX82" s="72">
        <f>IF(MENU!$F$18="OECD",Copy_OECD!AX80,IF(MENU!$F$18="World",Copy_World!AX82,""))</f>
        <v>0</v>
      </c>
      <c r="AY82" s="72">
        <f>IF(MENU!$F$18="OECD",Copy_OECD!AY80,IF(MENU!$F$18="World",Copy_World!AY82,""))</f>
        <v>0</v>
      </c>
      <c r="AZ82" s="72">
        <f>IF(MENU!$F$18="OECD",Copy_OECD!AZ80,IF(MENU!$F$18="World",Copy_World!AZ82,""))</f>
        <v>0</v>
      </c>
      <c r="BA82" s="72">
        <f>IF(MENU!$F$18="OECD",Copy_OECD!BA80,IF(MENU!$F$18="World",Copy_World!BA82,""))</f>
        <v>0</v>
      </c>
      <c r="BB82" s="72">
        <f>IF(MENU!$F$18="OECD",Copy_OECD!BB80,IF(MENU!$F$18="World",Copy_World!BB82,""))</f>
        <v>0</v>
      </c>
      <c r="BC82" s="72">
        <f>IF(MENU!$F$18="OECD",Copy_OECD!BC80,IF(MENU!$F$18="World",Copy_World!BC82,""))</f>
        <v>0</v>
      </c>
      <c r="BD82" s="72">
        <f>IF(MENU!$F$18="OECD",Copy_OECD!BD80,IF(MENU!$F$18="World",Copy_World!BD82,""))</f>
        <v>0</v>
      </c>
      <c r="BE82" s="72">
        <f>IF(MENU!$F$18="OECD",Copy_OECD!BE80,IF(MENU!$F$18="World",Copy_World!BE82,""))</f>
        <v>0</v>
      </c>
      <c r="BF82" s="72">
        <f>IF(MENU!$F$18="OECD",Copy_OECD!BF80,IF(MENU!$F$18="World",Copy_World!BF82,""))</f>
        <v>0</v>
      </c>
      <c r="BG82" s="72">
        <f>IF(MENU!$F$18="OECD",Copy_OECD!BG80,IF(MENU!$F$18="World",Copy_World!BG82,""))</f>
        <v>0</v>
      </c>
      <c r="BH82" s="72">
        <f>IF(MENU!$F$18="OECD",Copy_OECD!BH80,IF(MENU!$F$18="World",Copy_World!BH82,""))</f>
        <v>0</v>
      </c>
      <c r="BI82" s="72">
        <f>IF(MENU!$F$18="OECD",Copy_OECD!BI80,IF(MENU!$F$18="World",Copy_World!BI82,""))</f>
        <v>0</v>
      </c>
      <c r="BJ82" s="72">
        <f>IF(MENU!$F$18="OECD",Copy_OECD!BJ80,IF(MENU!$F$18="World",Copy_World!BJ82,""))</f>
        <v>0</v>
      </c>
      <c r="BK82" s="72">
        <f>IF(MENU!$F$18="OECD",Copy_OECD!BK80,IF(MENU!$F$18="World",Copy_World!BK82,""))</f>
        <v>346</v>
      </c>
      <c r="BL82" s="72">
        <f>IF(MENU!$F$18="OECD",Copy_OECD!BL80,IF(MENU!$F$18="World",Copy_World!BL82,""))</f>
        <v>0</v>
      </c>
      <c r="BM82" s="73">
        <f>IF(MENU!$F$18="OECD",Copy_OECD!BM80,IF(MENU!$F$18="World",Copy_World!BM82,""))</f>
        <v>4215</v>
      </c>
      <c r="BN82" s="73">
        <f>IF(MENU!$F$18="OECD",Copy_OECD!BN80,IF(MENU!$F$18="World",Copy_World!BN82,""))</f>
        <v>489</v>
      </c>
    </row>
    <row r="83" spans="1:111" s="2" customFormat="1" x14ac:dyDescent="0.3">
      <c r="A83" s="10" t="str">
        <f>IF(MENU!$F$18="OECD",Copy_OECD!A81,IF(MENU!$F$18="World",Copy_World!A83,""))</f>
        <v>Non-energy use</v>
      </c>
      <c r="B83" s="73">
        <f>IF(MENU!$F$18="OECD",Copy_OECD!B81,IF(MENU!$F$18="World",Copy_World!B83,""))</f>
        <v>0</v>
      </c>
      <c r="C83" s="73">
        <f>IF(MENU!$F$18="OECD",Copy_OECD!C81,IF(MENU!$F$18="World",Copy_World!C83,""))</f>
        <v>172</v>
      </c>
      <c r="D83" s="73">
        <f>IF(MENU!$F$18="OECD",Copy_OECD!D81,IF(MENU!$F$18="World",Copy_World!D83,""))</f>
        <v>0</v>
      </c>
      <c r="E83" s="73">
        <f>IF(MENU!$F$18="OECD",Copy_OECD!E81,IF(MENU!$F$18="World",Copy_World!E83,""))</f>
        <v>0</v>
      </c>
      <c r="F83" s="73">
        <f>IF(MENU!$F$18="OECD",Copy_OECD!F81,IF(MENU!$F$18="World",Copy_World!F83,""))</f>
        <v>0</v>
      </c>
      <c r="G83" s="73">
        <f>IF(MENU!$F$18="OECD",Copy_OECD!G81,IF(MENU!$F$18="World",Copy_World!G83,""))</f>
        <v>0</v>
      </c>
      <c r="H83" s="73">
        <f>IF(MENU!$F$18="OECD",Copy_OECD!H81,IF(MENU!$F$18="World",Copy_World!H83,""))</f>
        <v>143</v>
      </c>
      <c r="I83" s="73">
        <f>IF(MENU!$F$18="OECD",Copy_OECD!I81,IF(MENU!$F$18="World",Copy_World!I83,""))</f>
        <v>0</v>
      </c>
      <c r="J83" s="73">
        <f>IF(MENU!$F$18="OECD",Copy_OECD!J81,IF(MENU!$F$18="World",Copy_World!J83,""))</f>
        <v>2137</v>
      </c>
      <c r="K83" s="73">
        <f>IF(MENU!$F$18="OECD",Copy_OECD!K81,IF(MENU!$F$18="World",Copy_World!K83,""))</f>
        <v>0</v>
      </c>
      <c r="L83" s="73">
        <f>IF(MENU!$F$18="OECD",Copy_OECD!L81,IF(MENU!$F$18="World",Copy_World!L83,""))</f>
        <v>0</v>
      </c>
      <c r="M83" s="73">
        <f>IF(MENU!$F$18="OECD",Copy_OECD!M81,IF(MENU!$F$18="World",Copy_World!M83,""))</f>
        <v>0</v>
      </c>
      <c r="N83" s="73">
        <f>IF(MENU!$F$18="OECD",Copy_OECD!N81,IF(MENU!$F$18="World",Copy_World!N83,""))</f>
        <v>0</v>
      </c>
      <c r="O83" s="73">
        <f>IF(MENU!$F$18="OECD",Copy_OECD!O81,IF(MENU!$F$18="World",Copy_World!O83,""))</f>
        <v>0</v>
      </c>
      <c r="P83" s="73">
        <f>IF(MENU!$F$18="OECD",Copy_OECD!P81,IF(MENU!$F$18="World",Copy_World!P83,""))</f>
        <v>0</v>
      </c>
      <c r="Q83" s="73">
        <f>IF(MENU!$F$18="OECD",Copy_OECD!Q81,IF(MENU!$F$18="World",Copy_World!Q83,""))</f>
        <v>0</v>
      </c>
      <c r="R83" s="73">
        <f>IF(MENU!$F$18="OECD",Copy_OECD!R81,IF(MENU!$F$18="World",Copy_World!R83,""))</f>
        <v>0</v>
      </c>
      <c r="S83" s="73">
        <f>IF(MENU!$F$18="OECD",Copy_OECD!S81,IF(MENU!$F$18="World",Copy_World!S83,""))</f>
        <v>82682</v>
      </c>
      <c r="T83" s="73" t="str">
        <f>IF(MENU!$F$18="OECD",Copy_OECD!T81,IF(MENU!$F$18="World",Copy_World!T83,""))</f>
        <v>x</v>
      </c>
      <c r="U83" s="73">
        <f>IF(MENU!$F$18="OECD",Copy_OECD!U81,IF(MENU!$F$18="World",Copy_World!U83,""))</f>
        <v>0</v>
      </c>
      <c r="V83" s="73">
        <f>IF(MENU!$F$18="OECD",Copy_OECD!V81,IF(MENU!$F$18="World",Copy_World!V83,""))</f>
        <v>132088</v>
      </c>
      <c r="W83" s="73">
        <f>IF(MENU!$F$18="OECD",Copy_OECD!W81,IF(MENU!$F$18="World",Copy_World!W83,""))</f>
        <v>0</v>
      </c>
      <c r="X83" s="73">
        <f>IF(MENU!$F$18="OECD",Copy_OECD!X81,IF(MENU!$F$18="World",Copy_World!X83,""))</f>
        <v>0</v>
      </c>
      <c r="Y83" s="73">
        <f>IF(MENU!$F$18="OECD",Copy_OECD!Y81,IF(MENU!$F$18="World",Copy_World!Y83,""))</f>
        <v>0</v>
      </c>
      <c r="Z83" s="73">
        <f>IF(MENU!$F$18="OECD",Copy_OECD!Z81,IF(MENU!$F$18="World",Copy_World!Z83,""))</f>
        <v>0</v>
      </c>
      <c r="AA83" s="73">
        <f>IF(MENU!$F$18="OECD",Copy_OECD!AA81,IF(MENU!$F$18="World",Copy_World!AA83,""))</f>
        <v>0</v>
      </c>
      <c r="AB83" s="73">
        <f>IF(MENU!$F$18="OECD",Copy_OECD!AB81,IF(MENU!$F$18="World",Copy_World!AB83,""))</f>
        <v>161920</v>
      </c>
      <c r="AC83" s="73">
        <f>IF(MENU!$F$18="OECD",Copy_OECD!AC81,IF(MENU!$F$18="World",Copy_World!AC83,""))</f>
        <v>0</v>
      </c>
      <c r="AD83" s="73">
        <f>IF(MENU!$F$18="OECD",Copy_OECD!AD81,IF(MENU!$F$18="World",Copy_World!AD83,""))</f>
        <v>0</v>
      </c>
      <c r="AE83" s="73">
        <f>IF(MENU!$F$18="OECD",Copy_OECD!AE81,IF(MENU!$F$18="World",Copy_World!AE83,""))</f>
        <v>0</v>
      </c>
      <c r="AF83" s="73">
        <f>IF(MENU!$F$18="OECD",Copy_OECD!AF81,IF(MENU!$F$18="World",Copy_World!AF83,""))</f>
        <v>0</v>
      </c>
      <c r="AG83" s="73">
        <f>IF(MENU!$F$18="OECD",Copy_OECD!AG81,IF(MENU!$F$18="World",Copy_World!AG83,""))</f>
        <v>3354</v>
      </c>
      <c r="AH83" s="73">
        <f>IF(MENU!$F$18="OECD",Copy_OECD!AH81,IF(MENU!$F$18="World",Copy_World!AH83,""))</f>
        <v>0</v>
      </c>
      <c r="AI83" s="73">
        <f>IF(MENU!$F$18="OECD",Copy_OECD!AI81,IF(MENU!$F$18="World",Copy_World!AI83,""))</f>
        <v>80</v>
      </c>
      <c r="AJ83" s="73">
        <f>IF(MENU!$F$18="OECD",Copy_OECD!AJ81,IF(MENU!$F$18="World",Copy_World!AJ83,""))</f>
        <v>172172</v>
      </c>
      <c r="AK83" s="73">
        <f>IF(MENU!$F$18="OECD",Copy_OECD!AK81,IF(MENU!$F$18="World",Copy_World!AK83,""))</f>
        <v>1613</v>
      </c>
      <c r="AL83" s="73">
        <f>IF(MENU!$F$18="OECD",Copy_OECD!AL81,IF(MENU!$F$18="World",Copy_World!AL83,""))</f>
        <v>5502</v>
      </c>
      <c r="AM83" s="73">
        <f>IF(MENU!$F$18="OECD",Copy_OECD!AM81,IF(MENU!$F$18="World",Copy_World!AM83,""))</f>
        <v>7956</v>
      </c>
      <c r="AN83" s="73">
        <f>IF(MENU!$F$18="OECD",Copy_OECD!AN81,IF(MENU!$F$18="World",Copy_World!AN83,""))</f>
        <v>11760</v>
      </c>
      <c r="AO83" s="73">
        <f>IF(MENU!$F$18="OECD",Copy_OECD!AO81,IF(MENU!$F$18="World",Copy_World!AO83,""))</f>
        <v>1088</v>
      </c>
      <c r="AP83" s="73">
        <f>IF(MENU!$F$18="OECD",Copy_OECD!AP81,IF(MENU!$F$18="World",Copy_World!AP83,""))</f>
        <v>10280</v>
      </c>
      <c r="AQ83" s="73">
        <f>IF(MENU!$F$18="OECD",Copy_OECD!AQ81,IF(MENU!$F$18="World",Copy_World!AQ83,""))</f>
        <v>0</v>
      </c>
      <c r="AR83" s="73">
        <f>IF(MENU!$F$18="OECD",Copy_OECD!AR81,IF(MENU!$F$18="World",Copy_World!AR83,""))</f>
        <v>0</v>
      </c>
      <c r="AS83" s="73">
        <f>IF(MENU!$F$18="OECD",Copy_OECD!AS81,IF(MENU!$F$18="World",Copy_World!AS83,""))</f>
        <v>0</v>
      </c>
      <c r="AT83" s="73">
        <f>IF(MENU!$F$18="OECD",Copy_OECD!AT81,IF(MENU!$F$18="World",Copy_World!AT83,""))</f>
        <v>0</v>
      </c>
      <c r="AU83" s="73">
        <f>IF(MENU!$F$18="OECD",Copy_OECD!AU81,IF(MENU!$F$18="World",Copy_World!AU83,""))</f>
        <v>0</v>
      </c>
      <c r="AV83" s="73">
        <f>IF(MENU!$F$18="OECD",Copy_OECD!AV81,IF(MENU!$F$18="World",Copy_World!AV83,""))</f>
        <v>0</v>
      </c>
      <c r="AW83" s="73">
        <f>IF(MENU!$F$18="OECD",Copy_OECD!AW81,IF(MENU!$F$18="World",Copy_World!AW83,""))</f>
        <v>0</v>
      </c>
      <c r="AX83" s="73">
        <f>IF(MENU!$F$18="OECD",Copy_OECD!AX81,IF(MENU!$F$18="World",Copy_World!AX83,""))</f>
        <v>0</v>
      </c>
      <c r="AY83" s="73">
        <f>IF(MENU!$F$18="OECD",Copy_OECD!AY81,IF(MENU!$F$18="World",Copy_World!AY83,""))</f>
        <v>0</v>
      </c>
      <c r="AZ83" s="73">
        <f>IF(MENU!$F$18="OECD",Copy_OECD!AZ81,IF(MENU!$F$18="World",Copy_World!AZ83,""))</f>
        <v>0</v>
      </c>
      <c r="BA83" s="73">
        <f>IF(MENU!$F$18="OECD",Copy_OECD!BA81,IF(MENU!$F$18="World",Copy_World!BA83,""))</f>
        <v>0</v>
      </c>
      <c r="BB83" s="73">
        <f>IF(MENU!$F$18="OECD",Copy_OECD!BB81,IF(MENU!$F$18="World",Copy_World!BB83,""))</f>
        <v>0</v>
      </c>
      <c r="BC83" s="73">
        <f>IF(MENU!$F$18="OECD",Copy_OECD!BC81,IF(MENU!$F$18="World",Copy_World!BC83,""))</f>
        <v>0</v>
      </c>
      <c r="BD83" s="73">
        <f>IF(MENU!$F$18="OECD",Copy_OECD!BD81,IF(MENU!$F$18="World",Copy_World!BD83,""))</f>
        <v>0</v>
      </c>
      <c r="BE83" s="73">
        <f>IF(MENU!$F$18="OECD",Copy_OECD!BE81,IF(MENU!$F$18="World",Copy_World!BE83,""))</f>
        <v>0</v>
      </c>
      <c r="BF83" s="73">
        <f>IF(MENU!$F$18="OECD",Copy_OECD!BF81,IF(MENU!$F$18="World",Copy_World!BF83,""))</f>
        <v>0</v>
      </c>
      <c r="BG83" s="73">
        <f>IF(MENU!$F$18="OECD",Copy_OECD!BG81,IF(MENU!$F$18="World",Copy_World!BG83,""))</f>
        <v>0</v>
      </c>
      <c r="BH83" s="73">
        <f>IF(MENU!$F$18="OECD",Copy_OECD!BH81,IF(MENU!$F$18="World",Copy_World!BH83,""))</f>
        <v>0</v>
      </c>
      <c r="BI83" s="73">
        <f>IF(MENU!$F$18="OECD",Copy_OECD!BI81,IF(MENU!$F$18="World",Copy_World!BI83,""))</f>
        <v>0</v>
      </c>
      <c r="BJ83" s="73">
        <f>IF(MENU!$F$18="OECD",Copy_OECD!BJ81,IF(MENU!$F$18="World",Copy_World!BJ83,""))</f>
        <v>0</v>
      </c>
      <c r="BK83" s="73">
        <f>IF(MENU!$F$18="OECD",Copy_OECD!BK81,IF(MENU!$F$18="World",Copy_World!BK83,""))</f>
        <v>0</v>
      </c>
      <c r="BL83" s="73">
        <f>IF(MENU!$F$18="OECD",Copy_OECD!BL81,IF(MENU!$F$18="World",Copy_World!BL83,""))</f>
        <v>0</v>
      </c>
      <c r="BM83" s="73">
        <f>IF(MENU!$F$18="OECD",Copy_OECD!BM81,IF(MENU!$F$18="World",Copy_World!BM83,""))</f>
        <v>592947</v>
      </c>
      <c r="BN83" s="73">
        <f>IF(MENU!$F$18="OECD",Copy_OECD!BN81,IF(MENU!$F$18="World",Copy_World!BN83,""))</f>
        <v>0</v>
      </c>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row>
    <row r="84" spans="1:111" x14ac:dyDescent="0.3">
      <c r="A84" s="11" t="str">
        <f>IF(MENU!$F$18="OECD",Copy_OECD!A82,IF(MENU!$F$18="World",Copy_World!A84,""))</f>
        <v>Non-energy use industry/transformation/energy</v>
      </c>
      <c r="B84" s="72">
        <f>IF(MENU!$F$18="OECD",Copy_OECD!B82,IF(MENU!$F$18="World",Copy_World!B84,""))</f>
        <v>0</v>
      </c>
      <c r="C84" s="72">
        <f>IF(MENU!$F$18="OECD",Copy_OECD!C82,IF(MENU!$F$18="World",Copy_World!C84,""))</f>
        <v>172</v>
      </c>
      <c r="D84" s="72">
        <f>IF(MENU!$F$18="OECD",Copy_OECD!D82,IF(MENU!$F$18="World",Copy_World!D84,""))</f>
        <v>0</v>
      </c>
      <c r="E84" s="72">
        <f>IF(MENU!$F$18="OECD",Copy_OECD!E82,IF(MENU!$F$18="World",Copy_World!E84,""))</f>
        <v>0</v>
      </c>
      <c r="F84" s="72">
        <f>IF(MENU!$F$18="OECD",Copy_OECD!F82,IF(MENU!$F$18="World",Copy_World!F84,""))</f>
        <v>0</v>
      </c>
      <c r="G84" s="72">
        <f>IF(MENU!$F$18="OECD",Copy_OECD!G82,IF(MENU!$F$18="World",Copy_World!G84,""))</f>
        <v>0</v>
      </c>
      <c r="H84" s="72">
        <f>IF(MENU!$F$18="OECD",Copy_OECD!H82,IF(MENU!$F$18="World",Copy_World!H84,""))</f>
        <v>143</v>
      </c>
      <c r="I84" s="72">
        <f>IF(MENU!$F$18="OECD",Copy_OECD!I82,IF(MENU!$F$18="World",Copy_World!I84,""))</f>
        <v>0</v>
      </c>
      <c r="J84" s="72">
        <f>IF(MENU!$F$18="OECD",Copy_OECD!J82,IF(MENU!$F$18="World",Copy_World!J84,""))</f>
        <v>2137</v>
      </c>
      <c r="K84" s="72">
        <f>IF(MENU!$F$18="OECD",Copy_OECD!K82,IF(MENU!$F$18="World",Copy_World!K84,""))</f>
        <v>0</v>
      </c>
      <c r="L84" s="72">
        <f>IF(MENU!$F$18="OECD",Copy_OECD!L82,IF(MENU!$F$18="World",Copy_World!L84,""))</f>
        <v>0</v>
      </c>
      <c r="M84" s="72">
        <f>IF(MENU!$F$18="OECD",Copy_OECD!M82,IF(MENU!$F$18="World",Copy_World!M84,""))</f>
        <v>0</v>
      </c>
      <c r="N84" s="72">
        <f>IF(MENU!$F$18="OECD",Copy_OECD!N82,IF(MENU!$F$18="World",Copy_World!N84,""))</f>
        <v>0</v>
      </c>
      <c r="O84" s="72">
        <f>IF(MENU!$F$18="OECD",Copy_OECD!O82,IF(MENU!$F$18="World",Copy_World!O84,""))</f>
        <v>0</v>
      </c>
      <c r="P84" s="72">
        <f>IF(MENU!$F$18="OECD",Copy_OECD!P82,IF(MENU!$F$18="World",Copy_World!P84,""))</f>
        <v>0</v>
      </c>
      <c r="Q84" s="72">
        <f>IF(MENU!$F$18="OECD",Copy_OECD!Q82,IF(MENU!$F$18="World",Copy_World!Q84,""))</f>
        <v>0</v>
      </c>
      <c r="R84" s="72">
        <f>IF(MENU!$F$18="OECD",Copy_OECD!R82,IF(MENU!$F$18="World",Copy_World!R84,""))</f>
        <v>0</v>
      </c>
      <c r="S84" s="72">
        <f>IF(MENU!$F$18="OECD",Copy_OECD!S82,IF(MENU!$F$18="World",Copy_World!S84,""))</f>
        <v>82682</v>
      </c>
      <c r="T84" s="73" t="str">
        <f>IF(MENU!$F$18="OECD",Copy_OECD!T82,IF(MENU!$F$18="World",Copy_World!T84,""))</f>
        <v>x</v>
      </c>
      <c r="U84" s="72">
        <f>IF(MENU!$F$18="OECD",Copy_OECD!U82,IF(MENU!$F$18="World",Copy_World!U84,""))</f>
        <v>0</v>
      </c>
      <c r="V84" s="72">
        <f>IF(MENU!$F$18="OECD",Copy_OECD!V82,IF(MENU!$F$18="World",Copy_World!V84,""))</f>
        <v>132088</v>
      </c>
      <c r="W84" s="72">
        <f>IF(MENU!$F$18="OECD",Copy_OECD!W82,IF(MENU!$F$18="World",Copy_World!W84,""))</f>
        <v>0</v>
      </c>
      <c r="X84" s="72">
        <f>IF(MENU!$F$18="OECD",Copy_OECD!X82,IF(MENU!$F$18="World",Copy_World!X84,""))</f>
        <v>0</v>
      </c>
      <c r="Y84" s="72">
        <f>IF(MENU!$F$18="OECD",Copy_OECD!Y82,IF(MENU!$F$18="World",Copy_World!Y84,""))</f>
        <v>0</v>
      </c>
      <c r="Z84" s="72">
        <f>IF(MENU!$F$18="OECD",Copy_OECD!Z82,IF(MENU!$F$18="World",Copy_World!Z84,""))</f>
        <v>0</v>
      </c>
      <c r="AA84" s="72">
        <f>IF(MENU!$F$18="OECD",Copy_OECD!AA82,IF(MENU!$F$18="World",Copy_World!AA84,""))</f>
        <v>0</v>
      </c>
      <c r="AB84" s="72">
        <f>IF(MENU!$F$18="OECD",Copy_OECD!AB82,IF(MENU!$F$18="World",Copy_World!AB84,""))</f>
        <v>161920</v>
      </c>
      <c r="AC84" s="72">
        <f>IF(MENU!$F$18="OECD",Copy_OECD!AC82,IF(MENU!$F$18="World",Copy_World!AC84,""))</f>
        <v>0</v>
      </c>
      <c r="AD84" s="72">
        <f>IF(MENU!$F$18="OECD",Copy_OECD!AD82,IF(MENU!$F$18="World",Copy_World!AD84,""))</f>
        <v>0</v>
      </c>
      <c r="AE84" s="72">
        <f>IF(MENU!$F$18="OECD",Copy_OECD!AE82,IF(MENU!$F$18="World",Copy_World!AE84,""))</f>
        <v>0</v>
      </c>
      <c r="AF84" s="72">
        <f>IF(MENU!$F$18="OECD",Copy_OECD!AF82,IF(MENU!$F$18="World",Copy_World!AF84,""))</f>
        <v>0</v>
      </c>
      <c r="AG84" s="72">
        <f>IF(MENU!$F$18="OECD",Copy_OECD!AG82,IF(MENU!$F$18="World",Copy_World!AG84,""))</f>
        <v>3354</v>
      </c>
      <c r="AH84" s="72">
        <f>IF(MENU!$F$18="OECD",Copy_OECD!AH82,IF(MENU!$F$18="World",Copy_World!AH84,""))</f>
        <v>0</v>
      </c>
      <c r="AI84" s="72">
        <f>IF(MENU!$F$18="OECD",Copy_OECD!AI82,IF(MENU!$F$18="World",Copy_World!AI84,""))</f>
        <v>80</v>
      </c>
      <c r="AJ84" s="72">
        <f>IF(MENU!$F$18="OECD",Copy_OECD!AJ82,IF(MENU!$F$18="World",Copy_World!AJ84,""))</f>
        <v>172172</v>
      </c>
      <c r="AK84" s="72">
        <f>IF(MENU!$F$18="OECD",Copy_OECD!AK82,IF(MENU!$F$18="World",Copy_World!AK84,""))</f>
        <v>1613</v>
      </c>
      <c r="AL84" s="72">
        <f>IF(MENU!$F$18="OECD",Copy_OECD!AL82,IF(MENU!$F$18="World",Copy_World!AL84,""))</f>
        <v>1848</v>
      </c>
      <c r="AM84" s="72">
        <f>IF(MENU!$F$18="OECD",Copy_OECD!AM82,IF(MENU!$F$18="World",Copy_World!AM84,""))</f>
        <v>7956</v>
      </c>
      <c r="AN84" s="72">
        <f>IF(MENU!$F$18="OECD",Copy_OECD!AN82,IF(MENU!$F$18="World",Copy_World!AN84,""))</f>
        <v>11760</v>
      </c>
      <c r="AO84" s="72">
        <f>IF(MENU!$F$18="OECD",Copy_OECD!AO82,IF(MENU!$F$18="World",Copy_World!AO84,""))</f>
        <v>1088</v>
      </c>
      <c r="AP84" s="72">
        <f>IF(MENU!$F$18="OECD",Copy_OECD!AP82,IF(MENU!$F$18="World",Copy_World!AP84,""))</f>
        <v>10280</v>
      </c>
      <c r="AQ84" s="72">
        <f>IF(MENU!$F$18="OECD",Copy_OECD!AQ82,IF(MENU!$F$18="World",Copy_World!AQ84,""))</f>
        <v>0</v>
      </c>
      <c r="AR84" s="72">
        <f>IF(MENU!$F$18="OECD",Copy_OECD!AR82,IF(MENU!$F$18="World",Copy_World!AR84,""))</f>
        <v>0</v>
      </c>
      <c r="AS84" s="72">
        <f>IF(MENU!$F$18="OECD",Copy_OECD!AS82,IF(MENU!$F$18="World",Copy_World!AS84,""))</f>
        <v>0</v>
      </c>
      <c r="AT84" s="72">
        <f>IF(MENU!$F$18="OECD",Copy_OECD!AT82,IF(MENU!$F$18="World",Copy_World!AT84,""))</f>
        <v>0</v>
      </c>
      <c r="AU84" s="72">
        <f>IF(MENU!$F$18="OECD",Copy_OECD!AU82,IF(MENU!$F$18="World",Copy_World!AU84,""))</f>
        <v>0</v>
      </c>
      <c r="AV84" s="72">
        <f>IF(MENU!$F$18="OECD",Copy_OECD!AV82,IF(MENU!$F$18="World",Copy_World!AV84,""))</f>
        <v>0</v>
      </c>
      <c r="AW84" s="72">
        <f>IF(MENU!$F$18="OECD",Copy_OECD!AW82,IF(MENU!$F$18="World",Copy_World!AW84,""))</f>
        <v>0</v>
      </c>
      <c r="AX84" s="72">
        <f>IF(MENU!$F$18="OECD",Copy_OECD!AX82,IF(MENU!$F$18="World",Copy_World!AX84,""))</f>
        <v>0</v>
      </c>
      <c r="AY84" s="72">
        <f>IF(MENU!$F$18="OECD",Copy_OECD!AY82,IF(MENU!$F$18="World",Copy_World!AY84,""))</f>
        <v>0</v>
      </c>
      <c r="AZ84" s="72">
        <f>IF(MENU!$F$18="OECD",Copy_OECD!AZ82,IF(MENU!$F$18="World",Copy_World!AZ84,""))</f>
        <v>0</v>
      </c>
      <c r="BA84" s="72">
        <f>IF(MENU!$F$18="OECD",Copy_OECD!BA82,IF(MENU!$F$18="World",Copy_World!BA84,""))</f>
        <v>0</v>
      </c>
      <c r="BB84" s="72">
        <f>IF(MENU!$F$18="OECD",Copy_OECD!BB82,IF(MENU!$F$18="World",Copy_World!BB84,""))</f>
        <v>0</v>
      </c>
      <c r="BC84" s="72">
        <f>IF(MENU!$F$18="OECD",Copy_OECD!BC82,IF(MENU!$F$18="World",Copy_World!BC84,""))</f>
        <v>0</v>
      </c>
      <c r="BD84" s="72">
        <f>IF(MENU!$F$18="OECD",Copy_OECD!BD82,IF(MENU!$F$18="World",Copy_World!BD84,""))</f>
        <v>0</v>
      </c>
      <c r="BE84" s="72">
        <f>IF(MENU!$F$18="OECD",Copy_OECD!BE82,IF(MENU!$F$18="World",Copy_World!BE84,""))</f>
        <v>0</v>
      </c>
      <c r="BF84" s="72">
        <f>IF(MENU!$F$18="OECD",Copy_OECD!BF82,IF(MENU!$F$18="World",Copy_World!BF84,""))</f>
        <v>0</v>
      </c>
      <c r="BG84" s="72">
        <f>IF(MENU!$F$18="OECD",Copy_OECD!BG82,IF(MENU!$F$18="World",Copy_World!BG84,""))</f>
        <v>0</v>
      </c>
      <c r="BH84" s="72">
        <f>IF(MENU!$F$18="OECD",Copy_OECD!BH82,IF(MENU!$F$18="World",Copy_World!BH84,""))</f>
        <v>0</v>
      </c>
      <c r="BI84" s="72">
        <f>IF(MENU!$F$18="OECD",Copy_OECD!BI82,IF(MENU!$F$18="World",Copy_World!BI84,""))</f>
        <v>0</v>
      </c>
      <c r="BJ84" s="72">
        <f>IF(MENU!$F$18="OECD",Copy_OECD!BJ82,IF(MENU!$F$18="World",Copy_World!BJ84,""))</f>
        <v>0</v>
      </c>
      <c r="BK84" s="72">
        <f>IF(MENU!$F$18="OECD",Copy_OECD!BK82,IF(MENU!$F$18="World",Copy_World!BK84,""))</f>
        <v>0</v>
      </c>
      <c r="BL84" s="72">
        <f>IF(MENU!$F$18="OECD",Copy_OECD!BL82,IF(MENU!$F$18="World",Copy_World!BL84,""))</f>
        <v>0</v>
      </c>
      <c r="BM84" s="73">
        <f>IF(MENU!$F$18="OECD",Copy_OECD!BM82,IF(MENU!$F$18="World",Copy_World!BM84,""))</f>
        <v>589293</v>
      </c>
      <c r="BN84" s="73">
        <f>IF(MENU!$F$18="OECD",Copy_OECD!BN82,IF(MENU!$F$18="World",Copy_World!BN84,""))</f>
        <v>0</v>
      </c>
    </row>
    <row r="85" spans="1:111" x14ac:dyDescent="0.3">
      <c r="A85" s="11" t="str">
        <f>IF(MENU!$F$18="OECD",Copy_OECD!A83,IF(MENU!$F$18="World",Copy_World!A85,""))</f>
        <v xml:space="preserve">   Memo: Non-energy use chemical/petrochemical</v>
      </c>
      <c r="B85" s="72">
        <f>IF(MENU!$F$18="OECD",Copy_OECD!B83,IF(MENU!$F$18="World",Copy_World!B85,""))</f>
        <v>0</v>
      </c>
      <c r="C85" s="72">
        <f>IF(MENU!$F$18="OECD",Copy_OECD!C83,IF(MENU!$F$18="World",Copy_World!C85,""))</f>
        <v>0</v>
      </c>
      <c r="D85" s="72">
        <f>IF(MENU!$F$18="OECD",Copy_OECD!D83,IF(MENU!$F$18="World",Copy_World!D85,""))</f>
        <v>0</v>
      </c>
      <c r="E85" s="72">
        <f>IF(MENU!$F$18="OECD",Copy_OECD!E83,IF(MENU!$F$18="World",Copy_World!E85,""))</f>
        <v>0</v>
      </c>
      <c r="F85" s="72">
        <f>IF(MENU!$F$18="OECD",Copy_OECD!F83,IF(MENU!$F$18="World",Copy_World!F85,""))</f>
        <v>0</v>
      </c>
      <c r="G85" s="72">
        <f>IF(MENU!$F$18="OECD",Copy_OECD!G83,IF(MENU!$F$18="World",Copy_World!G85,""))</f>
        <v>0</v>
      </c>
      <c r="H85" s="72">
        <f>IF(MENU!$F$18="OECD",Copy_OECD!H83,IF(MENU!$F$18="World",Copy_World!H85,""))</f>
        <v>0</v>
      </c>
      <c r="I85" s="72">
        <f>IF(MENU!$F$18="OECD",Copy_OECD!I83,IF(MENU!$F$18="World",Copy_World!I85,""))</f>
        <v>0</v>
      </c>
      <c r="J85" s="72">
        <f>IF(MENU!$F$18="OECD",Copy_OECD!J83,IF(MENU!$F$18="World",Copy_World!J85,""))</f>
        <v>1425</v>
      </c>
      <c r="K85" s="72">
        <f>IF(MENU!$F$18="OECD",Copy_OECD!K83,IF(MENU!$F$18="World",Copy_World!K85,""))</f>
        <v>0</v>
      </c>
      <c r="L85" s="72">
        <f>IF(MENU!$F$18="OECD",Copy_OECD!L83,IF(MENU!$F$18="World",Copy_World!L85,""))</f>
        <v>0</v>
      </c>
      <c r="M85" s="72">
        <f>IF(MENU!$F$18="OECD",Copy_OECD!M83,IF(MENU!$F$18="World",Copy_World!M85,""))</f>
        <v>0</v>
      </c>
      <c r="N85" s="72">
        <f>IF(MENU!$F$18="OECD",Copy_OECD!N83,IF(MENU!$F$18="World",Copy_World!N85,""))</f>
        <v>0</v>
      </c>
      <c r="O85" s="72">
        <f>IF(MENU!$F$18="OECD",Copy_OECD!O83,IF(MENU!$F$18="World",Copy_World!O85,""))</f>
        <v>0</v>
      </c>
      <c r="P85" s="72">
        <f>IF(MENU!$F$18="OECD",Copy_OECD!P83,IF(MENU!$F$18="World",Copy_World!P85,""))</f>
        <v>0</v>
      </c>
      <c r="Q85" s="72">
        <f>IF(MENU!$F$18="OECD",Copy_OECD!Q83,IF(MENU!$F$18="World",Copy_World!Q85,""))</f>
        <v>0</v>
      </c>
      <c r="R85" s="72">
        <f>IF(MENU!$F$18="OECD",Copy_OECD!R83,IF(MENU!$F$18="World",Copy_World!R85,""))</f>
        <v>0</v>
      </c>
      <c r="S85" s="72">
        <f>IF(MENU!$F$18="OECD",Copy_OECD!S83,IF(MENU!$F$18="World",Copy_World!S85,""))</f>
        <v>82634</v>
      </c>
      <c r="T85" s="73" t="str">
        <f>IF(MENU!$F$18="OECD",Copy_OECD!T83,IF(MENU!$F$18="World",Copy_World!T85,""))</f>
        <v>x</v>
      </c>
      <c r="U85" s="72">
        <f>IF(MENU!$F$18="OECD",Copy_OECD!U83,IF(MENU!$F$18="World",Copy_World!U85,""))</f>
        <v>0</v>
      </c>
      <c r="V85" s="72">
        <f>IF(MENU!$F$18="OECD",Copy_OECD!V83,IF(MENU!$F$18="World",Copy_World!V85,""))</f>
        <v>132088</v>
      </c>
      <c r="W85" s="72">
        <f>IF(MENU!$F$18="OECD",Copy_OECD!W83,IF(MENU!$F$18="World",Copy_World!W85,""))</f>
        <v>0</v>
      </c>
      <c r="X85" s="72">
        <f>IF(MENU!$F$18="OECD",Copy_OECD!X83,IF(MENU!$F$18="World",Copy_World!X85,""))</f>
        <v>0</v>
      </c>
      <c r="Y85" s="72">
        <f>IF(MENU!$F$18="OECD",Copy_OECD!Y83,IF(MENU!$F$18="World",Copy_World!Y85,""))</f>
        <v>0</v>
      </c>
      <c r="Z85" s="72">
        <f>IF(MENU!$F$18="OECD",Copy_OECD!Z83,IF(MENU!$F$18="World",Copy_World!Z85,""))</f>
        <v>0</v>
      </c>
      <c r="AA85" s="72">
        <f>IF(MENU!$F$18="OECD",Copy_OECD!AA83,IF(MENU!$F$18="World",Copy_World!AA85,""))</f>
        <v>0</v>
      </c>
      <c r="AB85" s="72">
        <f>IF(MENU!$F$18="OECD",Copy_OECD!AB83,IF(MENU!$F$18="World",Copy_World!AB85,""))</f>
        <v>161920</v>
      </c>
      <c r="AC85" s="72">
        <f>IF(MENU!$F$18="OECD",Copy_OECD!AC83,IF(MENU!$F$18="World",Copy_World!AC85,""))</f>
        <v>0</v>
      </c>
      <c r="AD85" s="72">
        <f>IF(MENU!$F$18="OECD",Copy_OECD!AD83,IF(MENU!$F$18="World",Copy_World!AD85,""))</f>
        <v>0</v>
      </c>
      <c r="AE85" s="72">
        <f>IF(MENU!$F$18="OECD",Copy_OECD!AE83,IF(MENU!$F$18="World",Copy_World!AE85,""))</f>
        <v>0</v>
      </c>
      <c r="AF85" s="72">
        <f>IF(MENU!$F$18="OECD",Copy_OECD!AF83,IF(MENU!$F$18="World",Copy_World!AF85,""))</f>
        <v>0</v>
      </c>
      <c r="AG85" s="72">
        <f>IF(MENU!$F$18="OECD",Copy_OECD!AG83,IF(MENU!$F$18="World",Copy_World!AG85,""))</f>
        <v>3182</v>
      </c>
      <c r="AH85" s="72">
        <f>IF(MENU!$F$18="OECD",Copy_OECD!AH83,IF(MENU!$F$18="World",Copy_World!AH85,""))</f>
        <v>0</v>
      </c>
      <c r="AI85" s="72">
        <f>IF(MENU!$F$18="OECD",Copy_OECD!AI83,IF(MENU!$F$18="World",Copy_World!AI85,""))</f>
        <v>40</v>
      </c>
      <c r="AJ85" s="72">
        <f>IF(MENU!$F$18="OECD",Copy_OECD!AJ83,IF(MENU!$F$18="World",Copy_World!AJ85,""))</f>
        <v>172172</v>
      </c>
      <c r="AK85" s="72">
        <f>IF(MENU!$F$18="OECD",Copy_OECD!AK83,IF(MENU!$F$18="World",Copy_World!AK85,""))</f>
        <v>1003</v>
      </c>
      <c r="AL85" s="72">
        <f>IF(MENU!$F$18="OECD",Copy_OECD!AL83,IF(MENU!$F$18="World",Copy_World!AL85,""))</f>
        <v>0</v>
      </c>
      <c r="AM85" s="72">
        <f>IF(MENU!$F$18="OECD",Copy_OECD!AM83,IF(MENU!$F$18="World",Copy_World!AM85,""))</f>
        <v>0</v>
      </c>
      <c r="AN85" s="72">
        <f>IF(MENU!$F$18="OECD",Copy_OECD!AN83,IF(MENU!$F$18="World",Copy_World!AN85,""))</f>
        <v>10400</v>
      </c>
      <c r="AO85" s="72">
        <f>IF(MENU!$F$18="OECD",Copy_OECD!AO83,IF(MENU!$F$18="World",Copy_World!AO85,""))</f>
        <v>1088</v>
      </c>
      <c r="AP85" s="72">
        <f>IF(MENU!$F$18="OECD",Copy_OECD!AP83,IF(MENU!$F$18="World",Copy_World!AP85,""))</f>
        <v>10280</v>
      </c>
      <c r="AQ85" s="72">
        <f>IF(MENU!$F$18="OECD",Copy_OECD!AQ83,IF(MENU!$F$18="World",Copy_World!AQ85,""))</f>
        <v>0</v>
      </c>
      <c r="AR85" s="72">
        <f>IF(MENU!$F$18="OECD",Copy_OECD!AR83,IF(MENU!$F$18="World",Copy_World!AR85,""))</f>
        <v>0</v>
      </c>
      <c r="AS85" s="72">
        <f>IF(MENU!$F$18="OECD",Copy_OECD!AS83,IF(MENU!$F$18="World",Copy_World!AS85,""))</f>
        <v>0</v>
      </c>
      <c r="AT85" s="72">
        <f>IF(MENU!$F$18="OECD",Copy_OECD!AT83,IF(MENU!$F$18="World",Copy_World!AT85,""))</f>
        <v>0</v>
      </c>
      <c r="AU85" s="72">
        <f>IF(MENU!$F$18="OECD",Copy_OECD!AU83,IF(MENU!$F$18="World",Copy_World!AU85,""))</f>
        <v>0</v>
      </c>
      <c r="AV85" s="72">
        <f>IF(MENU!$F$18="OECD",Copy_OECD!AV83,IF(MENU!$F$18="World",Copy_World!AV85,""))</f>
        <v>0</v>
      </c>
      <c r="AW85" s="72">
        <f>IF(MENU!$F$18="OECD",Copy_OECD!AW83,IF(MENU!$F$18="World",Copy_World!AW85,""))</f>
        <v>0</v>
      </c>
      <c r="AX85" s="72">
        <f>IF(MENU!$F$18="OECD",Copy_OECD!AX83,IF(MENU!$F$18="World",Copy_World!AX85,""))</f>
        <v>0</v>
      </c>
      <c r="AY85" s="72">
        <f>IF(MENU!$F$18="OECD",Copy_OECD!AY83,IF(MENU!$F$18="World",Copy_World!AY85,""))</f>
        <v>0</v>
      </c>
      <c r="AZ85" s="72">
        <f>IF(MENU!$F$18="OECD",Copy_OECD!AZ83,IF(MENU!$F$18="World",Copy_World!AZ85,""))</f>
        <v>0</v>
      </c>
      <c r="BA85" s="72">
        <f>IF(MENU!$F$18="OECD",Copy_OECD!BA83,IF(MENU!$F$18="World",Copy_World!BA85,""))</f>
        <v>0</v>
      </c>
      <c r="BB85" s="72">
        <f>IF(MENU!$F$18="OECD",Copy_OECD!BB83,IF(MENU!$F$18="World",Copy_World!BB85,""))</f>
        <v>0</v>
      </c>
      <c r="BC85" s="72">
        <f>IF(MENU!$F$18="OECD",Copy_OECD!BC83,IF(MENU!$F$18="World",Copy_World!BC85,""))</f>
        <v>0</v>
      </c>
      <c r="BD85" s="72">
        <f>IF(MENU!$F$18="OECD",Copy_OECD!BD83,IF(MENU!$F$18="World",Copy_World!BD85,""))</f>
        <v>0</v>
      </c>
      <c r="BE85" s="72">
        <f>IF(MENU!$F$18="OECD",Copy_OECD!BE83,IF(MENU!$F$18="World",Copy_World!BE85,""))</f>
        <v>0</v>
      </c>
      <c r="BF85" s="72">
        <f>IF(MENU!$F$18="OECD",Copy_OECD!BF83,IF(MENU!$F$18="World",Copy_World!BF85,""))</f>
        <v>0</v>
      </c>
      <c r="BG85" s="72">
        <f>IF(MENU!$F$18="OECD",Copy_OECD!BG83,IF(MENU!$F$18="World",Copy_World!BG85,""))</f>
        <v>0</v>
      </c>
      <c r="BH85" s="72">
        <f>IF(MENU!$F$18="OECD",Copy_OECD!BH83,IF(MENU!$F$18="World",Copy_World!BH85,""))</f>
        <v>0</v>
      </c>
      <c r="BI85" s="72">
        <f>IF(MENU!$F$18="OECD",Copy_OECD!BI83,IF(MENU!$F$18="World",Copy_World!BI85,""))</f>
        <v>0</v>
      </c>
      <c r="BJ85" s="72">
        <f>IF(MENU!$F$18="OECD",Copy_OECD!BJ83,IF(MENU!$F$18="World",Copy_World!BJ85,""))</f>
        <v>0</v>
      </c>
      <c r="BK85" s="72">
        <f>IF(MENU!$F$18="OECD",Copy_OECD!BK83,IF(MENU!$F$18="World",Copy_World!BK85,""))</f>
        <v>0</v>
      </c>
      <c r="BL85" s="72">
        <f>IF(MENU!$F$18="OECD",Copy_OECD!BL83,IF(MENU!$F$18="World",Copy_World!BL85,""))</f>
        <v>0</v>
      </c>
      <c r="BM85" s="73">
        <f>IF(MENU!$F$18="OECD",Copy_OECD!BM83,IF(MENU!$F$18="World",Copy_World!BM85,""))</f>
        <v>576232</v>
      </c>
      <c r="BN85" s="73">
        <f>IF(MENU!$F$18="OECD",Copy_OECD!BN83,IF(MENU!$F$18="World",Copy_World!BN85,""))</f>
        <v>0</v>
      </c>
    </row>
    <row r="86" spans="1:111" x14ac:dyDescent="0.3">
      <c r="A86" s="11" t="str">
        <f>IF(MENU!$F$18="OECD",Copy_OECD!A84,IF(MENU!$F$18="World",Copy_World!A86,""))</f>
        <v>Non-energy use in transport</v>
      </c>
      <c r="B86" s="72">
        <f>IF(MENU!$F$18="OECD",Copy_OECD!B84,IF(MENU!$F$18="World",Copy_World!B86,""))</f>
        <v>0</v>
      </c>
      <c r="C86" s="72">
        <f>IF(MENU!$F$18="OECD",Copy_OECD!C84,IF(MENU!$F$18="World",Copy_World!C86,""))</f>
        <v>0</v>
      </c>
      <c r="D86" s="72">
        <f>IF(MENU!$F$18="OECD",Copy_OECD!D84,IF(MENU!$F$18="World",Copy_World!D86,""))</f>
        <v>0</v>
      </c>
      <c r="E86" s="72">
        <f>IF(MENU!$F$18="OECD",Copy_OECD!E84,IF(MENU!$F$18="World",Copy_World!E86,""))</f>
        <v>0</v>
      </c>
      <c r="F86" s="72">
        <f>IF(MENU!$F$18="OECD",Copy_OECD!F84,IF(MENU!$F$18="World",Copy_World!F86,""))</f>
        <v>0</v>
      </c>
      <c r="G86" s="72">
        <f>IF(MENU!$F$18="OECD",Copy_OECD!G84,IF(MENU!$F$18="World",Copy_World!G86,""))</f>
        <v>0</v>
      </c>
      <c r="H86" s="72">
        <f>IF(MENU!$F$18="OECD",Copy_OECD!H84,IF(MENU!$F$18="World",Copy_World!H86,""))</f>
        <v>0</v>
      </c>
      <c r="I86" s="72">
        <f>IF(MENU!$F$18="OECD",Copy_OECD!I84,IF(MENU!$F$18="World",Copy_World!I86,""))</f>
        <v>0</v>
      </c>
      <c r="J86" s="72">
        <f>IF(MENU!$F$18="OECD",Copy_OECD!J84,IF(MENU!$F$18="World",Copy_World!J86,""))</f>
        <v>0</v>
      </c>
      <c r="K86" s="72">
        <f>IF(MENU!$F$18="OECD",Copy_OECD!K84,IF(MENU!$F$18="World",Copy_World!K86,""))</f>
        <v>0</v>
      </c>
      <c r="L86" s="72">
        <f>IF(MENU!$F$18="OECD",Copy_OECD!L84,IF(MENU!$F$18="World",Copy_World!L86,""))</f>
        <v>0</v>
      </c>
      <c r="M86" s="72">
        <f>IF(MENU!$F$18="OECD",Copy_OECD!M84,IF(MENU!$F$18="World",Copy_World!M86,""))</f>
        <v>0</v>
      </c>
      <c r="N86" s="72">
        <f>IF(MENU!$F$18="OECD",Copy_OECD!N84,IF(MENU!$F$18="World",Copy_World!N86,""))</f>
        <v>0</v>
      </c>
      <c r="O86" s="72">
        <f>IF(MENU!$F$18="OECD",Copy_OECD!O84,IF(MENU!$F$18="World",Copy_World!O86,""))</f>
        <v>0</v>
      </c>
      <c r="P86" s="72">
        <f>IF(MENU!$F$18="OECD",Copy_OECD!P84,IF(MENU!$F$18="World",Copy_World!P86,""))</f>
        <v>0</v>
      </c>
      <c r="Q86" s="72">
        <f>IF(MENU!$F$18="OECD",Copy_OECD!Q84,IF(MENU!$F$18="World",Copy_World!Q86,""))</f>
        <v>0</v>
      </c>
      <c r="R86" s="72">
        <f>IF(MENU!$F$18="OECD",Copy_OECD!R84,IF(MENU!$F$18="World",Copy_World!R86,""))</f>
        <v>0</v>
      </c>
      <c r="S86" s="72">
        <f>IF(MENU!$F$18="OECD",Copy_OECD!S84,IF(MENU!$F$18="World",Copy_World!S86,""))</f>
        <v>0</v>
      </c>
      <c r="T86" s="73" t="str">
        <f>IF(MENU!$F$18="OECD",Copy_OECD!T84,IF(MENU!$F$18="World",Copy_World!T86,""))</f>
        <v>x</v>
      </c>
      <c r="U86" s="72">
        <f>IF(MENU!$F$18="OECD",Copy_OECD!U84,IF(MENU!$F$18="World",Copy_World!U86,""))</f>
        <v>0</v>
      </c>
      <c r="V86" s="72">
        <f>IF(MENU!$F$18="OECD",Copy_OECD!V84,IF(MENU!$F$18="World",Copy_World!V86,""))</f>
        <v>0</v>
      </c>
      <c r="W86" s="72">
        <f>IF(MENU!$F$18="OECD",Copy_OECD!W84,IF(MENU!$F$18="World",Copy_World!W86,""))</f>
        <v>0</v>
      </c>
      <c r="X86" s="72">
        <f>IF(MENU!$F$18="OECD",Copy_OECD!X84,IF(MENU!$F$18="World",Copy_World!X86,""))</f>
        <v>0</v>
      </c>
      <c r="Y86" s="72">
        <f>IF(MENU!$F$18="OECD",Copy_OECD!Y84,IF(MENU!$F$18="World",Copy_World!Y86,""))</f>
        <v>0</v>
      </c>
      <c r="Z86" s="72">
        <f>IF(MENU!$F$18="OECD",Copy_OECD!Z84,IF(MENU!$F$18="World",Copy_World!Z86,""))</f>
        <v>0</v>
      </c>
      <c r="AA86" s="72">
        <f>IF(MENU!$F$18="OECD",Copy_OECD!AA84,IF(MENU!$F$18="World",Copy_World!AA86,""))</f>
        <v>0</v>
      </c>
      <c r="AB86" s="72">
        <f>IF(MENU!$F$18="OECD",Copy_OECD!AB84,IF(MENU!$F$18="World",Copy_World!AB86,""))</f>
        <v>0</v>
      </c>
      <c r="AC86" s="72">
        <f>IF(MENU!$F$18="OECD",Copy_OECD!AC84,IF(MENU!$F$18="World",Copy_World!AC86,""))</f>
        <v>0</v>
      </c>
      <c r="AD86" s="72">
        <f>IF(MENU!$F$18="OECD",Copy_OECD!AD84,IF(MENU!$F$18="World",Copy_World!AD86,""))</f>
        <v>0</v>
      </c>
      <c r="AE86" s="72">
        <f>IF(MENU!$F$18="OECD",Copy_OECD!AE84,IF(MENU!$F$18="World",Copy_World!AE86,""))</f>
        <v>0</v>
      </c>
      <c r="AF86" s="72">
        <f>IF(MENU!$F$18="OECD",Copy_OECD!AF84,IF(MENU!$F$18="World",Copy_World!AF86,""))</f>
        <v>0</v>
      </c>
      <c r="AG86" s="72">
        <f>IF(MENU!$F$18="OECD",Copy_OECD!AG84,IF(MENU!$F$18="World",Copy_World!AG86,""))</f>
        <v>0</v>
      </c>
      <c r="AH86" s="72">
        <f>IF(MENU!$F$18="OECD",Copy_OECD!AH84,IF(MENU!$F$18="World",Copy_World!AH86,""))</f>
        <v>0</v>
      </c>
      <c r="AI86" s="72">
        <f>IF(MENU!$F$18="OECD",Copy_OECD!AI84,IF(MENU!$F$18="World",Copy_World!AI86,""))</f>
        <v>0</v>
      </c>
      <c r="AJ86" s="72">
        <f>IF(MENU!$F$18="OECD",Copy_OECD!AJ84,IF(MENU!$F$18="World",Copy_World!AJ86,""))</f>
        <v>0</v>
      </c>
      <c r="AK86" s="72">
        <f>IF(MENU!$F$18="OECD",Copy_OECD!AK84,IF(MENU!$F$18="World",Copy_World!AK86,""))</f>
        <v>0</v>
      </c>
      <c r="AL86" s="72">
        <f>IF(MENU!$F$18="OECD",Copy_OECD!AL84,IF(MENU!$F$18="World",Copy_World!AL86,""))</f>
        <v>2352</v>
      </c>
      <c r="AM86" s="72">
        <f>IF(MENU!$F$18="OECD",Copy_OECD!AM84,IF(MENU!$F$18="World",Copy_World!AM86,""))</f>
        <v>0</v>
      </c>
      <c r="AN86" s="72">
        <f>IF(MENU!$F$18="OECD",Copy_OECD!AN84,IF(MENU!$F$18="World",Copy_World!AN86,""))</f>
        <v>0</v>
      </c>
      <c r="AO86" s="72">
        <f>IF(MENU!$F$18="OECD",Copy_OECD!AO84,IF(MENU!$F$18="World",Copy_World!AO86,""))</f>
        <v>0</v>
      </c>
      <c r="AP86" s="72">
        <f>IF(MENU!$F$18="OECD",Copy_OECD!AP84,IF(MENU!$F$18="World",Copy_World!AP86,""))</f>
        <v>0</v>
      </c>
      <c r="AQ86" s="72">
        <f>IF(MENU!$F$18="OECD",Copy_OECD!AQ84,IF(MENU!$F$18="World",Copy_World!AQ86,""))</f>
        <v>0</v>
      </c>
      <c r="AR86" s="72">
        <f>IF(MENU!$F$18="OECD",Copy_OECD!AR84,IF(MENU!$F$18="World",Copy_World!AR86,""))</f>
        <v>0</v>
      </c>
      <c r="AS86" s="72">
        <f>IF(MENU!$F$18="OECD",Copy_OECD!AS84,IF(MENU!$F$18="World",Copy_World!AS86,""))</f>
        <v>0</v>
      </c>
      <c r="AT86" s="72">
        <f>IF(MENU!$F$18="OECD",Copy_OECD!AT84,IF(MENU!$F$18="World",Copy_World!AT86,""))</f>
        <v>0</v>
      </c>
      <c r="AU86" s="72">
        <f>IF(MENU!$F$18="OECD",Copy_OECD!AU84,IF(MENU!$F$18="World",Copy_World!AU86,""))</f>
        <v>0</v>
      </c>
      <c r="AV86" s="72">
        <f>IF(MENU!$F$18="OECD",Copy_OECD!AV84,IF(MENU!$F$18="World",Copy_World!AV86,""))</f>
        <v>0</v>
      </c>
      <c r="AW86" s="72">
        <f>IF(MENU!$F$18="OECD",Copy_OECD!AW84,IF(MENU!$F$18="World",Copy_World!AW86,""))</f>
        <v>0</v>
      </c>
      <c r="AX86" s="72">
        <f>IF(MENU!$F$18="OECD",Copy_OECD!AX84,IF(MENU!$F$18="World",Copy_World!AX86,""))</f>
        <v>0</v>
      </c>
      <c r="AY86" s="72">
        <f>IF(MENU!$F$18="OECD",Copy_OECD!AY84,IF(MENU!$F$18="World",Copy_World!AY86,""))</f>
        <v>0</v>
      </c>
      <c r="AZ86" s="72">
        <f>IF(MENU!$F$18="OECD",Copy_OECD!AZ84,IF(MENU!$F$18="World",Copy_World!AZ86,""))</f>
        <v>0</v>
      </c>
      <c r="BA86" s="72">
        <f>IF(MENU!$F$18="OECD",Copy_OECD!BA84,IF(MENU!$F$18="World",Copy_World!BA86,""))</f>
        <v>0</v>
      </c>
      <c r="BB86" s="72">
        <f>IF(MENU!$F$18="OECD",Copy_OECD!BB84,IF(MENU!$F$18="World",Copy_World!BB86,""))</f>
        <v>0</v>
      </c>
      <c r="BC86" s="72">
        <f>IF(MENU!$F$18="OECD",Copy_OECD!BC84,IF(MENU!$F$18="World",Copy_World!BC86,""))</f>
        <v>0</v>
      </c>
      <c r="BD86" s="72">
        <f>IF(MENU!$F$18="OECD",Copy_OECD!BD84,IF(MENU!$F$18="World",Copy_World!BD86,""))</f>
        <v>0</v>
      </c>
      <c r="BE86" s="72">
        <f>IF(MENU!$F$18="OECD",Copy_OECD!BE84,IF(MENU!$F$18="World",Copy_World!BE86,""))</f>
        <v>0</v>
      </c>
      <c r="BF86" s="72">
        <f>IF(MENU!$F$18="OECD",Copy_OECD!BF84,IF(MENU!$F$18="World",Copy_World!BF86,""))</f>
        <v>0</v>
      </c>
      <c r="BG86" s="72">
        <f>IF(MENU!$F$18="OECD",Copy_OECD!BG84,IF(MENU!$F$18="World",Copy_World!BG86,""))</f>
        <v>0</v>
      </c>
      <c r="BH86" s="72">
        <f>IF(MENU!$F$18="OECD",Copy_OECD!BH84,IF(MENU!$F$18="World",Copy_World!BH86,""))</f>
        <v>0</v>
      </c>
      <c r="BI86" s="72">
        <f>IF(MENU!$F$18="OECD",Copy_OECD!BI84,IF(MENU!$F$18="World",Copy_World!BI86,""))</f>
        <v>0</v>
      </c>
      <c r="BJ86" s="72">
        <f>IF(MENU!$F$18="OECD",Copy_OECD!BJ84,IF(MENU!$F$18="World",Copy_World!BJ86,""))</f>
        <v>0</v>
      </c>
      <c r="BK86" s="72">
        <f>IF(MENU!$F$18="OECD",Copy_OECD!BK84,IF(MENU!$F$18="World",Copy_World!BK86,""))</f>
        <v>0</v>
      </c>
      <c r="BL86" s="72">
        <f>IF(MENU!$F$18="OECD",Copy_OECD!BL84,IF(MENU!$F$18="World",Copy_World!BL86,""))</f>
        <v>0</v>
      </c>
      <c r="BM86" s="73">
        <f>IF(MENU!$F$18="OECD",Copy_OECD!BM84,IF(MENU!$F$18="World",Copy_World!BM86,""))</f>
        <v>2352</v>
      </c>
      <c r="BN86" s="73">
        <f>IF(MENU!$F$18="OECD",Copy_OECD!BN84,IF(MENU!$F$18="World",Copy_World!BN86,""))</f>
        <v>0</v>
      </c>
    </row>
    <row r="87" spans="1:111" x14ac:dyDescent="0.3">
      <c r="A87" s="11" t="str">
        <f>IF(MENU!$F$18="OECD",Copy_OECD!A85,IF(MENU!$F$18="World",Copy_World!A87,""))</f>
        <v>Non-energy use in other</v>
      </c>
      <c r="B87" s="72">
        <f>IF(MENU!$F$18="OECD",Copy_OECD!B85,IF(MENU!$F$18="World",Copy_World!B87,""))</f>
        <v>0</v>
      </c>
      <c r="C87" s="72">
        <f>IF(MENU!$F$18="OECD",Copy_OECD!C85,IF(MENU!$F$18="World",Copy_World!C87,""))</f>
        <v>0</v>
      </c>
      <c r="D87" s="72">
        <f>IF(MENU!$F$18="OECD",Copy_OECD!D85,IF(MENU!$F$18="World",Copy_World!D87,""))</f>
        <v>0</v>
      </c>
      <c r="E87" s="72">
        <f>IF(MENU!$F$18="OECD",Copy_OECD!E85,IF(MENU!$F$18="World",Copy_World!E87,""))</f>
        <v>0</v>
      </c>
      <c r="F87" s="72">
        <f>IF(MENU!$F$18="OECD",Copy_OECD!F85,IF(MENU!$F$18="World",Copy_World!F87,""))</f>
        <v>0</v>
      </c>
      <c r="G87" s="72">
        <f>IF(MENU!$F$18="OECD",Copy_OECD!G85,IF(MENU!$F$18="World",Copy_World!G87,""))</f>
        <v>0</v>
      </c>
      <c r="H87" s="72">
        <f>IF(MENU!$F$18="OECD",Copy_OECD!H85,IF(MENU!$F$18="World",Copy_World!H87,""))</f>
        <v>0</v>
      </c>
      <c r="I87" s="72">
        <f>IF(MENU!$F$18="OECD",Copy_OECD!I85,IF(MENU!$F$18="World",Copy_World!I87,""))</f>
        <v>0</v>
      </c>
      <c r="J87" s="72">
        <f>IF(MENU!$F$18="OECD",Copy_OECD!J85,IF(MENU!$F$18="World",Copy_World!J87,""))</f>
        <v>0</v>
      </c>
      <c r="K87" s="72">
        <f>IF(MENU!$F$18="OECD",Copy_OECD!K85,IF(MENU!$F$18="World",Copy_World!K87,""))</f>
        <v>0</v>
      </c>
      <c r="L87" s="72">
        <f>IF(MENU!$F$18="OECD",Copy_OECD!L85,IF(MENU!$F$18="World",Copy_World!L87,""))</f>
        <v>0</v>
      </c>
      <c r="M87" s="72">
        <f>IF(MENU!$F$18="OECD",Copy_OECD!M85,IF(MENU!$F$18="World",Copy_World!M87,""))</f>
        <v>0</v>
      </c>
      <c r="N87" s="72">
        <f>IF(MENU!$F$18="OECD",Copy_OECD!N85,IF(MENU!$F$18="World",Copy_World!N87,""))</f>
        <v>0</v>
      </c>
      <c r="O87" s="72">
        <f>IF(MENU!$F$18="OECD",Copy_OECD!O85,IF(MENU!$F$18="World",Copy_World!O87,""))</f>
        <v>0</v>
      </c>
      <c r="P87" s="72">
        <f>IF(MENU!$F$18="OECD",Copy_OECD!P85,IF(MENU!$F$18="World",Copy_World!P87,""))</f>
        <v>0</v>
      </c>
      <c r="Q87" s="72">
        <f>IF(MENU!$F$18="OECD",Copy_OECD!Q85,IF(MENU!$F$18="World",Copy_World!Q87,""))</f>
        <v>0</v>
      </c>
      <c r="R87" s="72">
        <f>IF(MENU!$F$18="OECD",Copy_OECD!R85,IF(MENU!$F$18="World",Copy_World!R87,""))</f>
        <v>0</v>
      </c>
      <c r="S87" s="72">
        <f>IF(MENU!$F$18="OECD",Copy_OECD!S85,IF(MENU!$F$18="World",Copy_World!S87,""))</f>
        <v>0</v>
      </c>
      <c r="T87" s="73" t="str">
        <f>IF(MENU!$F$18="OECD",Copy_OECD!T85,IF(MENU!$F$18="World",Copy_World!T87,""))</f>
        <v>x</v>
      </c>
      <c r="U87" s="72">
        <f>IF(MENU!$F$18="OECD",Copy_OECD!U85,IF(MENU!$F$18="World",Copy_World!U87,""))</f>
        <v>0</v>
      </c>
      <c r="V87" s="72">
        <f>IF(MENU!$F$18="OECD",Copy_OECD!V85,IF(MENU!$F$18="World",Copy_World!V87,""))</f>
        <v>0</v>
      </c>
      <c r="W87" s="72">
        <f>IF(MENU!$F$18="OECD",Copy_OECD!W85,IF(MENU!$F$18="World",Copy_World!W87,""))</f>
        <v>0</v>
      </c>
      <c r="X87" s="72">
        <f>IF(MENU!$F$18="OECD",Copy_OECD!X85,IF(MENU!$F$18="World",Copy_World!X87,""))</f>
        <v>0</v>
      </c>
      <c r="Y87" s="72">
        <f>IF(MENU!$F$18="OECD",Copy_OECD!Y85,IF(MENU!$F$18="World",Copy_World!Y87,""))</f>
        <v>0</v>
      </c>
      <c r="Z87" s="72">
        <f>IF(MENU!$F$18="OECD",Copy_OECD!Z85,IF(MENU!$F$18="World",Copy_World!Z87,""))</f>
        <v>0</v>
      </c>
      <c r="AA87" s="72">
        <f>IF(MENU!$F$18="OECD",Copy_OECD!AA85,IF(MENU!$F$18="World",Copy_World!AA87,""))</f>
        <v>0</v>
      </c>
      <c r="AB87" s="72">
        <f>IF(MENU!$F$18="OECD",Copy_OECD!AB85,IF(MENU!$F$18="World",Copy_World!AB87,""))</f>
        <v>0</v>
      </c>
      <c r="AC87" s="72">
        <f>IF(MENU!$F$18="OECD",Copy_OECD!AC85,IF(MENU!$F$18="World",Copy_World!AC87,""))</f>
        <v>0</v>
      </c>
      <c r="AD87" s="72">
        <f>IF(MENU!$F$18="OECD",Copy_OECD!AD85,IF(MENU!$F$18="World",Copy_World!AD87,""))</f>
        <v>0</v>
      </c>
      <c r="AE87" s="72">
        <f>IF(MENU!$F$18="OECD",Copy_OECD!AE85,IF(MENU!$F$18="World",Copy_World!AE87,""))</f>
        <v>0</v>
      </c>
      <c r="AF87" s="72">
        <f>IF(MENU!$F$18="OECD",Copy_OECD!AF85,IF(MENU!$F$18="World",Copy_World!AF87,""))</f>
        <v>0</v>
      </c>
      <c r="AG87" s="72">
        <f>IF(MENU!$F$18="OECD",Copy_OECD!AG85,IF(MENU!$F$18="World",Copy_World!AG87,""))</f>
        <v>0</v>
      </c>
      <c r="AH87" s="72">
        <f>IF(MENU!$F$18="OECD",Copy_OECD!AH85,IF(MENU!$F$18="World",Copy_World!AH87,""))</f>
        <v>0</v>
      </c>
      <c r="AI87" s="72">
        <f>IF(MENU!$F$18="OECD",Copy_OECD!AI85,IF(MENU!$F$18="World",Copy_World!AI87,""))</f>
        <v>0</v>
      </c>
      <c r="AJ87" s="72">
        <f>IF(MENU!$F$18="OECD",Copy_OECD!AJ85,IF(MENU!$F$18="World",Copy_World!AJ87,""))</f>
        <v>0</v>
      </c>
      <c r="AK87" s="72">
        <f>IF(MENU!$F$18="OECD",Copy_OECD!AK85,IF(MENU!$F$18="World",Copy_World!AK87,""))</f>
        <v>0</v>
      </c>
      <c r="AL87" s="72">
        <f>IF(MENU!$F$18="OECD",Copy_OECD!AL85,IF(MENU!$F$18="World",Copy_World!AL87,""))</f>
        <v>1302</v>
      </c>
      <c r="AM87" s="72">
        <f>IF(MENU!$F$18="OECD",Copy_OECD!AM85,IF(MENU!$F$18="World",Copy_World!AM87,""))</f>
        <v>0</v>
      </c>
      <c r="AN87" s="72">
        <f>IF(MENU!$F$18="OECD",Copy_OECD!AN85,IF(MENU!$F$18="World",Copy_World!AN87,""))</f>
        <v>0</v>
      </c>
      <c r="AO87" s="72">
        <f>IF(MENU!$F$18="OECD",Copy_OECD!AO85,IF(MENU!$F$18="World",Copy_World!AO87,""))</f>
        <v>0</v>
      </c>
      <c r="AP87" s="72">
        <f>IF(MENU!$F$18="OECD",Copy_OECD!AP85,IF(MENU!$F$18="World",Copy_World!AP87,""))</f>
        <v>0</v>
      </c>
      <c r="AQ87" s="72">
        <f>IF(MENU!$F$18="OECD",Copy_OECD!AQ85,IF(MENU!$F$18="World",Copy_World!AQ87,""))</f>
        <v>0</v>
      </c>
      <c r="AR87" s="72">
        <f>IF(MENU!$F$18="OECD",Copy_OECD!AR85,IF(MENU!$F$18="World",Copy_World!AR87,""))</f>
        <v>0</v>
      </c>
      <c r="AS87" s="72">
        <f>IF(MENU!$F$18="OECD",Copy_OECD!AS85,IF(MENU!$F$18="World",Copy_World!AS87,""))</f>
        <v>0</v>
      </c>
      <c r="AT87" s="72">
        <f>IF(MENU!$F$18="OECD",Copy_OECD!AT85,IF(MENU!$F$18="World",Copy_World!AT87,""))</f>
        <v>0</v>
      </c>
      <c r="AU87" s="72">
        <f>IF(MENU!$F$18="OECD",Copy_OECD!AU85,IF(MENU!$F$18="World",Copy_World!AU87,""))</f>
        <v>0</v>
      </c>
      <c r="AV87" s="72">
        <f>IF(MENU!$F$18="OECD",Copy_OECD!AV85,IF(MENU!$F$18="World",Copy_World!AV87,""))</f>
        <v>0</v>
      </c>
      <c r="AW87" s="72">
        <f>IF(MENU!$F$18="OECD",Copy_OECD!AW85,IF(MENU!$F$18="World",Copy_World!AW87,""))</f>
        <v>0</v>
      </c>
      <c r="AX87" s="72">
        <f>IF(MENU!$F$18="OECD",Copy_OECD!AX85,IF(MENU!$F$18="World",Copy_World!AX87,""))</f>
        <v>0</v>
      </c>
      <c r="AY87" s="72">
        <f>IF(MENU!$F$18="OECD",Copy_OECD!AY85,IF(MENU!$F$18="World",Copy_World!AY87,""))</f>
        <v>0</v>
      </c>
      <c r="AZ87" s="72">
        <f>IF(MENU!$F$18="OECD",Copy_OECD!AZ85,IF(MENU!$F$18="World",Copy_World!AZ87,""))</f>
        <v>0</v>
      </c>
      <c r="BA87" s="72">
        <f>IF(MENU!$F$18="OECD",Copy_OECD!BA85,IF(MENU!$F$18="World",Copy_World!BA87,""))</f>
        <v>0</v>
      </c>
      <c r="BB87" s="72">
        <f>IF(MENU!$F$18="OECD",Copy_OECD!BB85,IF(MENU!$F$18="World",Copy_World!BB87,""))</f>
        <v>0</v>
      </c>
      <c r="BC87" s="72">
        <f>IF(MENU!$F$18="OECD",Copy_OECD!BC85,IF(MENU!$F$18="World",Copy_World!BC87,""))</f>
        <v>0</v>
      </c>
      <c r="BD87" s="72">
        <f>IF(MENU!$F$18="OECD",Copy_OECD!BD85,IF(MENU!$F$18="World",Copy_World!BD87,""))</f>
        <v>0</v>
      </c>
      <c r="BE87" s="72">
        <f>IF(MENU!$F$18="OECD",Copy_OECD!BE85,IF(MENU!$F$18="World",Copy_World!BE87,""))</f>
        <v>0</v>
      </c>
      <c r="BF87" s="72">
        <f>IF(MENU!$F$18="OECD",Copy_OECD!BF85,IF(MENU!$F$18="World",Copy_World!BF87,""))</f>
        <v>0</v>
      </c>
      <c r="BG87" s="72">
        <f>IF(MENU!$F$18="OECD",Copy_OECD!BG85,IF(MENU!$F$18="World",Copy_World!BG87,""))</f>
        <v>0</v>
      </c>
      <c r="BH87" s="72">
        <f>IF(MENU!$F$18="OECD",Copy_OECD!BH85,IF(MENU!$F$18="World",Copy_World!BH87,""))</f>
        <v>0</v>
      </c>
      <c r="BI87" s="72">
        <f>IF(MENU!$F$18="OECD",Copy_OECD!BI85,IF(MENU!$F$18="World",Copy_World!BI87,""))</f>
        <v>0</v>
      </c>
      <c r="BJ87" s="72">
        <f>IF(MENU!$F$18="OECD",Copy_OECD!BJ85,IF(MENU!$F$18="World",Copy_World!BJ87,""))</f>
        <v>0</v>
      </c>
      <c r="BK87" s="72">
        <f>IF(MENU!$F$18="OECD",Copy_OECD!BK85,IF(MENU!$F$18="World",Copy_World!BK87,""))</f>
        <v>0</v>
      </c>
      <c r="BL87" s="72">
        <f>IF(MENU!$F$18="OECD",Copy_OECD!BL85,IF(MENU!$F$18="World",Copy_World!BL87,""))</f>
        <v>0</v>
      </c>
      <c r="BM87" s="73">
        <f>IF(MENU!$F$18="OECD",Copy_OECD!BM85,IF(MENU!$F$18="World",Copy_World!BM87,""))</f>
        <v>1302</v>
      </c>
      <c r="BN87" s="73">
        <f>IF(MENU!$F$18="OECD",Copy_OECD!BN85,IF(MENU!$F$18="World",Copy_World!BN87,""))</f>
        <v>0</v>
      </c>
    </row>
    <row r="88" spans="1:111" s="2" customFormat="1" x14ac:dyDescent="0.3">
      <c r="A88" s="10" t="str">
        <f>IF(MENU!$F$18="OECD",Copy_OECD!A86,IF(MENU!$F$18="World",Copy_World!A88,""))</f>
        <v>Electricity output (GWh)</v>
      </c>
      <c r="B88" s="73">
        <f>IF(MENU!$F$18="OECD",Copy_OECD!B86,IF(MENU!$F$18="World",Copy_World!B88,""))</f>
        <v>0</v>
      </c>
      <c r="C88" s="73">
        <f>IF(MENU!$F$18="OECD",Copy_OECD!C86,IF(MENU!$F$18="World",Copy_World!C88,""))</f>
        <v>0</v>
      </c>
      <c r="D88" s="73">
        <f>IF(MENU!$F$18="OECD",Copy_OECD!D86,IF(MENU!$F$18="World",Copy_World!D88,""))</f>
        <v>29485</v>
      </c>
      <c r="E88" s="73">
        <f>IF(MENU!$F$18="OECD",Copy_OECD!E86,IF(MENU!$F$18="World",Copy_World!E88,""))</f>
        <v>0</v>
      </c>
      <c r="F88" s="73">
        <f>IF(MENU!$F$18="OECD",Copy_OECD!F86,IF(MENU!$F$18="World",Copy_World!F88,""))</f>
        <v>0</v>
      </c>
      <c r="G88" s="73">
        <f>IF(MENU!$F$18="OECD",Copy_OECD!G86,IF(MENU!$F$18="World",Copy_World!G88,""))</f>
        <v>0</v>
      </c>
      <c r="H88" s="73">
        <f>IF(MENU!$F$18="OECD",Copy_OECD!H86,IF(MENU!$F$18="World",Copy_World!H88,""))</f>
        <v>0</v>
      </c>
      <c r="I88" s="73">
        <f>IF(MENU!$F$18="OECD",Copy_OECD!I86,IF(MENU!$F$18="World",Copy_World!I88,""))</f>
        <v>0</v>
      </c>
      <c r="J88" s="73">
        <f>IF(MENU!$F$18="OECD",Copy_OECD!J86,IF(MENU!$F$18="World",Copy_World!J88,""))</f>
        <v>0</v>
      </c>
      <c r="K88" s="73">
        <f>IF(MENU!$F$18="OECD",Copy_OECD!K86,IF(MENU!$F$18="World",Copy_World!K88,""))</f>
        <v>0</v>
      </c>
      <c r="L88" s="73">
        <f>IF(MENU!$F$18="OECD",Copy_OECD!L86,IF(MENU!$F$18="World",Copy_World!L88,""))</f>
        <v>0</v>
      </c>
      <c r="M88" s="73">
        <f>IF(MENU!$F$18="OECD",Copy_OECD!M86,IF(MENU!$F$18="World",Copy_World!M88,""))</f>
        <v>189</v>
      </c>
      <c r="N88" s="73">
        <f>IF(MENU!$F$18="OECD",Copy_OECD!N86,IF(MENU!$F$18="World",Copy_World!N88,""))</f>
        <v>2746</v>
      </c>
      <c r="O88" s="73">
        <f>IF(MENU!$F$18="OECD",Copy_OECD!O86,IF(MENU!$F$18="World",Copy_World!O88,""))</f>
        <v>0</v>
      </c>
      <c r="P88" s="73">
        <f>IF(MENU!$F$18="OECD",Copy_OECD!P86,IF(MENU!$F$18="World",Copy_World!P88,""))</f>
        <v>0</v>
      </c>
      <c r="Q88" s="73">
        <f>IF(MENU!$F$18="OECD",Copy_OECD!Q86,IF(MENU!$F$18="World",Copy_World!Q88,""))</f>
        <v>0</v>
      </c>
      <c r="R88" s="73">
        <f>IF(MENU!$F$18="OECD",Copy_OECD!R86,IF(MENU!$F$18="World",Copy_World!R88,""))</f>
        <v>0</v>
      </c>
      <c r="S88" s="73">
        <f>IF(MENU!$F$18="OECD",Copy_OECD!S86,IF(MENU!$F$18="World",Copy_World!S88,""))</f>
        <v>51522</v>
      </c>
      <c r="T88" s="73" t="str">
        <f>IF(MENU!$F$18="OECD",Copy_OECD!T86,IF(MENU!$F$18="World",Copy_World!T88,""))</f>
        <v>x</v>
      </c>
      <c r="U88" s="73">
        <f>IF(MENU!$F$18="OECD",Copy_OECD!U86,IF(MENU!$F$18="World",Copy_World!U88,""))</f>
        <v>0</v>
      </c>
      <c r="V88" s="73">
        <f>IF(MENU!$F$18="OECD",Copy_OECD!V86,IF(MENU!$F$18="World",Copy_World!V88,""))</f>
        <v>0</v>
      </c>
      <c r="W88" s="73">
        <f>IF(MENU!$F$18="OECD",Copy_OECD!W86,IF(MENU!$F$18="World",Copy_World!W88,""))</f>
        <v>0</v>
      </c>
      <c r="X88" s="73">
        <f>IF(MENU!$F$18="OECD",Copy_OECD!X86,IF(MENU!$F$18="World",Copy_World!X88,""))</f>
        <v>0</v>
      </c>
      <c r="Y88" s="73">
        <f>IF(MENU!$F$18="OECD",Copy_OECD!Y86,IF(MENU!$F$18="World",Copy_World!Y88,""))</f>
        <v>0</v>
      </c>
      <c r="Z88" s="73">
        <f>IF(MENU!$F$18="OECD",Copy_OECD!Z86,IF(MENU!$F$18="World",Copy_World!Z88,""))</f>
        <v>1260</v>
      </c>
      <c r="AA88" s="73">
        <f>IF(MENU!$F$18="OECD",Copy_OECD!AA86,IF(MENU!$F$18="World",Copy_World!AA88,""))</f>
        <v>0</v>
      </c>
      <c r="AB88" s="73">
        <f>IF(MENU!$F$18="OECD",Copy_OECD!AB86,IF(MENU!$F$18="World",Copy_World!AB88,""))</f>
        <v>0</v>
      </c>
      <c r="AC88" s="73">
        <f>IF(MENU!$F$18="OECD",Copy_OECD!AC86,IF(MENU!$F$18="World",Copy_World!AC88,""))</f>
        <v>0</v>
      </c>
      <c r="AD88" s="73">
        <f>IF(MENU!$F$18="OECD",Copy_OECD!AD86,IF(MENU!$F$18="World",Copy_World!AD88,""))</f>
        <v>0</v>
      </c>
      <c r="AE88" s="73">
        <f>IF(MENU!$F$18="OECD",Copy_OECD!AE86,IF(MENU!$F$18="World",Copy_World!AE88,""))</f>
        <v>0</v>
      </c>
      <c r="AF88" s="73">
        <f>IF(MENU!$F$18="OECD",Copy_OECD!AF86,IF(MENU!$F$18="World",Copy_World!AF88,""))</f>
        <v>0</v>
      </c>
      <c r="AG88" s="73">
        <f>IF(MENU!$F$18="OECD",Copy_OECD!AG86,IF(MENU!$F$18="World",Copy_World!AG88,""))</f>
        <v>0</v>
      </c>
      <c r="AH88" s="73">
        <f>IF(MENU!$F$18="OECD",Copy_OECD!AH86,IF(MENU!$F$18="World",Copy_World!AH88,""))</f>
        <v>321</v>
      </c>
      <c r="AI88" s="73">
        <f>IF(MENU!$F$18="OECD",Copy_OECD!AI86,IF(MENU!$F$18="World",Copy_World!AI88,""))</f>
        <v>2</v>
      </c>
      <c r="AJ88" s="73">
        <f>IF(MENU!$F$18="OECD",Copy_OECD!AJ86,IF(MENU!$F$18="World",Copy_World!AJ88,""))</f>
        <v>0</v>
      </c>
      <c r="AK88" s="73">
        <f>IF(MENU!$F$18="OECD",Copy_OECD!AK86,IF(MENU!$F$18="World",Copy_World!AK88,""))</f>
        <v>0</v>
      </c>
      <c r="AL88" s="73">
        <f>IF(MENU!$F$18="OECD",Copy_OECD!AL86,IF(MENU!$F$18="World",Copy_World!AL88,""))</f>
        <v>0</v>
      </c>
      <c r="AM88" s="73">
        <f>IF(MENU!$F$18="OECD",Copy_OECD!AM86,IF(MENU!$F$18="World",Copy_World!AM88,""))</f>
        <v>0</v>
      </c>
      <c r="AN88" s="73">
        <f>IF(MENU!$F$18="OECD",Copy_OECD!AN86,IF(MENU!$F$18="World",Copy_World!AN88,""))</f>
        <v>0</v>
      </c>
      <c r="AO88" s="73">
        <f>IF(MENU!$F$18="OECD",Copy_OECD!AO86,IF(MENU!$F$18="World",Copy_World!AO88,""))</f>
        <v>0</v>
      </c>
      <c r="AP88" s="73">
        <f>IF(MENU!$F$18="OECD",Copy_OECD!AP86,IF(MENU!$F$18="World",Copy_World!AP88,""))</f>
        <v>323</v>
      </c>
      <c r="AQ88" s="73">
        <f>IF(MENU!$F$18="OECD",Copy_OECD!AQ86,IF(MENU!$F$18="World",Copy_World!AQ88,""))</f>
        <v>0</v>
      </c>
      <c r="AR88" s="73">
        <f>IF(MENU!$F$18="OECD",Copy_OECD!AR86,IF(MENU!$F$18="World",Copy_World!AR88,""))</f>
        <v>1909</v>
      </c>
      <c r="AS88" s="73">
        <f>IF(MENU!$F$18="OECD",Copy_OECD!AS86,IF(MENU!$F$18="World",Copy_World!AS88,""))</f>
        <v>1626</v>
      </c>
      <c r="AT88" s="73">
        <f>IF(MENU!$F$18="OECD",Copy_OECD!AT86,IF(MENU!$F$18="World",Copy_World!AT88,""))</f>
        <v>2100</v>
      </c>
      <c r="AU88" s="73">
        <f>IF(MENU!$F$18="OECD",Copy_OECD!AU86,IF(MENU!$F$18="World",Copy_World!AU88,""))</f>
        <v>1005</v>
      </c>
      <c r="AV88" s="73">
        <f>IF(MENU!$F$18="OECD",Copy_OECD!AV86,IF(MENU!$F$18="World",Copy_World!AV88,""))</f>
        <v>0</v>
      </c>
      <c r="AW88" s="73">
        <f>IF(MENU!$F$18="OECD",Copy_OECD!AW86,IF(MENU!$F$18="World",Copy_World!AW88,""))</f>
        <v>0</v>
      </c>
      <c r="AX88" s="73">
        <f>IF(MENU!$F$18="OECD",Copy_OECD!AX86,IF(MENU!$F$18="World",Copy_World!AX88,""))</f>
        <v>0</v>
      </c>
      <c r="AY88" s="73">
        <f>IF(MENU!$F$18="OECD",Copy_OECD!AY86,IF(MENU!$F$18="World",Copy_World!AY88,""))</f>
        <v>0</v>
      </c>
      <c r="AZ88" s="73">
        <f>IF(MENU!$F$18="OECD",Copy_OECD!AZ86,IF(MENU!$F$18="World",Copy_World!AZ88,""))</f>
        <v>0</v>
      </c>
      <c r="BA88" s="73">
        <f>IF(MENU!$F$18="OECD",Copy_OECD!BA86,IF(MENU!$F$18="World",Copy_World!BA88,""))</f>
        <v>0</v>
      </c>
      <c r="BB88" s="73">
        <f>IF(MENU!$F$18="OECD",Copy_OECD!BB86,IF(MENU!$F$18="World",Copy_World!BB88,""))</f>
        <v>0</v>
      </c>
      <c r="BC88" s="73">
        <f>IF(MENU!$F$18="OECD",Copy_OECD!BC86,IF(MENU!$F$18="World",Copy_World!BC88,""))</f>
        <v>4091</v>
      </c>
      <c r="BD88" s="73">
        <f>IF(MENU!$F$18="OECD",Copy_OECD!BD86,IF(MENU!$F$18="World",Copy_World!BD88,""))</f>
        <v>112</v>
      </c>
      <c r="BE88" s="73">
        <f>IF(MENU!$F$18="OECD",Copy_OECD!BE86,IF(MENU!$F$18="World",Copy_World!BE88,""))</f>
        <v>0</v>
      </c>
      <c r="BF88" s="73">
        <f>IF(MENU!$F$18="OECD",Copy_OECD!BF86,IF(MENU!$F$18="World",Copy_World!BF88,""))</f>
        <v>785</v>
      </c>
      <c r="BG88" s="73">
        <f>IF(MENU!$F$18="OECD",Copy_OECD!BG86,IF(MENU!$F$18="World",Copy_World!BG88,""))</f>
        <v>0</v>
      </c>
      <c r="BH88" s="73">
        <f>IF(MENU!$F$18="OECD",Copy_OECD!BH86,IF(MENU!$F$18="World",Copy_World!BH88,""))</f>
        <v>0</v>
      </c>
      <c r="BI88" s="73">
        <f>IF(MENU!$F$18="OECD",Copy_OECD!BI86,IF(MENU!$F$18="World",Copy_World!BI88,""))</f>
        <v>5797</v>
      </c>
      <c r="BJ88" s="73">
        <f>IF(MENU!$F$18="OECD",Copy_OECD!BJ86,IF(MENU!$F$18="World",Copy_World!BJ88,""))</f>
        <v>145</v>
      </c>
      <c r="BK88" s="73">
        <f>IF(MENU!$F$18="OECD",Copy_OECD!BK86,IF(MENU!$F$18="World",Copy_World!BK88,""))</f>
        <v>0</v>
      </c>
      <c r="BL88" s="73">
        <f>IF(MENU!$F$18="OECD",Copy_OECD!BL86,IF(MENU!$F$18="World",Copy_World!BL88,""))</f>
        <v>0</v>
      </c>
      <c r="BM88" s="73">
        <f>IF(MENU!$F$18="OECD",Copy_OECD!BM86,IF(MENU!$F$18="World",Copy_World!BM88,""))</f>
        <v>103418</v>
      </c>
      <c r="BN88" s="73">
        <f>IF(MENU!$F$18="OECD",Copy_OECD!BN86,IF(MENU!$F$18="World",Copy_World!BN88,""))</f>
        <v>11708</v>
      </c>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row>
    <row r="89" spans="1:111" x14ac:dyDescent="0.3">
      <c r="A89" s="11" t="str">
        <f>IF(MENU!$F$18="OECD",Copy_OECD!A87,IF(MENU!$F$18="World",Copy_World!A89,""))</f>
        <v>Electricity output (GWh)-main activity producer electricity plants</v>
      </c>
      <c r="B89" s="72">
        <f>IF(MENU!$F$18="OECD",Copy_OECD!B87,IF(MENU!$F$18="World",Copy_World!B89,""))</f>
        <v>0</v>
      </c>
      <c r="C89" s="72">
        <f>IF(MENU!$F$18="OECD",Copy_OECD!C87,IF(MENU!$F$18="World",Copy_World!C89,""))</f>
        <v>0</v>
      </c>
      <c r="D89" s="72">
        <f>IF(MENU!$F$18="OECD",Copy_OECD!D87,IF(MENU!$F$18="World",Copy_World!D89,""))</f>
        <v>21994</v>
      </c>
      <c r="E89" s="72">
        <f>IF(MENU!$F$18="OECD",Copy_OECD!E87,IF(MENU!$F$18="World",Copy_World!E89,""))</f>
        <v>0</v>
      </c>
      <c r="F89" s="72">
        <f>IF(MENU!$F$18="OECD",Copy_OECD!F87,IF(MENU!$F$18="World",Copy_World!F89,""))</f>
        <v>0</v>
      </c>
      <c r="G89" s="72">
        <f>IF(MENU!$F$18="OECD",Copy_OECD!G87,IF(MENU!$F$18="World",Copy_World!G89,""))</f>
        <v>0</v>
      </c>
      <c r="H89" s="72">
        <f>IF(MENU!$F$18="OECD",Copy_OECD!H87,IF(MENU!$F$18="World",Copy_World!H89,""))</f>
        <v>0</v>
      </c>
      <c r="I89" s="72">
        <f>IF(MENU!$F$18="OECD",Copy_OECD!I87,IF(MENU!$F$18="World",Copy_World!I89,""))</f>
        <v>0</v>
      </c>
      <c r="J89" s="72">
        <f>IF(MENU!$F$18="OECD",Copy_OECD!J87,IF(MENU!$F$18="World",Copy_World!J89,""))</f>
        <v>0</v>
      </c>
      <c r="K89" s="72">
        <f>IF(MENU!$F$18="OECD",Copy_OECD!K87,IF(MENU!$F$18="World",Copy_World!K89,""))</f>
        <v>0</v>
      </c>
      <c r="L89" s="72">
        <f>IF(MENU!$F$18="OECD",Copy_OECD!L87,IF(MENU!$F$18="World",Copy_World!L89,""))</f>
        <v>0</v>
      </c>
      <c r="M89" s="72">
        <f>IF(MENU!$F$18="OECD",Copy_OECD!M87,IF(MENU!$F$18="World",Copy_World!M89,""))</f>
        <v>175</v>
      </c>
      <c r="N89" s="72">
        <f>IF(MENU!$F$18="OECD",Copy_OECD!N87,IF(MENU!$F$18="World",Copy_World!N89,""))</f>
        <v>1714</v>
      </c>
      <c r="O89" s="72">
        <f>IF(MENU!$F$18="OECD",Copy_OECD!O87,IF(MENU!$F$18="World",Copy_World!O89,""))</f>
        <v>0</v>
      </c>
      <c r="P89" s="72">
        <f>IF(MENU!$F$18="OECD",Copy_OECD!P87,IF(MENU!$F$18="World",Copy_World!P89,""))</f>
        <v>0</v>
      </c>
      <c r="Q89" s="72">
        <f>IF(MENU!$F$18="OECD",Copy_OECD!Q87,IF(MENU!$F$18="World",Copy_World!Q89,""))</f>
        <v>0</v>
      </c>
      <c r="R89" s="72">
        <f>IF(MENU!$F$18="OECD",Copy_OECD!R87,IF(MENU!$F$18="World",Copy_World!R89,""))</f>
        <v>0</v>
      </c>
      <c r="S89" s="72">
        <f>IF(MENU!$F$18="OECD",Copy_OECD!S87,IF(MENU!$F$18="World",Copy_World!S89,""))</f>
        <v>20200</v>
      </c>
      <c r="T89" s="73" t="str">
        <f>IF(MENU!$F$18="OECD",Copy_OECD!T87,IF(MENU!$F$18="World",Copy_World!T89,""))</f>
        <v>x</v>
      </c>
      <c r="U89" s="72">
        <f>IF(MENU!$F$18="OECD",Copy_OECD!U87,IF(MENU!$F$18="World",Copy_World!U89,""))</f>
        <v>0</v>
      </c>
      <c r="V89" s="72">
        <f>IF(MENU!$F$18="OECD",Copy_OECD!V87,IF(MENU!$F$18="World",Copy_World!V89,""))</f>
        <v>0</v>
      </c>
      <c r="W89" s="72">
        <f>IF(MENU!$F$18="OECD",Copy_OECD!W87,IF(MENU!$F$18="World",Copy_World!W89,""))</f>
        <v>0</v>
      </c>
      <c r="X89" s="72">
        <f>IF(MENU!$F$18="OECD",Copy_OECD!X87,IF(MENU!$F$18="World",Copy_World!X89,""))</f>
        <v>0</v>
      </c>
      <c r="Y89" s="72">
        <f>IF(MENU!$F$18="OECD",Copy_OECD!Y87,IF(MENU!$F$18="World",Copy_World!Y89,""))</f>
        <v>0</v>
      </c>
      <c r="Z89" s="72">
        <f>IF(MENU!$F$18="OECD",Copy_OECD!Z87,IF(MENU!$F$18="World",Copy_World!Z89,""))</f>
        <v>0</v>
      </c>
      <c r="AA89" s="72">
        <f>IF(MENU!$F$18="OECD",Copy_OECD!AA87,IF(MENU!$F$18="World",Copy_World!AA89,""))</f>
        <v>0</v>
      </c>
      <c r="AB89" s="72">
        <f>IF(MENU!$F$18="OECD",Copy_OECD!AB87,IF(MENU!$F$18="World",Copy_World!AB89,""))</f>
        <v>0</v>
      </c>
      <c r="AC89" s="72">
        <f>IF(MENU!$F$18="OECD",Copy_OECD!AC87,IF(MENU!$F$18="World",Copy_World!AC89,""))</f>
        <v>0</v>
      </c>
      <c r="AD89" s="72">
        <f>IF(MENU!$F$18="OECD",Copy_OECD!AD87,IF(MENU!$F$18="World",Copy_World!AD89,""))</f>
        <v>0</v>
      </c>
      <c r="AE89" s="72">
        <f>IF(MENU!$F$18="OECD",Copy_OECD!AE87,IF(MENU!$F$18="World",Copy_World!AE89,""))</f>
        <v>0</v>
      </c>
      <c r="AF89" s="72">
        <f>IF(MENU!$F$18="OECD",Copy_OECD!AF87,IF(MENU!$F$18="World",Copy_World!AF89,""))</f>
        <v>0</v>
      </c>
      <c r="AG89" s="72">
        <f>IF(MENU!$F$18="OECD",Copy_OECD!AG87,IF(MENU!$F$18="World",Copy_World!AG89,""))</f>
        <v>0</v>
      </c>
      <c r="AH89" s="72">
        <f>IF(MENU!$F$18="OECD",Copy_OECD!AH87,IF(MENU!$F$18="World",Copy_World!AH89,""))</f>
        <v>0</v>
      </c>
      <c r="AI89" s="72">
        <f>IF(MENU!$F$18="OECD",Copy_OECD!AI87,IF(MENU!$F$18="World",Copy_World!AI89,""))</f>
        <v>0</v>
      </c>
      <c r="AJ89" s="72">
        <f>IF(MENU!$F$18="OECD",Copy_OECD!AJ87,IF(MENU!$F$18="World",Copy_World!AJ89,""))</f>
        <v>0</v>
      </c>
      <c r="AK89" s="72">
        <f>IF(MENU!$F$18="OECD",Copy_OECD!AK87,IF(MENU!$F$18="World",Copy_World!AK89,""))</f>
        <v>0</v>
      </c>
      <c r="AL89" s="72">
        <f>IF(MENU!$F$18="OECD",Copy_OECD!AL87,IF(MENU!$F$18="World",Copy_World!AL89,""))</f>
        <v>0</v>
      </c>
      <c r="AM89" s="72">
        <f>IF(MENU!$F$18="OECD",Copy_OECD!AM87,IF(MENU!$F$18="World",Copy_World!AM89,""))</f>
        <v>0</v>
      </c>
      <c r="AN89" s="72">
        <f>IF(MENU!$F$18="OECD",Copy_OECD!AN87,IF(MENU!$F$18="World",Copy_World!AN89,""))</f>
        <v>0</v>
      </c>
      <c r="AO89" s="72">
        <f>IF(MENU!$F$18="OECD",Copy_OECD!AO87,IF(MENU!$F$18="World",Copy_World!AO89,""))</f>
        <v>0</v>
      </c>
      <c r="AP89" s="72">
        <f>IF(MENU!$F$18="OECD",Copy_OECD!AP87,IF(MENU!$F$18="World",Copy_World!AP89,""))</f>
        <v>0</v>
      </c>
      <c r="AQ89" s="72">
        <f>IF(MENU!$F$18="OECD",Copy_OECD!AQ87,IF(MENU!$F$18="World",Copy_World!AQ89,""))</f>
        <v>0</v>
      </c>
      <c r="AR89" s="72">
        <f>IF(MENU!$F$18="OECD",Copy_OECD!AR87,IF(MENU!$F$18="World",Copy_World!AR89,""))</f>
        <v>0</v>
      </c>
      <c r="AS89" s="72">
        <f>IF(MENU!$F$18="OECD",Copy_OECD!AS87,IF(MENU!$F$18="World",Copy_World!AS89,""))</f>
        <v>0</v>
      </c>
      <c r="AT89" s="72">
        <f>IF(MENU!$F$18="OECD",Copy_OECD!AT87,IF(MENU!$F$18="World",Copy_World!AT89,""))</f>
        <v>1053</v>
      </c>
      <c r="AU89" s="72">
        <f>IF(MENU!$F$18="OECD",Copy_OECD!AU87,IF(MENU!$F$18="World",Copy_World!AU89,""))</f>
        <v>17</v>
      </c>
      <c r="AV89" s="72">
        <f>IF(MENU!$F$18="OECD",Copy_OECD!AV87,IF(MENU!$F$18="World",Copy_World!AV89,""))</f>
        <v>0</v>
      </c>
      <c r="AW89" s="72">
        <f>IF(MENU!$F$18="OECD",Copy_OECD!AW87,IF(MENU!$F$18="World",Copy_World!AW89,""))</f>
        <v>0</v>
      </c>
      <c r="AX89" s="72">
        <f>IF(MENU!$F$18="OECD",Copy_OECD!AX87,IF(MENU!$F$18="World",Copy_World!AX89,""))</f>
        <v>0</v>
      </c>
      <c r="AY89" s="72">
        <f>IF(MENU!$F$18="OECD",Copy_OECD!AY87,IF(MENU!$F$18="World",Copy_World!AY89,""))</f>
        <v>0</v>
      </c>
      <c r="AZ89" s="72">
        <f>IF(MENU!$F$18="OECD",Copy_OECD!AZ87,IF(MENU!$F$18="World",Copy_World!AZ89,""))</f>
        <v>0</v>
      </c>
      <c r="BA89" s="72">
        <f>IF(MENU!$F$18="OECD",Copy_OECD!BA87,IF(MENU!$F$18="World",Copy_World!BA89,""))</f>
        <v>0</v>
      </c>
      <c r="BB89" s="72">
        <f>IF(MENU!$F$18="OECD",Copy_OECD!BB87,IF(MENU!$F$18="World",Copy_World!BB89,""))</f>
        <v>0</v>
      </c>
      <c r="BC89" s="72">
        <f>IF(MENU!$F$18="OECD",Copy_OECD!BC87,IF(MENU!$F$18="World",Copy_World!BC89,""))</f>
        <v>4091</v>
      </c>
      <c r="BD89" s="72">
        <f>IF(MENU!$F$18="OECD",Copy_OECD!BD87,IF(MENU!$F$18="World",Copy_World!BD89,""))</f>
        <v>112</v>
      </c>
      <c r="BE89" s="72">
        <f>IF(MENU!$F$18="OECD",Copy_OECD!BE87,IF(MENU!$F$18="World",Copy_World!BE89,""))</f>
        <v>0</v>
      </c>
      <c r="BF89" s="72">
        <f>IF(MENU!$F$18="OECD",Copy_OECD!BF87,IF(MENU!$F$18="World",Copy_World!BF89,""))</f>
        <v>18</v>
      </c>
      <c r="BG89" s="72">
        <f>IF(MENU!$F$18="OECD",Copy_OECD!BG87,IF(MENU!$F$18="World",Copy_World!BG89,""))</f>
        <v>0</v>
      </c>
      <c r="BH89" s="72">
        <f>IF(MENU!$F$18="OECD",Copy_OECD!BH87,IF(MENU!$F$18="World",Copy_World!BH89,""))</f>
        <v>0</v>
      </c>
      <c r="BI89" s="72">
        <f>IF(MENU!$F$18="OECD",Copy_OECD!BI87,IF(MENU!$F$18="World",Copy_World!BI89,""))</f>
        <v>4777</v>
      </c>
      <c r="BJ89" s="72">
        <f>IF(MENU!$F$18="OECD",Copy_OECD!BJ87,IF(MENU!$F$18="World",Copy_World!BJ89,""))</f>
        <v>20</v>
      </c>
      <c r="BK89" s="72">
        <f>IF(MENU!$F$18="OECD",Copy_OECD!BK87,IF(MENU!$F$18="World",Copy_World!BK89,""))</f>
        <v>0</v>
      </c>
      <c r="BL89" s="72">
        <f>IF(MENU!$F$18="OECD",Copy_OECD!BL87,IF(MENU!$F$18="World",Copy_World!BL89,""))</f>
        <v>0</v>
      </c>
      <c r="BM89" s="73">
        <f>IF(MENU!$F$18="OECD",Copy_OECD!BM87,IF(MENU!$F$18="World",Copy_World!BM89,""))</f>
        <v>54171</v>
      </c>
      <c r="BN89" s="73">
        <f>IF(MENU!$F$18="OECD",Copy_OECD!BN87,IF(MENU!$F$18="World",Copy_World!BN89,""))</f>
        <v>5977</v>
      </c>
    </row>
    <row r="90" spans="1:111" x14ac:dyDescent="0.3">
      <c r="A90" s="11" t="str">
        <f>IF(MENU!$F$18="OECD",Copy_OECD!A88,IF(MENU!$F$18="World",Copy_World!A90,""))</f>
        <v>Electricity output (GWh)-autoproducer electricity plants</v>
      </c>
      <c r="B90" s="72">
        <f>IF(MENU!$F$18="OECD",Copy_OECD!B88,IF(MENU!$F$18="World",Copy_World!B90,""))</f>
        <v>0</v>
      </c>
      <c r="C90" s="72">
        <f>IF(MENU!$F$18="OECD",Copy_OECD!C88,IF(MENU!$F$18="World",Copy_World!C90,""))</f>
        <v>0</v>
      </c>
      <c r="D90" s="72">
        <f>IF(MENU!$F$18="OECD",Copy_OECD!D88,IF(MENU!$F$18="World",Copy_World!D90,""))</f>
        <v>0</v>
      </c>
      <c r="E90" s="72">
        <f>IF(MENU!$F$18="OECD",Copy_OECD!E88,IF(MENU!$F$18="World",Copy_World!E90,""))</f>
        <v>0</v>
      </c>
      <c r="F90" s="72">
        <f>IF(MENU!$F$18="OECD",Copy_OECD!F88,IF(MENU!$F$18="World",Copy_World!F90,""))</f>
        <v>0</v>
      </c>
      <c r="G90" s="72">
        <f>IF(MENU!$F$18="OECD",Copy_OECD!G88,IF(MENU!$F$18="World",Copy_World!G90,""))</f>
        <v>0</v>
      </c>
      <c r="H90" s="72">
        <f>IF(MENU!$F$18="OECD",Copy_OECD!H88,IF(MENU!$F$18="World",Copy_World!H90,""))</f>
        <v>0</v>
      </c>
      <c r="I90" s="72">
        <f>IF(MENU!$F$18="OECD",Copy_OECD!I88,IF(MENU!$F$18="World",Copy_World!I90,""))</f>
        <v>0</v>
      </c>
      <c r="J90" s="72">
        <f>IF(MENU!$F$18="OECD",Copy_OECD!J88,IF(MENU!$F$18="World",Copy_World!J90,""))</f>
        <v>0</v>
      </c>
      <c r="K90" s="72">
        <f>IF(MENU!$F$18="OECD",Copy_OECD!K88,IF(MENU!$F$18="World",Copy_World!K90,""))</f>
        <v>0</v>
      </c>
      <c r="L90" s="72">
        <f>IF(MENU!$F$18="OECD",Copy_OECD!L88,IF(MENU!$F$18="World",Copy_World!L90,""))</f>
        <v>0</v>
      </c>
      <c r="M90" s="72">
        <f>IF(MENU!$F$18="OECD",Copy_OECD!M88,IF(MENU!$F$18="World",Copy_World!M90,""))</f>
        <v>0</v>
      </c>
      <c r="N90" s="72">
        <f>IF(MENU!$F$18="OECD",Copy_OECD!N88,IF(MENU!$F$18="World",Copy_World!N90,""))</f>
        <v>0</v>
      </c>
      <c r="O90" s="72">
        <f>IF(MENU!$F$18="OECD",Copy_OECD!O88,IF(MENU!$F$18="World",Copy_World!O90,""))</f>
        <v>0</v>
      </c>
      <c r="P90" s="72">
        <f>IF(MENU!$F$18="OECD",Copy_OECD!P88,IF(MENU!$F$18="World",Copy_World!P90,""))</f>
        <v>0</v>
      </c>
      <c r="Q90" s="72">
        <f>IF(MENU!$F$18="OECD",Copy_OECD!Q88,IF(MENU!$F$18="World",Copy_World!Q90,""))</f>
        <v>0</v>
      </c>
      <c r="R90" s="72">
        <f>IF(MENU!$F$18="OECD",Copy_OECD!R88,IF(MENU!$F$18="World",Copy_World!R90,""))</f>
        <v>0</v>
      </c>
      <c r="S90" s="72">
        <f>IF(MENU!$F$18="OECD",Copy_OECD!S88,IF(MENU!$F$18="World",Copy_World!S90,""))</f>
        <v>340</v>
      </c>
      <c r="T90" s="73" t="str">
        <f>IF(MENU!$F$18="OECD",Copy_OECD!T88,IF(MENU!$F$18="World",Copy_World!T90,""))</f>
        <v>x</v>
      </c>
      <c r="U90" s="72">
        <f>IF(MENU!$F$18="OECD",Copy_OECD!U88,IF(MENU!$F$18="World",Copy_World!U90,""))</f>
        <v>0</v>
      </c>
      <c r="V90" s="72">
        <f>IF(MENU!$F$18="OECD",Copy_OECD!V88,IF(MENU!$F$18="World",Copy_World!V90,""))</f>
        <v>0</v>
      </c>
      <c r="W90" s="72">
        <f>IF(MENU!$F$18="OECD",Copy_OECD!W88,IF(MENU!$F$18="World",Copy_World!W90,""))</f>
        <v>0</v>
      </c>
      <c r="X90" s="72">
        <f>IF(MENU!$F$18="OECD",Copy_OECD!X88,IF(MENU!$F$18="World",Copy_World!X90,""))</f>
        <v>0</v>
      </c>
      <c r="Y90" s="72">
        <f>IF(MENU!$F$18="OECD",Copy_OECD!Y88,IF(MENU!$F$18="World",Copy_World!Y90,""))</f>
        <v>0</v>
      </c>
      <c r="Z90" s="72">
        <f>IF(MENU!$F$18="OECD",Copy_OECD!Z88,IF(MENU!$F$18="World",Copy_World!Z90,""))</f>
        <v>0</v>
      </c>
      <c r="AA90" s="72">
        <f>IF(MENU!$F$18="OECD",Copy_OECD!AA88,IF(MENU!$F$18="World",Copy_World!AA90,""))</f>
        <v>0</v>
      </c>
      <c r="AB90" s="72">
        <f>IF(MENU!$F$18="OECD",Copy_OECD!AB88,IF(MENU!$F$18="World",Copy_World!AB90,""))</f>
        <v>0</v>
      </c>
      <c r="AC90" s="72">
        <f>IF(MENU!$F$18="OECD",Copy_OECD!AC88,IF(MENU!$F$18="World",Copy_World!AC90,""))</f>
        <v>0</v>
      </c>
      <c r="AD90" s="72">
        <f>IF(MENU!$F$18="OECD",Copy_OECD!AD88,IF(MENU!$F$18="World",Copy_World!AD90,""))</f>
        <v>0</v>
      </c>
      <c r="AE90" s="72">
        <f>IF(MENU!$F$18="OECD",Copy_OECD!AE88,IF(MENU!$F$18="World",Copy_World!AE90,""))</f>
        <v>0</v>
      </c>
      <c r="AF90" s="72">
        <f>IF(MENU!$F$18="OECD",Copy_OECD!AF88,IF(MENU!$F$18="World",Copy_World!AF90,""))</f>
        <v>0</v>
      </c>
      <c r="AG90" s="72">
        <f>IF(MENU!$F$18="OECD",Copy_OECD!AG88,IF(MENU!$F$18="World",Copy_World!AG90,""))</f>
        <v>0</v>
      </c>
      <c r="AH90" s="72">
        <f>IF(MENU!$F$18="OECD",Copy_OECD!AH88,IF(MENU!$F$18="World",Copy_World!AH90,""))</f>
        <v>0</v>
      </c>
      <c r="AI90" s="72">
        <f>IF(MENU!$F$18="OECD",Copy_OECD!AI88,IF(MENU!$F$18="World",Copy_World!AI90,""))</f>
        <v>0</v>
      </c>
      <c r="AJ90" s="72">
        <f>IF(MENU!$F$18="OECD",Copy_OECD!AJ88,IF(MENU!$F$18="World",Copy_World!AJ90,""))</f>
        <v>0</v>
      </c>
      <c r="AK90" s="72">
        <f>IF(MENU!$F$18="OECD",Copy_OECD!AK88,IF(MENU!$F$18="World",Copy_World!AK90,""))</f>
        <v>0</v>
      </c>
      <c r="AL90" s="72">
        <f>IF(MENU!$F$18="OECD",Copy_OECD!AL88,IF(MENU!$F$18="World",Copy_World!AL90,""))</f>
        <v>0</v>
      </c>
      <c r="AM90" s="72">
        <f>IF(MENU!$F$18="OECD",Copy_OECD!AM88,IF(MENU!$F$18="World",Copy_World!AM90,""))</f>
        <v>0</v>
      </c>
      <c r="AN90" s="72">
        <f>IF(MENU!$F$18="OECD",Copy_OECD!AN88,IF(MENU!$F$18="World",Copy_World!AN90,""))</f>
        <v>0</v>
      </c>
      <c r="AO90" s="72">
        <f>IF(MENU!$F$18="OECD",Copy_OECD!AO88,IF(MENU!$F$18="World",Copy_World!AO90,""))</f>
        <v>0</v>
      </c>
      <c r="AP90" s="72">
        <f>IF(MENU!$F$18="OECD",Copy_OECD!AP88,IF(MENU!$F$18="World",Copy_World!AP90,""))</f>
        <v>0</v>
      </c>
      <c r="AQ90" s="72">
        <f>IF(MENU!$F$18="OECD",Copy_OECD!AQ88,IF(MENU!$F$18="World",Copy_World!AQ90,""))</f>
        <v>0</v>
      </c>
      <c r="AR90" s="72">
        <f>IF(MENU!$F$18="OECD",Copy_OECD!AR88,IF(MENU!$F$18="World",Copy_World!AR90,""))</f>
        <v>0</v>
      </c>
      <c r="AS90" s="72">
        <f>IF(MENU!$F$18="OECD",Copy_OECD!AS88,IF(MENU!$F$18="World",Copy_World!AS90,""))</f>
        <v>0</v>
      </c>
      <c r="AT90" s="72">
        <f>IF(MENU!$F$18="OECD",Copy_OECD!AT88,IF(MENU!$F$18="World",Copy_World!AT90,""))</f>
        <v>384</v>
      </c>
      <c r="AU90" s="72">
        <f>IF(MENU!$F$18="OECD",Copy_OECD!AU88,IF(MENU!$F$18="World",Copy_World!AU90,""))</f>
        <v>29</v>
      </c>
      <c r="AV90" s="72">
        <f>IF(MENU!$F$18="OECD",Copy_OECD!AV88,IF(MENU!$F$18="World",Copy_World!AV90,""))</f>
        <v>0</v>
      </c>
      <c r="AW90" s="72">
        <f>IF(MENU!$F$18="OECD",Copy_OECD!AW88,IF(MENU!$F$18="World",Copy_World!AW90,""))</f>
        <v>0</v>
      </c>
      <c r="AX90" s="72">
        <f>IF(MENU!$F$18="OECD",Copy_OECD!AX88,IF(MENU!$F$18="World",Copy_World!AX90,""))</f>
        <v>0</v>
      </c>
      <c r="AY90" s="72">
        <f>IF(MENU!$F$18="OECD",Copy_OECD!AY88,IF(MENU!$F$18="World",Copy_World!AY90,""))</f>
        <v>0</v>
      </c>
      <c r="AZ90" s="72">
        <f>IF(MENU!$F$18="OECD",Copy_OECD!AZ88,IF(MENU!$F$18="World",Copy_World!AZ90,""))</f>
        <v>0</v>
      </c>
      <c r="BA90" s="72">
        <f>IF(MENU!$F$18="OECD",Copy_OECD!BA88,IF(MENU!$F$18="World",Copy_World!BA90,""))</f>
        <v>0</v>
      </c>
      <c r="BB90" s="72">
        <f>IF(MENU!$F$18="OECD",Copy_OECD!BB88,IF(MENU!$F$18="World",Copy_World!BB90,""))</f>
        <v>0</v>
      </c>
      <c r="BC90" s="72">
        <f>IF(MENU!$F$18="OECD",Copy_OECD!BC88,IF(MENU!$F$18="World",Copy_World!BC90,""))</f>
        <v>0</v>
      </c>
      <c r="BD90" s="72">
        <f>IF(MENU!$F$18="OECD",Copy_OECD!BD88,IF(MENU!$F$18="World",Copy_World!BD90,""))</f>
        <v>0</v>
      </c>
      <c r="BE90" s="72">
        <f>IF(MENU!$F$18="OECD",Copy_OECD!BE88,IF(MENU!$F$18="World",Copy_World!BE90,""))</f>
        <v>0</v>
      </c>
      <c r="BF90" s="72">
        <f>IF(MENU!$F$18="OECD",Copy_OECD!BF88,IF(MENU!$F$18="World",Copy_World!BF90,""))</f>
        <v>767</v>
      </c>
      <c r="BG90" s="72">
        <f>IF(MENU!$F$18="OECD",Copy_OECD!BG88,IF(MENU!$F$18="World",Copy_World!BG90,""))</f>
        <v>0</v>
      </c>
      <c r="BH90" s="72">
        <f>IF(MENU!$F$18="OECD",Copy_OECD!BH88,IF(MENU!$F$18="World",Copy_World!BH90,""))</f>
        <v>0</v>
      </c>
      <c r="BI90" s="72">
        <f>IF(MENU!$F$18="OECD",Copy_OECD!BI88,IF(MENU!$F$18="World",Copy_World!BI90,""))</f>
        <v>1020</v>
      </c>
      <c r="BJ90" s="72">
        <f>IF(MENU!$F$18="OECD",Copy_OECD!BJ88,IF(MENU!$F$18="World",Copy_World!BJ90,""))</f>
        <v>125</v>
      </c>
      <c r="BK90" s="72">
        <f>IF(MENU!$F$18="OECD",Copy_OECD!BK88,IF(MENU!$F$18="World",Copy_World!BK90,""))</f>
        <v>0</v>
      </c>
      <c r="BL90" s="72">
        <f>IF(MENU!$F$18="OECD",Copy_OECD!BL88,IF(MENU!$F$18="World",Copy_World!BL90,""))</f>
        <v>0</v>
      </c>
      <c r="BM90" s="73">
        <f>IF(MENU!$F$18="OECD",Copy_OECD!BM88,IF(MENU!$F$18="World",Copy_World!BM90,""))</f>
        <v>2665</v>
      </c>
      <c r="BN90" s="73">
        <f>IF(MENU!$F$18="OECD",Copy_OECD!BN88,IF(MENU!$F$18="World",Copy_World!BN90,""))</f>
        <v>2200</v>
      </c>
    </row>
    <row r="91" spans="1:111" x14ac:dyDescent="0.3">
      <c r="A91" s="11" t="str">
        <f>IF(MENU!$F$18="OECD",Copy_OECD!A89,IF(MENU!$F$18="World",Copy_World!A91,""))</f>
        <v>Electricity output (GWh)-main activity producer CHP plants</v>
      </c>
      <c r="B91" s="72">
        <f>IF(MENU!$F$18="OECD",Copy_OECD!B89,IF(MENU!$F$18="World",Copy_World!B91,""))</f>
        <v>0</v>
      </c>
      <c r="C91" s="72">
        <f>IF(MENU!$F$18="OECD",Copy_OECD!C89,IF(MENU!$F$18="World",Copy_World!C91,""))</f>
        <v>0</v>
      </c>
      <c r="D91" s="72">
        <f>IF(MENU!$F$18="OECD",Copy_OECD!D89,IF(MENU!$F$18="World",Copy_World!D91,""))</f>
        <v>7491</v>
      </c>
      <c r="E91" s="72">
        <f>IF(MENU!$F$18="OECD",Copy_OECD!E89,IF(MENU!$F$18="World",Copy_World!E91,""))</f>
        <v>0</v>
      </c>
      <c r="F91" s="72">
        <f>IF(MENU!$F$18="OECD",Copy_OECD!F89,IF(MENU!$F$18="World",Copy_World!F91,""))</f>
        <v>0</v>
      </c>
      <c r="G91" s="72">
        <f>IF(MENU!$F$18="OECD",Copy_OECD!G89,IF(MENU!$F$18="World",Copy_World!G91,""))</f>
        <v>0</v>
      </c>
      <c r="H91" s="72">
        <f>IF(MENU!$F$18="OECD",Copy_OECD!H89,IF(MENU!$F$18="World",Copy_World!H91,""))</f>
        <v>0</v>
      </c>
      <c r="I91" s="72">
        <f>IF(MENU!$F$18="OECD",Copy_OECD!I89,IF(MENU!$F$18="World",Copy_World!I91,""))</f>
        <v>0</v>
      </c>
      <c r="J91" s="72">
        <f>IF(MENU!$F$18="OECD",Copy_OECD!J89,IF(MENU!$F$18="World",Copy_World!J91,""))</f>
        <v>0</v>
      </c>
      <c r="K91" s="72">
        <f>IF(MENU!$F$18="OECD",Copy_OECD!K89,IF(MENU!$F$18="World",Copy_World!K91,""))</f>
        <v>0</v>
      </c>
      <c r="L91" s="72">
        <f>IF(MENU!$F$18="OECD",Copy_OECD!L89,IF(MENU!$F$18="World",Copy_World!L91,""))</f>
        <v>0</v>
      </c>
      <c r="M91" s="72">
        <f>IF(MENU!$F$18="OECD",Copy_OECD!M89,IF(MENU!$F$18="World",Copy_World!M91,""))</f>
        <v>0</v>
      </c>
      <c r="N91" s="72">
        <f>IF(MENU!$F$18="OECD",Copy_OECD!N89,IF(MENU!$F$18="World",Copy_World!N91,""))</f>
        <v>975</v>
      </c>
      <c r="O91" s="72">
        <f>IF(MENU!$F$18="OECD",Copy_OECD!O89,IF(MENU!$F$18="World",Copy_World!O91,""))</f>
        <v>0</v>
      </c>
      <c r="P91" s="72">
        <f>IF(MENU!$F$18="OECD",Copy_OECD!P89,IF(MENU!$F$18="World",Copy_World!P91,""))</f>
        <v>0</v>
      </c>
      <c r="Q91" s="72">
        <f>IF(MENU!$F$18="OECD",Copy_OECD!Q89,IF(MENU!$F$18="World",Copy_World!Q91,""))</f>
        <v>0</v>
      </c>
      <c r="R91" s="72">
        <f>IF(MENU!$F$18="OECD",Copy_OECD!R89,IF(MENU!$F$18="World",Copy_World!R91,""))</f>
        <v>0</v>
      </c>
      <c r="S91" s="72">
        <f>IF(MENU!$F$18="OECD",Copy_OECD!S89,IF(MENU!$F$18="World",Copy_World!S91,""))</f>
        <v>17304</v>
      </c>
      <c r="T91" s="73" t="str">
        <f>IF(MENU!$F$18="OECD",Copy_OECD!T89,IF(MENU!$F$18="World",Copy_World!T91,""))</f>
        <v>x</v>
      </c>
      <c r="U91" s="72">
        <f>IF(MENU!$F$18="OECD",Copy_OECD!U89,IF(MENU!$F$18="World",Copy_World!U91,""))</f>
        <v>0</v>
      </c>
      <c r="V91" s="72">
        <f>IF(MENU!$F$18="OECD",Copy_OECD!V89,IF(MENU!$F$18="World",Copy_World!V91,""))</f>
        <v>0</v>
      </c>
      <c r="W91" s="72">
        <f>IF(MENU!$F$18="OECD",Copy_OECD!W89,IF(MENU!$F$18="World",Copy_World!W91,""))</f>
        <v>0</v>
      </c>
      <c r="X91" s="72">
        <f>IF(MENU!$F$18="OECD",Copy_OECD!X89,IF(MENU!$F$18="World",Copy_World!X91,""))</f>
        <v>0</v>
      </c>
      <c r="Y91" s="72">
        <f>IF(MENU!$F$18="OECD",Copy_OECD!Y89,IF(MENU!$F$18="World",Copy_World!Y91,""))</f>
        <v>0</v>
      </c>
      <c r="Z91" s="72">
        <f>IF(MENU!$F$18="OECD",Copy_OECD!Z89,IF(MENU!$F$18="World",Copy_World!Z91,""))</f>
        <v>596</v>
      </c>
      <c r="AA91" s="72">
        <f>IF(MENU!$F$18="OECD",Copy_OECD!AA89,IF(MENU!$F$18="World",Copy_World!AA91,""))</f>
        <v>0</v>
      </c>
      <c r="AB91" s="72">
        <f>IF(MENU!$F$18="OECD",Copy_OECD!AB89,IF(MENU!$F$18="World",Copy_World!AB91,""))</f>
        <v>0</v>
      </c>
      <c r="AC91" s="72">
        <f>IF(MENU!$F$18="OECD",Copy_OECD!AC89,IF(MENU!$F$18="World",Copy_World!AC91,""))</f>
        <v>0</v>
      </c>
      <c r="AD91" s="72">
        <f>IF(MENU!$F$18="OECD",Copy_OECD!AD89,IF(MENU!$F$18="World",Copy_World!AD91,""))</f>
        <v>0</v>
      </c>
      <c r="AE91" s="72">
        <f>IF(MENU!$F$18="OECD",Copy_OECD!AE89,IF(MENU!$F$18="World",Copy_World!AE91,""))</f>
        <v>0</v>
      </c>
      <c r="AF91" s="72">
        <f>IF(MENU!$F$18="OECD",Copy_OECD!AF89,IF(MENU!$F$18="World",Copy_World!AF91,""))</f>
        <v>0</v>
      </c>
      <c r="AG91" s="72">
        <f>IF(MENU!$F$18="OECD",Copy_OECD!AG89,IF(MENU!$F$18="World",Copy_World!AG91,""))</f>
        <v>0</v>
      </c>
      <c r="AH91" s="72">
        <f>IF(MENU!$F$18="OECD",Copy_OECD!AH89,IF(MENU!$F$18="World",Copy_World!AH91,""))</f>
        <v>313</v>
      </c>
      <c r="AI91" s="72">
        <f>IF(MENU!$F$18="OECD",Copy_OECD!AI89,IF(MENU!$F$18="World",Copy_World!AI91,""))</f>
        <v>0</v>
      </c>
      <c r="AJ91" s="72">
        <f>IF(MENU!$F$18="OECD",Copy_OECD!AJ89,IF(MENU!$F$18="World",Copy_World!AJ91,""))</f>
        <v>0</v>
      </c>
      <c r="AK91" s="72">
        <f>IF(MENU!$F$18="OECD",Copy_OECD!AK89,IF(MENU!$F$18="World",Copy_World!AK91,""))</f>
        <v>0</v>
      </c>
      <c r="AL91" s="72">
        <f>IF(MENU!$F$18="OECD",Copy_OECD!AL89,IF(MENU!$F$18="World",Copy_World!AL91,""))</f>
        <v>0</v>
      </c>
      <c r="AM91" s="72">
        <f>IF(MENU!$F$18="OECD",Copy_OECD!AM89,IF(MENU!$F$18="World",Copy_World!AM91,""))</f>
        <v>0</v>
      </c>
      <c r="AN91" s="72">
        <f>IF(MENU!$F$18="OECD",Copy_OECD!AN89,IF(MENU!$F$18="World",Copy_World!AN91,""))</f>
        <v>0</v>
      </c>
      <c r="AO91" s="72">
        <f>IF(MENU!$F$18="OECD",Copy_OECD!AO89,IF(MENU!$F$18="World",Copy_World!AO91,""))</f>
        <v>0</v>
      </c>
      <c r="AP91" s="72">
        <f>IF(MENU!$F$18="OECD",Copy_OECD!AP89,IF(MENU!$F$18="World",Copy_World!AP91,""))</f>
        <v>0</v>
      </c>
      <c r="AQ91" s="72">
        <f>IF(MENU!$F$18="OECD",Copy_OECD!AQ89,IF(MENU!$F$18="World",Copy_World!AQ91,""))</f>
        <v>0</v>
      </c>
      <c r="AR91" s="72">
        <f>IF(MENU!$F$18="OECD",Copy_OECD!AR89,IF(MENU!$F$18="World",Copy_World!AR91,""))</f>
        <v>0</v>
      </c>
      <c r="AS91" s="72">
        <f>IF(MENU!$F$18="OECD",Copy_OECD!AS89,IF(MENU!$F$18="World",Copy_World!AS91,""))</f>
        <v>0</v>
      </c>
      <c r="AT91" s="72">
        <f>IF(MENU!$F$18="OECD",Copy_OECD!AT89,IF(MENU!$F$18="World",Copy_World!AT91,""))</f>
        <v>565</v>
      </c>
      <c r="AU91" s="72">
        <f>IF(MENU!$F$18="OECD",Copy_OECD!AU89,IF(MENU!$F$18="World",Copy_World!AU91,""))</f>
        <v>43</v>
      </c>
      <c r="AV91" s="72">
        <f>IF(MENU!$F$18="OECD",Copy_OECD!AV89,IF(MENU!$F$18="World",Copy_World!AV91,""))</f>
        <v>0</v>
      </c>
      <c r="AW91" s="72">
        <f>IF(MENU!$F$18="OECD",Copy_OECD!AW89,IF(MENU!$F$18="World",Copy_World!AW91,""))</f>
        <v>0</v>
      </c>
      <c r="AX91" s="72">
        <f>IF(MENU!$F$18="OECD",Copy_OECD!AX89,IF(MENU!$F$18="World",Copy_World!AX91,""))</f>
        <v>0</v>
      </c>
      <c r="AY91" s="72">
        <f>IF(MENU!$F$18="OECD",Copy_OECD!AY89,IF(MENU!$F$18="World",Copy_World!AY91,""))</f>
        <v>0</v>
      </c>
      <c r="AZ91" s="72">
        <f>IF(MENU!$F$18="OECD",Copy_OECD!AZ89,IF(MENU!$F$18="World",Copy_World!AZ91,""))</f>
        <v>0</v>
      </c>
      <c r="BA91" s="72">
        <f>IF(MENU!$F$18="OECD",Copy_OECD!BA89,IF(MENU!$F$18="World",Copy_World!BA91,""))</f>
        <v>0</v>
      </c>
      <c r="BB91" s="72">
        <f>IF(MENU!$F$18="OECD",Copy_OECD!BB89,IF(MENU!$F$18="World",Copy_World!BB91,""))</f>
        <v>0</v>
      </c>
      <c r="BC91" s="72">
        <f>IF(MENU!$F$18="OECD",Copy_OECD!BC89,IF(MENU!$F$18="World",Copy_World!BC91,""))</f>
        <v>0</v>
      </c>
      <c r="BD91" s="72">
        <f>IF(MENU!$F$18="OECD",Copy_OECD!BD89,IF(MENU!$F$18="World",Copy_World!BD91,""))</f>
        <v>0</v>
      </c>
      <c r="BE91" s="72">
        <f>IF(MENU!$F$18="OECD",Copy_OECD!BE89,IF(MENU!$F$18="World",Copy_World!BE91,""))</f>
        <v>0</v>
      </c>
      <c r="BF91" s="72">
        <f>IF(MENU!$F$18="OECD",Copy_OECD!BF89,IF(MENU!$F$18="World",Copy_World!BF91,""))</f>
        <v>0</v>
      </c>
      <c r="BG91" s="72">
        <f>IF(MENU!$F$18="OECD",Copy_OECD!BG89,IF(MENU!$F$18="World",Copy_World!BG91,""))</f>
        <v>0</v>
      </c>
      <c r="BH91" s="72">
        <f>IF(MENU!$F$18="OECD",Copy_OECD!BH89,IF(MENU!$F$18="World",Copy_World!BH91,""))</f>
        <v>0</v>
      </c>
      <c r="BI91" s="72">
        <f>IF(MENU!$F$18="OECD",Copy_OECD!BI89,IF(MENU!$F$18="World",Copy_World!BI91,""))</f>
        <v>0</v>
      </c>
      <c r="BJ91" s="72">
        <f>IF(MENU!$F$18="OECD",Copy_OECD!BJ89,IF(MENU!$F$18="World",Copy_World!BJ91,""))</f>
        <v>0</v>
      </c>
      <c r="BK91" s="72">
        <f>IF(MENU!$F$18="OECD",Copy_OECD!BK89,IF(MENU!$F$18="World",Copy_World!BK91,""))</f>
        <v>0</v>
      </c>
      <c r="BL91" s="72">
        <f>IF(MENU!$F$18="OECD",Copy_OECD!BL89,IF(MENU!$F$18="World",Copy_World!BL91,""))</f>
        <v>0</v>
      </c>
      <c r="BM91" s="73">
        <f>IF(MENU!$F$18="OECD",Copy_OECD!BM89,IF(MENU!$F$18="World",Copy_World!BM91,""))</f>
        <v>27287</v>
      </c>
      <c r="BN91" s="73">
        <f>IF(MENU!$F$18="OECD",Copy_OECD!BN89,IF(MENU!$F$18="World",Copy_World!BN91,""))</f>
        <v>608</v>
      </c>
    </row>
    <row r="92" spans="1:111" x14ac:dyDescent="0.3">
      <c r="A92" s="11" t="str">
        <f>IF(MENU!$F$18="OECD",Copy_OECD!A90,IF(MENU!$F$18="World",Copy_World!A92,""))</f>
        <v>Electricity output (GWh)-autoproducer CHP plants</v>
      </c>
      <c r="B92" s="72">
        <f>IF(MENU!$F$18="OECD",Copy_OECD!B90,IF(MENU!$F$18="World",Copy_World!B92,""))</f>
        <v>0</v>
      </c>
      <c r="C92" s="72">
        <f>IF(MENU!$F$18="OECD",Copy_OECD!C90,IF(MENU!$F$18="World",Copy_World!C92,""))</f>
        <v>0</v>
      </c>
      <c r="D92" s="72">
        <f>IF(MENU!$F$18="OECD",Copy_OECD!D90,IF(MENU!$F$18="World",Copy_World!D92,""))</f>
        <v>0</v>
      </c>
      <c r="E92" s="72">
        <f>IF(MENU!$F$18="OECD",Copy_OECD!E90,IF(MENU!$F$18="World",Copy_World!E92,""))</f>
        <v>0</v>
      </c>
      <c r="F92" s="72">
        <f>IF(MENU!$F$18="OECD",Copy_OECD!F90,IF(MENU!$F$18="World",Copy_World!F92,""))</f>
        <v>0</v>
      </c>
      <c r="G92" s="72">
        <f>IF(MENU!$F$18="OECD",Copy_OECD!G90,IF(MENU!$F$18="World",Copy_World!G92,""))</f>
        <v>0</v>
      </c>
      <c r="H92" s="72">
        <f>IF(MENU!$F$18="OECD",Copy_OECD!H90,IF(MENU!$F$18="World",Copy_World!H92,""))</f>
        <v>0</v>
      </c>
      <c r="I92" s="72">
        <f>IF(MENU!$F$18="OECD",Copy_OECD!I90,IF(MENU!$F$18="World",Copy_World!I92,""))</f>
        <v>0</v>
      </c>
      <c r="J92" s="72">
        <f>IF(MENU!$F$18="OECD",Copy_OECD!J90,IF(MENU!$F$18="World",Copy_World!J92,""))</f>
        <v>0</v>
      </c>
      <c r="K92" s="72">
        <f>IF(MENU!$F$18="OECD",Copy_OECD!K90,IF(MENU!$F$18="World",Copy_World!K92,""))</f>
        <v>0</v>
      </c>
      <c r="L92" s="72">
        <f>IF(MENU!$F$18="OECD",Copy_OECD!L90,IF(MENU!$F$18="World",Copy_World!L92,""))</f>
        <v>0</v>
      </c>
      <c r="M92" s="72">
        <f>IF(MENU!$F$18="OECD",Copy_OECD!M90,IF(MENU!$F$18="World",Copy_World!M92,""))</f>
        <v>14</v>
      </c>
      <c r="N92" s="72">
        <f>IF(MENU!$F$18="OECD",Copy_OECD!N90,IF(MENU!$F$18="World",Copy_World!N92,""))</f>
        <v>57</v>
      </c>
      <c r="O92" s="72">
        <f>IF(MENU!$F$18="OECD",Copy_OECD!O90,IF(MENU!$F$18="World",Copy_World!O92,""))</f>
        <v>0</v>
      </c>
      <c r="P92" s="72">
        <f>IF(MENU!$F$18="OECD",Copy_OECD!P90,IF(MENU!$F$18="World",Copy_World!P92,""))</f>
        <v>0</v>
      </c>
      <c r="Q92" s="72">
        <f>IF(MENU!$F$18="OECD",Copy_OECD!Q90,IF(MENU!$F$18="World",Copy_World!Q92,""))</f>
        <v>0</v>
      </c>
      <c r="R92" s="72">
        <f>IF(MENU!$F$18="OECD",Copy_OECD!R90,IF(MENU!$F$18="World",Copy_World!R92,""))</f>
        <v>0</v>
      </c>
      <c r="S92" s="72">
        <f>IF(MENU!$F$18="OECD",Copy_OECD!S90,IF(MENU!$F$18="World",Copy_World!S92,""))</f>
        <v>13678</v>
      </c>
      <c r="T92" s="73" t="str">
        <f>IF(MENU!$F$18="OECD",Copy_OECD!T90,IF(MENU!$F$18="World",Copy_World!T92,""))</f>
        <v>x</v>
      </c>
      <c r="U92" s="72">
        <f>IF(MENU!$F$18="OECD",Copy_OECD!U90,IF(MENU!$F$18="World",Copy_World!U92,""))</f>
        <v>0</v>
      </c>
      <c r="V92" s="72">
        <f>IF(MENU!$F$18="OECD",Copy_OECD!V90,IF(MENU!$F$18="World",Copy_World!V92,""))</f>
        <v>0</v>
      </c>
      <c r="W92" s="72">
        <f>IF(MENU!$F$18="OECD",Copy_OECD!W90,IF(MENU!$F$18="World",Copy_World!W92,""))</f>
        <v>0</v>
      </c>
      <c r="X92" s="72">
        <f>IF(MENU!$F$18="OECD",Copy_OECD!X90,IF(MENU!$F$18="World",Copy_World!X92,""))</f>
        <v>0</v>
      </c>
      <c r="Y92" s="72">
        <f>IF(MENU!$F$18="OECD",Copy_OECD!Y90,IF(MENU!$F$18="World",Copy_World!Y92,""))</f>
        <v>0</v>
      </c>
      <c r="Z92" s="72">
        <f>IF(MENU!$F$18="OECD",Copy_OECD!Z90,IF(MENU!$F$18="World",Copy_World!Z92,""))</f>
        <v>664</v>
      </c>
      <c r="AA92" s="72">
        <f>IF(MENU!$F$18="OECD",Copy_OECD!AA90,IF(MENU!$F$18="World",Copy_World!AA92,""))</f>
        <v>0</v>
      </c>
      <c r="AB92" s="72">
        <f>IF(MENU!$F$18="OECD",Copy_OECD!AB90,IF(MENU!$F$18="World",Copy_World!AB92,""))</f>
        <v>0</v>
      </c>
      <c r="AC92" s="72">
        <f>IF(MENU!$F$18="OECD",Copy_OECD!AC90,IF(MENU!$F$18="World",Copy_World!AC92,""))</f>
        <v>0</v>
      </c>
      <c r="AD92" s="72">
        <f>IF(MENU!$F$18="OECD",Copy_OECD!AD90,IF(MENU!$F$18="World",Copy_World!AD92,""))</f>
        <v>0</v>
      </c>
      <c r="AE92" s="72">
        <f>IF(MENU!$F$18="OECD",Copy_OECD!AE90,IF(MENU!$F$18="World",Copy_World!AE92,""))</f>
        <v>0</v>
      </c>
      <c r="AF92" s="72">
        <f>IF(MENU!$F$18="OECD",Copy_OECD!AF90,IF(MENU!$F$18="World",Copy_World!AF92,""))</f>
        <v>0</v>
      </c>
      <c r="AG92" s="72">
        <f>IF(MENU!$F$18="OECD",Copy_OECD!AG90,IF(MENU!$F$18="World",Copy_World!AG92,""))</f>
        <v>0</v>
      </c>
      <c r="AH92" s="72">
        <f>IF(MENU!$F$18="OECD",Copy_OECD!AH90,IF(MENU!$F$18="World",Copy_World!AH92,""))</f>
        <v>8</v>
      </c>
      <c r="AI92" s="72">
        <f>IF(MENU!$F$18="OECD",Copy_OECD!AI90,IF(MENU!$F$18="World",Copy_World!AI92,""))</f>
        <v>2</v>
      </c>
      <c r="AJ92" s="72">
        <f>IF(MENU!$F$18="OECD",Copy_OECD!AJ90,IF(MENU!$F$18="World",Copy_World!AJ92,""))</f>
        <v>0</v>
      </c>
      <c r="AK92" s="72">
        <f>IF(MENU!$F$18="OECD",Copy_OECD!AK90,IF(MENU!$F$18="World",Copy_World!AK92,""))</f>
        <v>0</v>
      </c>
      <c r="AL92" s="72">
        <f>IF(MENU!$F$18="OECD",Copy_OECD!AL90,IF(MENU!$F$18="World",Copy_World!AL92,""))</f>
        <v>0</v>
      </c>
      <c r="AM92" s="72">
        <f>IF(MENU!$F$18="OECD",Copy_OECD!AM90,IF(MENU!$F$18="World",Copy_World!AM92,""))</f>
        <v>0</v>
      </c>
      <c r="AN92" s="72">
        <f>IF(MENU!$F$18="OECD",Copy_OECD!AN90,IF(MENU!$F$18="World",Copy_World!AN92,""))</f>
        <v>0</v>
      </c>
      <c r="AO92" s="72">
        <f>IF(MENU!$F$18="OECD",Copy_OECD!AO90,IF(MENU!$F$18="World",Copy_World!AO92,""))</f>
        <v>0</v>
      </c>
      <c r="AP92" s="72">
        <f>IF(MENU!$F$18="OECD",Copy_OECD!AP90,IF(MENU!$F$18="World",Copy_World!AP92,""))</f>
        <v>323</v>
      </c>
      <c r="AQ92" s="72">
        <f>IF(MENU!$F$18="OECD",Copy_OECD!AQ90,IF(MENU!$F$18="World",Copy_World!AQ92,""))</f>
        <v>0</v>
      </c>
      <c r="AR92" s="72">
        <f>IF(MENU!$F$18="OECD",Copy_OECD!AR90,IF(MENU!$F$18="World",Copy_World!AR92,""))</f>
        <v>1909</v>
      </c>
      <c r="AS92" s="72">
        <f>IF(MENU!$F$18="OECD",Copy_OECD!AS90,IF(MENU!$F$18="World",Copy_World!AS92,""))</f>
        <v>1626</v>
      </c>
      <c r="AT92" s="72">
        <f>IF(MENU!$F$18="OECD",Copy_OECD!AT90,IF(MENU!$F$18="World",Copy_World!AT92,""))</f>
        <v>98</v>
      </c>
      <c r="AU92" s="72">
        <f>IF(MENU!$F$18="OECD",Copy_OECD!AU90,IF(MENU!$F$18="World",Copy_World!AU92,""))</f>
        <v>916</v>
      </c>
      <c r="AV92" s="72">
        <f>IF(MENU!$F$18="OECD",Copy_OECD!AV90,IF(MENU!$F$18="World",Copy_World!AV92,""))</f>
        <v>0</v>
      </c>
      <c r="AW92" s="72">
        <f>IF(MENU!$F$18="OECD",Copy_OECD!AW90,IF(MENU!$F$18="World",Copy_World!AW92,""))</f>
        <v>0</v>
      </c>
      <c r="AX92" s="72">
        <f>IF(MENU!$F$18="OECD",Copy_OECD!AX90,IF(MENU!$F$18="World",Copy_World!AX92,""))</f>
        <v>0</v>
      </c>
      <c r="AY92" s="72">
        <f>IF(MENU!$F$18="OECD",Copy_OECD!AY90,IF(MENU!$F$18="World",Copy_World!AY92,""))</f>
        <v>0</v>
      </c>
      <c r="AZ92" s="72">
        <f>IF(MENU!$F$18="OECD",Copy_OECD!AZ90,IF(MENU!$F$18="World",Copy_World!AZ92,""))</f>
        <v>0</v>
      </c>
      <c r="BA92" s="72">
        <f>IF(MENU!$F$18="OECD",Copy_OECD!BA90,IF(MENU!$F$18="World",Copy_World!BA92,""))</f>
        <v>0</v>
      </c>
      <c r="BB92" s="72">
        <f>IF(MENU!$F$18="OECD",Copy_OECD!BB90,IF(MENU!$F$18="World",Copy_World!BB92,""))</f>
        <v>0</v>
      </c>
      <c r="BC92" s="72">
        <f>IF(MENU!$F$18="OECD",Copy_OECD!BC90,IF(MENU!$F$18="World",Copy_World!BC92,""))</f>
        <v>0</v>
      </c>
      <c r="BD92" s="72">
        <f>IF(MENU!$F$18="OECD",Copy_OECD!BD90,IF(MENU!$F$18="World",Copy_World!BD92,""))</f>
        <v>0</v>
      </c>
      <c r="BE92" s="72">
        <f>IF(MENU!$F$18="OECD",Copy_OECD!BE90,IF(MENU!$F$18="World",Copy_World!BE92,""))</f>
        <v>0</v>
      </c>
      <c r="BF92" s="72">
        <f>IF(MENU!$F$18="OECD",Copy_OECD!BF90,IF(MENU!$F$18="World",Copy_World!BF92,""))</f>
        <v>0</v>
      </c>
      <c r="BG92" s="72">
        <f>IF(MENU!$F$18="OECD",Copy_OECD!BG90,IF(MENU!$F$18="World",Copy_World!BG92,""))</f>
        <v>0</v>
      </c>
      <c r="BH92" s="72">
        <f>IF(MENU!$F$18="OECD",Copy_OECD!BH90,IF(MENU!$F$18="World",Copy_World!BH92,""))</f>
        <v>0</v>
      </c>
      <c r="BI92" s="72">
        <f>IF(MENU!$F$18="OECD",Copy_OECD!BI90,IF(MENU!$F$18="World",Copy_World!BI92,""))</f>
        <v>0</v>
      </c>
      <c r="BJ92" s="72">
        <f>IF(MENU!$F$18="OECD",Copy_OECD!BJ90,IF(MENU!$F$18="World",Copy_World!BJ92,""))</f>
        <v>0</v>
      </c>
      <c r="BK92" s="72">
        <f>IF(MENU!$F$18="OECD",Copy_OECD!BK90,IF(MENU!$F$18="World",Copy_World!BK92,""))</f>
        <v>0</v>
      </c>
      <c r="BL92" s="72">
        <f>IF(MENU!$F$18="OECD",Copy_OECD!BL90,IF(MENU!$F$18="World",Copy_World!BL92,""))</f>
        <v>0</v>
      </c>
      <c r="BM92" s="73">
        <f>IF(MENU!$F$18="OECD",Copy_OECD!BM90,IF(MENU!$F$18="World",Copy_World!BM92,""))</f>
        <v>19295</v>
      </c>
      <c r="BN92" s="73">
        <f>IF(MENU!$F$18="OECD",Copy_OECD!BN90,IF(MENU!$F$18="World",Copy_World!BN92,""))</f>
        <v>2923</v>
      </c>
    </row>
    <row r="93" spans="1:111" s="2" customFormat="1" x14ac:dyDescent="0.3">
      <c r="A93" s="10" t="str">
        <f>IF(MENU!$F$18="OECD",Copy_OECD!A91,IF(MENU!$F$18="World",Copy_World!A93,""))</f>
        <v>Heat output</v>
      </c>
      <c r="B93" s="73">
        <f>IF(MENU!$F$18="OECD",Copy_OECD!B91,IF(MENU!$F$18="World",Copy_World!B93,""))</f>
        <v>0</v>
      </c>
      <c r="C93" s="73">
        <f>IF(MENU!$F$18="OECD",Copy_OECD!C91,IF(MENU!$F$18="World",Copy_World!C93,""))</f>
        <v>0</v>
      </c>
      <c r="D93" s="73">
        <f>IF(MENU!$F$18="OECD",Copy_OECD!D91,IF(MENU!$F$18="World",Copy_World!D93,""))</f>
        <v>3121</v>
      </c>
      <c r="E93" s="73">
        <f>IF(MENU!$F$18="OECD",Copy_OECD!E91,IF(MENU!$F$18="World",Copy_World!E93,""))</f>
        <v>0</v>
      </c>
      <c r="F93" s="73">
        <f>IF(MENU!$F$18="OECD",Copy_OECD!F91,IF(MENU!$F$18="World",Copy_World!F93,""))</f>
        <v>0</v>
      </c>
      <c r="G93" s="73">
        <f>IF(MENU!$F$18="OECD",Copy_OECD!G91,IF(MENU!$F$18="World",Copy_World!G93,""))</f>
        <v>0</v>
      </c>
      <c r="H93" s="73">
        <f>IF(MENU!$F$18="OECD",Copy_OECD!H91,IF(MENU!$F$18="World",Copy_World!H93,""))</f>
        <v>0</v>
      </c>
      <c r="I93" s="73">
        <f>IF(MENU!$F$18="OECD",Copy_OECD!I91,IF(MENU!$F$18="World",Copy_World!I93,""))</f>
        <v>0</v>
      </c>
      <c r="J93" s="73">
        <f>IF(MENU!$F$18="OECD",Copy_OECD!J91,IF(MENU!$F$18="World",Copy_World!J93,""))</f>
        <v>0</v>
      </c>
      <c r="K93" s="73">
        <f>IF(MENU!$F$18="OECD",Copy_OECD!K91,IF(MENU!$F$18="World",Copy_World!K93,""))</f>
        <v>0</v>
      </c>
      <c r="L93" s="73">
        <f>IF(MENU!$F$18="OECD",Copy_OECD!L91,IF(MENU!$F$18="World",Copy_World!L93,""))</f>
        <v>0</v>
      </c>
      <c r="M93" s="73">
        <f>IF(MENU!$F$18="OECD",Copy_OECD!M91,IF(MENU!$F$18="World",Copy_World!M93,""))</f>
        <v>0</v>
      </c>
      <c r="N93" s="73">
        <f>IF(MENU!$F$18="OECD",Copy_OECD!N91,IF(MENU!$F$18="World",Copy_World!N93,""))</f>
        <v>241</v>
      </c>
      <c r="O93" s="73">
        <f>IF(MENU!$F$18="OECD",Copy_OECD!O91,IF(MENU!$F$18="World",Copy_World!O93,""))</f>
        <v>0</v>
      </c>
      <c r="P93" s="73">
        <f>IF(MENU!$F$18="OECD",Copy_OECD!P91,IF(MENU!$F$18="World",Copy_World!P93,""))</f>
        <v>0</v>
      </c>
      <c r="Q93" s="73">
        <f>IF(MENU!$F$18="OECD",Copy_OECD!Q91,IF(MENU!$F$18="World",Copy_World!Q93,""))</f>
        <v>0</v>
      </c>
      <c r="R93" s="73">
        <f>IF(MENU!$F$18="OECD",Copy_OECD!R91,IF(MENU!$F$18="World",Copy_World!R93,""))</f>
        <v>0</v>
      </c>
      <c r="S93" s="73">
        <f>IF(MENU!$F$18="OECD",Copy_OECD!S91,IF(MENU!$F$18="World",Copy_World!S93,""))</f>
        <v>103274</v>
      </c>
      <c r="T93" s="73" t="str">
        <f>IF(MENU!$F$18="OECD",Copy_OECD!T91,IF(MENU!$F$18="World",Copy_World!T93,""))</f>
        <v>x</v>
      </c>
      <c r="U93" s="73">
        <f>IF(MENU!$F$18="OECD",Copy_OECD!U91,IF(MENU!$F$18="World",Copy_World!U93,""))</f>
        <v>0</v>
      </c>
      <c r="V93" s="73">
        <f>IF(MENU!$F$18="OECD",Copy_OECD!V91,IF(MENU!$F$18="World",Copy_World!V93,""))</f>
        <v>0</v>
      </c>
      <c r="W93" s="73">
        <f>IF(MENU!$F$18="OECD",Copy_OECD!W91,IF(MENU!$F$18="World",Copy_World!W93,""))</f>
        <v>0</v>
      </c>
      <c r="X93" s="73">
        <f>IF(MENU!$F$18="OECD",Copy_OECD!X91,IF(MENU!$F$18="World",Copy_World!X93,""))</f>
        <v>0</v>
      </c>
      <c r="Y93" s="73">
        <f>IF(MENU!$F$18="OECD",Copy_OECD!Y91,IF(MENU!$F$18="World",Copy_World!Y93,""))</f>
        <v>0</v>
      </c>
      <c r="Z93" s="73">
        <f>IF(MENU!$F$18="OECD",Copy_OECD!Z91,IF(MENU!$F$18="World",Copy_World!Z93,""))</f>
        <v>20348</v>
      </c>
      <c r="AA93" s="73">
        <f>IF(MENU!$F$18="OECD",Copy_OECD!AA91,IF(MENU!$F$18="World",Copy_World!AA93,""))</f>
        <v>0</v>
      </c>
      <c r="AB93" s="73">
        <f>IF(MENU!$F$18="OECD",Copy_OECD!AB91,IF(MENU!$F$18="World",Copy_World!AB93,""))</f>
        <v>0</v>
      </c>
      <c r="AC93" s="73">
        <f>IF(MENU!$F$18="OECD",Copy_OECD!AC91,IF(MENU!$F$18="World",Copy_World!AC93,""))</f>
        <v>0</v>
      </c>
      <c r="AD93" s="73">
        <f>IF(MENU!$F$18="OECD",Copy_OECD!AD91,IF(MENU!$F$18="World",Copy_World!AD93,""))</f>
        <v>0</v>
      </c>
      <c r="AE93" s="73">
        <f>IF(MENU!$F$18="OECD",Copy_OECD!AE91,IF(MENU!$F$18="World",Copy_World!AE93,""))</f>
        <v>0</v>
      </c>
      <c r="AF93" s="73">
        <f>IF(MENU!$F$18="OECD",Copy_OECD!AF91,IF(MENU!$F$18="World",Copy_World!AF93,""))</f>
        <v>0</v>
      </c>
      <c r="AG93" s="73">
        <f>IF(MENU!$F$18="OECD",Copy_OECD!AG91,IF(MENU!$F$18="World",Copy_World!AG93,""))</f>
        <v>0</v>
      </c>
      <c r="AH93" s="73">
        <f>IF(MENU!$F$18="OECD",Copy_OECD!AH91,IF(MENU!$F$18="World",Copy_World!AH93,""))</f>
        <v>221</v>
      </c>
      <c r="AI93" s="73">
        <f>IF(MENU!$F$18="OECD",Copy_OECD!AI91,IF(MENU!$F$18="World",Copy_World!AI93,""))</f>
        <v>6</v>
      </c>
      <c r="AJ93" s="73">
        <f>IF(MENU!$F$18="OECD",Copy_OECD!AJ91,IF(MENU!$F$18="World",Copy_World!AJ93,""))</f>
        <v>0</v>
      </c>
      <c r="AK93" s="73">
        <f>IF(MENU!$F$18="OECD",Copy_OECD!AK91,IF(MENU!$F$18="World",Copy_World!AK93,""))</f>
        <v>0</v>
      </c>
      <c r="AL93" s="73">
        <f>IF(MENU!$F$18="OECD",Copy_OECD!AL91,IF(MENU!$F$18="World",Copy_World!AL93,""))</f>
        <v>0</v>
      </c>
      <c r="AM93" s="73">
        <f>IF(MENU!$F$18="OECD",Copy_OECD!AM91,IF(MENU!$F$18="World",Copy_World!AM93,""))</f>
        <v>0</v>
      </c>
      <c r="AN93" s="73">
        <f>IF(MENU!$F$18="OECD",Copy_OECD!AN91,IF(MENU!$F$18="World",Copy_World!AN93,""))</f>
        <v>0</v>
      </c>
      <c r="AO93" s="73">
        <f>IF(MENU!$F$18="OECD",Copy_OECD!AO91,IF(MENU!$F$18="World",Copy_World!AO93,""))</f>
        <v>0</v>
      </c>
      <c r="AP93" s="73">
        <f>IF(MENU!$F$18="OECD",Copy_OECD!AP91,IF(MENU!$F$18="World",Copy_World!AP93,""))</f>
        <v>800</v>
      </c>
      <c r="AQ93" s="73">
        <f>IF(MENU!$F$18="OECD",Copy_OECD!AQ91,IF(MENU!$F$18="World",Copy_World!AQ93,""))</f>
        <v>0</v>
      </c>
      <c r="AR93" s="73">
        <f>IF(MENU!$F$18="OECD",Copy_OECD!AR91,IF(MENU!$F$18="World",Copy_World!AR93,""))</f>
        <v>9747</v>
      </c>
      <c r="AS93" s="73">
        <f>IF(MENU!$F$18="OECD",Copy_OECD!AS91,IF(MENU!$F$18="World",Copy_World!AS93,""))</f>
        <v>8303</v>
      </c>
      <c r="AT93" s="73">
        <f>IF(MENU!$F$18="OECD",Copy_OECD!AT91,IF(MENU!$F$18="World",Copy_World!AT93,""))</f>
        <v>1050</v>
      </c>
      <c r="AU93" s="73">
        <f>IF(MENU!$F$18="OECD",Copy_OECD!AU91,IF(MENU!$F$18="World",Copy_World!AU93,""))</f>
        <v>46</v>
      </c>
      <c r="AV93" s="73">
        <f>IF(MENU!$F$18="OECD",Copy_OECD!AV91,IF(MENU!$F$18="World",Copy_World!AV93,""))</f>
        <v>0</v>
      </c>
      <c r="AW93" s="73">
        <f>IF(MENU!$F$18="OECD",Copy_OECD!AW91,IF(MENU!$F$18="World",Copy_World!AW93,""))</f>
        <v>0</v>
      </c>
      <c r="AX93" s="73">
        <f>IF(MENU!$F$18="OECD",Copy_OECD!AX91,IF(MENU!$F$18="World",Copy_World!AX93,""))</f>
        <v>0</v>
      </c>
      <c r="AY93" s="73">
        <f>IF(MENU!$F$18="OECD",Copy_OECD!AY91,IF(MENU!$F$18="World",Copy_World!AY93,""))</f>
        <v>0</v>
      </c>
      <c r="AZ93" s="73">
        <f>IF(MENU!$F$18="OECD",Copy_OECD!AZ91,IF(MENU!$F$18="World",Copy_World!AZ93,""))</f>
        <v>0</v>
      </c>
      <c r="BA93" s="73">
        <f>IF(MENU!$F$18="OECD",Copy_OECD!BA91,IF(MENU!$F$18="World",Copy_World!BA93,""))</f>
        <v>0</v>
      </c>
      <c r="BB93" s="73">
        <f>IF(MENU!$F$18="OECD",Copy_OECD!BB91,IF(MENU!$F$18="World",Copy_World!BB93,""))</f>
        <v>0</v>
      </c>
      <c r="BC93" s="73">
        <f>IF(MENU!$F$18="OECD",Copy_OECD!BC91,IF(MENU!$F$18="World",Copy_World!BC93,""))</f>
        <v>0</v>
      </c>
      <c r="BD93" s="73">
        <f>IF(MENU!$F$18="OECD",Copy_OECD!BD91,IF(MENU!$F$18="World",Copy_World!BD93,""))</f>
        <v>0</v>
      </c>
      <c r="BE93" s="73">
        <f>IF(MENU!$F$18="OECD",Copy_OECD!BE91,IF(MENU!$F$18="World",Copy_World!BE93,""))</f>
        <v>0</v>
      </c>
      <c r="BF93" s="73">
        <f>IF(MENU!$F$18="OECD",Copy_OECD!BF91,IF(MENU!$F$18="World",Copy_World!BF93,""))</f>
        <v>0</v>
      </c>
      <c r="BG93" s="73">
        <f>IF(MENU!$F$18="OECD",Copy_OECD!BG91,IF(MENU!$F$18="World",Copy_World!BG93,""))</f>
        <v>0</v>
      </c>
      <c r="BH93" s="73">
        <f>IF(MENU!$F$18="OECD",Copy_OECD!BH91,IF(MENU!$F$18="World",Copy_World!BH93,""))</f>
        <v>0</v>
      </c>
      <c r="BI93" s="73">
        <f>IF(MENU!$F$18="OECD",Copy_OECD!BI91,IF(MENU!$F$18="World",Copy_World!BI93,""))</f>
        <v>0</v>
      </c>
      <c r="BJ93" s="73">
        <f>IF(MENU!$F$18="OECD",Copy_OECD!BJ91,IF(MENU!$F$18="World",Copy_World!BJ93,""))</f>
        <v>0</v>
      </c>
      <c r="BK93" s="73">
        <f>IF(MENU!$F$18="OECD",Copy_OECD!BK91,IF(MENU!$F$18="World",Copy_World!BK93,""))</f>
        <v>0</v>
      </c>
      <c r="BL93" s="73">
        <f>IF(MENU!$F$18="OECD",Copy_OECD!BL91,IF(MENU!$F$18="World",Copy_World!BL93,""))</f>
        <v>0</v>
      </c>
      <c r="BM93" s="73">
        <f>IF(MENU!$F$18="OECD",Copy_OECD!BM91,IF(MENU!$F$18="World",Copy_World!BM93,""))</f>
        <v>147157</v>
      </c>
      <c r="BN93" s="73">
        <f>IF(MENU!$F$18="OECD",Copy_OECD!BN91,IF(MENU!$F$18="World",Copy_World!BN93,""))</f>
        <v>10843</v>
      </c>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row>
    <row r="94" spans="1:111" x14ac:dyDescent="0.3">
      <c r="A94" s="11" t="str">
        <f>IF(MENU!$F$18="OECD",Copy_OECD!A92,IF(MENU!$F$18="World",Copy_World!A94,""))</f>
        <v>Heat output-main activity producer CHP plants</v>
      </c>
      <c r="B94" s="72">
        <f>IF(MENU!$F$18="OECD",Copy_OECD!B92,IF(MENU!$F$18="World",Copy_World!B94,""))</f>
        <v>0</v>
      </c>
      <c r="C94" s="72">
        <f>IF(MENU!$F$18="OECD",Copy_OECD!C92,IF(MENU!$F$18="World",Copy_World!C94,""))</f>
        <v>0</v>
      </c>
      <c r="D94" s="72">
        <f>IF(MENU!$F$18="OECD",Copy_OECD!D92,IF(MENU!$F$18="World",Copy_World!D94,""))</f>
        <v>3121</v>
      </c>
      <c r="E94" s="72">
        <f>IF(MENU!$F$18="OECD",Copy_OECD!E92,IF(MENU!$F$18="World",Copy_World!E94,""))</f>
        <v>0</v>
      </c>
      <c r="F94" s="72">
        <f>IF(MENU!$F$18="OECD",Copy_OECD!F92,IF(MENU!$F$18="World",Copy_World!F94,""))</f>
        <v>0</v>
      </c>
      <c r="G94" s="72">
        <f>IF(MENU!$F$18="OECD",Copy_OECD!G92,IF(MENU!$F$18="World",Copy_World!G94,""))</f>
        <v>0</v>
      </c>
      <c r="H94" s="72">
        <f>IF(MENU!$F$18="OECD",Copy_OECD!H92,IF(MENU!$F$18="World",Copy_World!H94,""))</f>
        <v>0</v>
      </c>
      <c r="I94" s="72">
        <f>IF(MENU!$F$18="OECD",Copy_OECD!I92,IF(MENU!$F$18="World",Copy_World!I94,""))</f>
        <v>0</v>
      </c>
      <c r="J94" s="72">
        <f>IF(MENU!$F$18="OECD",Copy_OECD!J92,IF(MENU!$F$18="World",Copy_World!J94,""))</f>
        <v>0</v>
      </c>
      <c r="K94" s="72">
        <f>IF(MENU!$F$18="OECD",Copy_OECD!K92,IF(MENU!$F$18="World",Copy_World!K94,""))</f>
        <v>0</v>
      </c>
      <c r="L94" s="72">
        <f>IF(MENU!$F$18="OECD",Copy_OECD!L92,IF(MENU!$F$18="World",Copy_World!L94,""))</f>
        <v>0</v>
      </c>
      <c r="M94" s="72">
        <f>IF(MENU!$F$18="OECD",Copy_OECD!M92,IF(MENU!$F$18="World",Copy_World!M94,""))</f>
        <v>0</v>
      </c>
      <c r="N94" s="72">
        <f>IF(MENU!$F$18="OECD",Copy_OECD!N92,IF(MENU!$F$18="World",Copy_World!N94,""))</f>
        <v>241</v>
      </c>
      <c r="O94" s="72">
        <f>IF(MENU!$F$18="OECD",Copy_OECD!O92,IF(MENU!$F$18="World",Copy_World!O94,""))</f>
        <v>0</v>
      </c>
      <c r="P94" s="72">
        <f>IF(MENU!$F$18="OECD",Copy_OECD!P92,IF(MENU!$F$18="World",Copy_World!P94,""))</f>
        <v>0</v>
      </c>
      <c r="Q94" s="72">
        <f>IF(MENU!$F$18="OECD",Copy_OECD!Q92,IF(MENU!$F$18="World",Copy_World!Q94,""))</f>
        <v>0</v>
      </c>
      <c r="R94" s="72">
        <f>IF(MENU!$F$18="OECD",Copy_OECD!R92,IF(MENU!$F$18="World",Copy_World!R94,""))</f>
        <v>0</v>
      </c>
      <c r="S94" s="72">
        <f>IF(MENU!$F$18="OECD",Copy_OECD!S92,IF(MENU!$F$18="World",Copy_World!S94,""))</f>
        <v>77606</v>
      </c>
      <c r="T94" s="73" t="str">
        <f>IF(MENU!$F$18="OECD",Copy_OECD!T92,IF(MENU!$F$18="World",Copy_World!T94,""))</f>
        <v>x</v>
      </c>
      <c r="U94" s="72">
        <f>IF(MENU!$F$18="OECD",Copy_OECD!U92,IF(MENU!$F$18="World",Copy_World!U94,""))</f>
        <v>0</v>
      </c>
      <c r="V94" s="72">
        <f>IF(MENU!$F$18="OECD",Copy_OECD!V92,IF(MENU!$F$18="World",Copy_World!V94,""))</f>
        <v>0</v>
      </c>
      <c r="W94" s="72">
        <f>IF(MENU!$F$18="OECD",Copy_OECD!W92,IF(MENU!$F$18="World",Copy_World!W94,""))</f>
        <v>0</v>
      </c>
      <c r="X94" s="72">
        <f>IF(MENU!$F$18="OECD",Copy_OECD!X92,IF(MENU!$F$18="World",Copy_World!X94,""))</f>
        <v>0</v>
      </c>
      <c r="Y94" s="72">
        <f>IF(MENU!$F$18="OECD",Copy_OECD!Y92,IF(MENU!$F$18="World",Copy_World!Y94,""))</f>
        <v>0</v>
      </c>
      <c r="Z94" s="72">
        <f>IF(MENU!$F$18="OECD",Copy_OECD!Z92,IF(MENU!$F$18="World",Copy_World!Z94,""))</f>
        <v>3435</v>
      </c>
      <c r="AA94" s="72">
        <f>IF(MENU!$F$18="OECD",Copy_OECD!AA92,IF(MENU!$F$18="World",Copy_World!AA94,""))</f>
        <v>0</v>
      </c>
      <c r="AB94" s="72">
        <f>IF(MENU!$F$18="OECD",Copy_OECD!AB92,IF(MENU!$F$18="World",Copy_World!AB94,""))</f>
        <v>0</v>
      </c>
      <c r="AC94" s="72">
        <f>IF(MENU!$F$18="OECD",Copy_OECD!AC92,IF(MENU!$F$18="World",Copy_World!AC94,""))</f>
        <v>0</v>
      </c>
      <c r="AD94" s="72">
        <f>IF(MENU!$F$18="OECD",Copy_OECD!AD92,IF(MENU!$F$18="World",Copy_World!AD94,""))</f>
        <v>0</v>
      </c>
      <c r="AE94" s="72">
        <f>IF(MENU!$F$18="OECD",Copy_OECD!AE92,IF(MENU!$F$18="World",Copy_World!AE94,""))</f>
        <v>0</v>
      </c>
      <c r="AF94" s="72">
        <f>IF(MENU!$F$18="OECD",Copy_OECD!AF92,IF(MENU!$F$18="World",Copy_World!AF94,""))</f>
        <v>0</v>
      </c>
      <c r="AG94" s="72">
        <f>IF(MENU!$F$18="OECD",Copy_OECD!AG92,IF(MENU!$F$18="World",Copy_World!AG94,""))</f>
        <v>0</v>
      </c>
      <c r="AH94" s="72">
        <f>IF(MENU!$F$18="OECD",Copy_OECD!AH92,IF(MENU!$F$18="World",Copy_World!AH94,""))</f>
        <v>211</v>
      </c>
      <c r="AI94" s="72">
        <f>IF(MENU!$F$18="OECD",Copy_OECD!AI92,IF(MENU!$F$18="World",Copy_World!AI94,""))</f>
        <v>0</v>
      </c>
      <c r="AJ94" s="72">
        <f>IF(MENU!$F$18="OECD",Copy_OECD!AJ92,IF(MENU!$F$18="World",Copy_World!AJ94,""))</f>
        <v>0</v>
      </c>
      <c r="AK94" s="72">
        <f>IF(MENU!$F$18="OECD",Copy_OECD!AK92,IF(MENU!$F$18="World",Copy_World!AK94,""))</f>
        <v>0</v>
      </c>
      <c r="AL94" s="72">
        <f>IF(MENU!$F$18="OECD",Copy_OECD!AL92,IF(MENU!$F$18="World",Copy_World!AL94,""))</f>
        <v>0</v>
      </c>
      <c r="AM94" s="72">
        <f>IF(MENU!$F$18="OECD",Copy_OECD!AM92,IF(MENU!$F$18="World",Copy_World!AM94,""))</f>
        <v>0</v>
      </c>
      <c r="AN94" s="72">
        <f>IF(MENU!$F$18="OECD",Copy_OECD!AN92,IF(MENU!$F$18="World",Copy_World!AN94,""))</f>
        <v>0</v>
      </c>
      <c r="AO94" s="72">
        <f>IF(MENU!$F$18="OECD",Copy_OECD!AO92,IF(MENU!$F$18="World",Copy_World!AO94,""))</f>
        <v>0</v>
      </c>
      <c r="AP94" s="72">
        <f>IF(MENU!$F$18="OECD",Copy_OECD!AP92,IF(MENU!$F$18="World",Copy_World!AP94,""))</f>
        <v>0</v>
      </c>
      <c r="AQ94" s="72">
        <f>IF(MENU!$F$18="OECD",Copy_OECD!AQ92,IF(MENU!$F$18="World",Copy_World!AQ94,""))</f>
        <v>0</v>
      </c>
      <c r="AR94" s="72">
        <f>IF(MENU!$F$18="OECD",Copy_OECD!AR92,IF(MENU!$F$18="World",Copy_World!AR94,""))</f>
        <v>0</v>
      </c>
      <c r="AS94" s="72">
        <f>IF(MENU!$F$18="OECD",Copy_OECD!AS92,IF(MENU!$F$18="World",Copy_World!AS94,""))</f>
        <v>0</v>
      </c>
      <c r="AT94" s="72">
        <f>IF(MENU!$F$18="OECD",Copy_OECD!AT92,IF(MENU!$F$18="World",Copy_World!AT94,""))</f>
        <v>550</v>
      </c>
      <c r="AU94" s="72">
        <f>IF(MENU!$F$18="OECD",Copy_OECD!AU92,IF(MENU!$F$18="World",Copy_World!AU94,""))</f>
        <v>46</v>
      </c>
      <c r="AV94" s="72">
        <f>IF(MENU!$F$18="OECD",Copy_OECD!AV92,IF(MENU!$F$18="World",Copy_World!AV94,""))</f>
        <v>0</v>
      </c>
      <c r="AW94" s="72">
        <f>IF(MENU!$F$18="OECD",Copy_OECD!AW92,IF(MENU!$F$18="World",Copy_World!AW94,""))</f>
        <v>0</v>
      </c>
      <c r="AX94" s="72">
        <f>IF(MENU!$F$18="OECD",Copy_OECD!AX92,IF(MENU!$F$18="World",Copy_World!AX94,""))</f>
        <v>0</v>
      </c>
      <c r="AY94" s="72">
        <f>IF(MENU!$F$18="OECD",Copy_OECD!AY92,IF(MENU!$F$18="World",Copy_World!AY94,""))</f>
        <v>0</v>
      </c>
      <c r="AZ94" s="72">
        <f>IF(MENU!$F$18="OECD",Copy_OECD!AZ92,IF(MENU!$F$18="World",Copy_World!AZ94,""))</f>
        <v>0</v>
      </c>
      <c r="BA94" s="72">
        <f>IF(MENU!$F$18="OECD",Copy_OECD!BA92,IF(MENU!$F$18="World",Copy_World!BA94,""))</f>
        <v>0</v>
      </c>
      <c r="BB94" s="72">
        <f>IF(MENU!$F$18="OECD",Copy_OECD!BB92,IF(MENU!$F$18="World",Copy_World!BB94,""))</f>
        <v>0</v>
      </c>
      <c r="BC94" s="72">
        <f>IF(MENU!$F$18="OECD",Copy_OECD!BC92,IF(MENU!$F$18="World",Copy_World!BC94,""))</f>
        <v>0</v>
      </c>
      <c r="BD94" s="72">
        <f>IF(MENU!$F$18="OECD",Copy_OECD!BD92,IF(MENU!$F$18="World",Copy_World!BD94,""))</f>
        <v>0</v>
      </c>
      <c r="BE94" s="72">
        <f>IF(MENU!$F$18="OECD",Copy_OECD!BE92,IF(MENU!$F$18="World",Copy_World!BE94,""))</f>
        <v>0</v>
      </c>
      <c r="BF94" s="72">
        <f>IF(MENU!$F$18="OECD",Copy_OECD!BF92,IF(MENU!$F$18="World",Copy_World!BF94,""))</f>
        <v>0</v>
      </c>
      <c r="BG94" s="72">
        <f>IF(MENU!$F$18="OECD",Copy_OECD!BG92,IF(MENU!$F$18="World",Copy_World!BG94,""))</f>
        <v>0</v>
      </c>
      <c r="BH94" s="72">
        <f>IF(MENU!$F$18="OECD",Copy_OECD!BH92,IF(MENU!$F$18="World",Copy_World!BH94,""))</f>
        <v>0</v>
      </c>
      <c r="BI94" s="72">
        <f>IF(MENU!$F$18="OECD",Copy_OECD!BI92,IF(MENU!$F$18="World",Copy_World!BI94,""))</f>
        <v>0</v>
      </c>
      <c r="BJ94" s="72">
        <f>IF(MENU!$F$18="OECD",Copy_OECD!BJ92,IF(MENU!$F$18="World",Copy_World!BJ94,""))</f>
        <v>0</v>
      </c>
      <c r="BK94" s="72">
        <f>IF(MENU!$F$18="OECD",Copy_OECD!BK92,IF(MENU!$F$18="World",Copy_World!BK94,""))</f>
        <v>0</v>
      </c>
      <c r="BL94" s="72">
        <f>IF(MENU!$F$18="OECD",Copy_OECD!BL92,IF(MENU!$F$18="World",Copy_World!BL94,""))</f>
        <v>0</v>
      </c>
      <c r="BM94" s="73">
        <f>IF(MENU!$F$18="OECD",Copy_OECD!BM92,IF(MENU!$F$18="World",Copy_World!BM94,""))</f>
        <v>85210</v>
      </c>
      <c r="BN94" s="73">
        <f>IF(MENU!$F$18="OECD",Copy_OECD!BN92,IF(MENU!$F$18="World",Copy_World!BN94,""))</f>
        <v>596</v>
      </c>
    </row>
    <row r="95" spans="1:111" x14ac:dyDescent="0.3">
      <c r="A95" s="11" t="str">
        <f>IF(MENU!$F$18="OECD",Copy_OECD!A93,IF(MENU!$F$18="World",Copy_World!A95,""))</f>
        <v>Heat output-autoproducer CHP plants</v>
      </c>
      <c r="B95" s="72">
        <f>IF(MENU!$F$18="OECD",Copy_OECD!B93,IF(MENU!$F$18="World",Copy_World!B95,""))</f>
        <v>0</v>
      </c>
      <c r="C95" s="72">
        <f>IF(MENU!$F$18="OECD",Copy_OECD!C93,IF(MENU!$F$18="World",Copy_World!C95,""))</f>
        <v>0</v>
      </c>
      <c r="D95" s="72">
        <f>IF(MENU!$F$18="OECD",Copy_OECD!D93,IF(MENU!$F$18="World",Copy_World!D95,""))</f>
        <v>0</v>
      </c>
      <c r="E95" s="72">
        <f>IF(MENU!$F$18="OECD",Copy_OECD!E93,IF(MENU!$F$18="World",Copy_World!E95,""))</f>
        <v>0</v>
      </c>
      <c r="F95" s="72">
        <f>IF(MENU!$F$18="OECD",Copy_OECD!F93,IF(MENU!$F$18="World",Copy_World!F95,""))</f>
        <v>0</v>
      </c>
      <c r="G95" s="72">
        <f>IF(MENU!$F$18="OECD",Copy_OECD!G93,IF(MENU!$F$18="World",Copy_World!G95,""))</f>
        <v>0</v>
      </c>
      <c r="H95" s="72">
        <f>IF(MENU!$F$18="OECD",Copy_OECD!H93,IF(MENU!$F$18="World",Copy_World!H95,""))</f>
        <v>0</v>
      </c>
      <c r="I95" s="72">
        <f>IF(MENU!$F$18="OECD",Copy_OECD!I93,IF(MENU!$F$18="World",Copy_World!I95,""))</f>
        <v>0</v>
      </c>
      <c r="J95" s="72">
        <f>IF(MENU!$F$18="OECD",Copy_OECD!J93,IF(MENU!$F$18="World",Copy_World!J95,""))</f>
        <v>0</v>
      </c>
      <c r="K95" s="72">
        <f>IF(MENU!$F$18="OECD",Copy_OECD!K93,IF(MENU!$F$18="World",Copy_World!K95,""))</f>
        <v>0</v>
      </c>
      <c r="L95" s="72">
        <f>IF(MENU!$F$18="OECD",Copy_OECD!L93,IF(MENU!$F$18="World",Copy_World!L95,""))</f>
        <v>0</v>
      </c>
      <c r="M95" s="72">
        <f>IF(MENU!$F$18="OECD",Copy_OECD!M93,IF(MENU!$F$18="World",Copy_World!M95,""))</f>
        <v>0</v>
      </c>
      <c r="N95" s="72">
        <f>IF(MENU!$F$18="OECD",Copy_OECD!N93,IF(MENU!$F$18="World",Copy_World!N95,""))</f>
        <v>0</v>
      </c>
      <c r="O95" s="72">
        <f>IF(MENU!$F$18="OECD",Copy_OECD!O93,IF(MENU!$F$18="World",Copy_World!O95,""))</f>
        <v>0</v>
      </c>
      <c r="P95" s="72">
        <f>IF(MENU!$F$18="OECD",Copy_OECD!P93,IF(MENU!$F$18="World",Copy_World!P95,""))</f>
        <v>0</v>
      </c>
      <c r="Q95" s="72">
        <f>IF(MENU!$F$18="OECD",Copy_OECD!Q93,IF(MENU!$F$18="World",Copy_World!Q95,""))</f>
        <v>0</v>
      </c>
      <c r="R95" s="72">
        <f>IF(MENU!$F$18="OECD",Copy_OECD!R93,IF(MENU!$F$18="World",Copy_World!R95,""))</f>
        <v>0</v>
      </c>
      <c r="S95" s="72">
        <f>IF(MENU!$F$18="OECD",Copy_OECD!S93,IF(MENU!$F$18="World",Copy_World!S95,""))</f>
        <v>17650</v>
      </c>
      <c r="T95" s="73" t="str">
        <f>IF(MENU!$F$18="OECD",Copy_OECD!T93,IF(MENU!$F$18="World",Copy_World!T95,""))</f>
        <v>x</v>
      </c>
      <c r="U95" s="72">
        <f>IF(MENU!$F$18="OECD",Copy_OECD!U93,IF(MENU!$F$18="World",Copy_World!U95,""))</f>
        <v>0</v>
      </c>
      <c r="V95" s="72">
        <f>IF(MENU!$F$18="OECD",Copy_OECD!V93,IF(MENU!$F$18="World",Copy_World!V95,""))</f>
        <v>0</v>
      </c>
      <c r="W95" s="72">
        <f>IF(MENU!$F$18="OECD",Copy_OECD!W93,IF(MENU!$F$18="World",Copy_World!W95,""))</f>
        <v>0</v>
      </c>
      <c r="X95" s="72">
        <f>IF(MENU!$F$18="OECD",Copy_OECD!X93,IF(MENU!$F$18="World",Copy_World!X95,""))</f>
        <v>0</v>
      </c>
      <c r="Y95" s="72">
        <f>IF(MENU!$F$18="OECD",Copy_OECD!Y93,IF(MENU!$F$18="World",Copy_World!Y95,""))</f>
        <v>0</v>
      </c>
      <c r="Z95" s="72">
        <f>IF(MENU!$F$18="OECD",Copy_OECD!Z93,IF(MENU!$F$18="World",Copy_World!Z95,""))</f>
        <v>4488</v>
      </c>
      <c r="AA95" s="72">
        <f>IF(MENU!$F$18="OECD",Copy_OECD!AA93,IF(MENU!$F$18="World",Copy_World!AA95,""))</f>
        <v>0</v>
      </c>
      <c r="AB95" s="72">
        <f>IF(MENU!$F$18="OECD",Copy_OECD!AB93,IF(MENU!$F$18="World",Copy_World!AB95,""))</f>
        <v>0</v>
      </c>
      <c r="AC95" s="72">
        <f>IF(MENU!$F$18="OECD",Copy_OECD!AC93,IF(MENU!$F$18="World",Copy_World!AC95,""))</f>
        <v>0</v>
      </c>
      <c r="AD95" s="72">
        <f>IF(MENU!$F$18="OECD",Copy_OECD!AD93,IF(MENU!$F$18="World",Copy_World!AD95,""))</f>
        <v>0</v>
      </c>
      <c r="AE95" s="72">
        <f>IF(MENU!$F$18="OECD",Copy_OECD!AE93,IF(MENU!$F$18="World",Copy_World!AE95,""))</f>
        <v>0</v>
      </c>
      <c r="AF95" s="72">
        <f>IF(MENU!$F$18="OECD",Copy_OECD!AF93,IF(MENU!$F$18="World",Copy_World!AF95,""))</f>
        <v>0</v>
      </c>
      <c r="AG95" s="72">
        <f>IF(MENU!$F$18="OECD",Copy_OECD!AG93,IF(MENU!$F$18="World",Copy_World!AG95,""))</f>
        <v>0</v>
      </c>
      <c r="AH95" s="72">
        <f>IF(MENU!$F$18="OECD",Copy_OECD!AH93,IF(MENU!$F$18="World",Copy_World!AH95,""))</f>
        <v>10</v>
      </c>
      <c r="AI95" s="72">
        <f>IF(MENU!$F$18="OECD",Copy_OECD!AI93,IF(MENU!$F$18="World",Copy_World!AI95,""))</f>
        <v>6</v>
      </c>
      <c r="AJ95" s="72">
        <f>IF(MENU!$F$18="OECD",Copy_OECD!AJ93,IF(MENU!$F$18="World",Copy_World!AJ95,""))</f>
        <v>0</v>
      </c>
      <c r="AK95" s="72">
        <f>IF(MENU!$F$18="OECD",Copy_OECD!AK93,IF(MENU!$F$18="World",Copy_World!AK95,""))</f>
        <v>0</v>
      </c>
      <c r="AL95" s="72">
        <f>IF(MENU!$F$18="OECD",Copy_OECD!AL93,IF(MENU!$F$18="World",Copy_World!AL95,""))</f>
        <v>0</v>
      </c>
      <c r="AM95" s="72">
        <f>IF(MENU!$F$18="OECD",Copy_OECD!AM93,IF(MENU!$F$18="World",Copy_World!AM95,""))</f>
        <v>0</v>
      </c>
      <c r="AN95" s="72">
        <f>IF(MENU!$F$18="OECD",Copy_OECD!AN93,IF(MENU!$F$18="World",Copy_World!AN95,""))</f>
        <v>0</v>
      </c>
      <c r="AO95" s="72">
        <f>IF(MENU!$F$18="OECD",Copy_OECD!AO93,IF(MENU!$F$18="World",Copy_World!AO95,""))</f>
        <v>0</v>
      </c>
      <c r="AP95" s="72">
        <f>IF(MENU!$F$18="OECD",Copy_OECD!AP93,IF(MENU!$F$18="World",Copy_World!AP95,""))</f>
        <v>800</v>
      </c>
      <c r="AQ95" s="72">
        <f>IF(MENU!$F$18="OECD",Copy_OECD!AQ93,IF(MENU!$F$18="World",Copy_World!AQ95,""))</f>
        <v>0</v>
      </c>
      <c r="AR95" s="72">
        <f>IF(MENU!$F$18="OECD",Copy_OECD!AR93,IF(MENU!$F$18="World",Copy_World!AR95,""))</f>
        <v>9747</v>
      </c>
      <c r="AS95" s="72">
        <f>IF(MENU!$F$18="OECD",Copy_OECD!AS93,IF(MENU!$F$18="World",Copy_World!AS95,""))</f>
        <v>8303</v>
      </c>
      <c r="AT95" s="72">
        <f>IF(MENU!$F$18="OECD",Copy_OECD!AT93,IF(MENU!$F$18="World",Copy_World!AT95,""))</f>
        <v>141</v>
      </c>
      <c r="AU95" s="72">
        <f>IF(MENU!$F$18="OECD",Copy_OECD!AU93,IF(MENU!$F$18="World",Copy_World!AU95,""))</f>
        <v>0</v>
      </c>
      <c r="AV95" s="72">
        <f>IF(MENU!$F$18="OECD",Copy_OECD!AV93,IF(MENU!$F$18="World",Copy_World!AV95,""))</f>
        <v>0</v>
      </c>
      <c r="AW95" s="72">
        <f>IF(MENU!$F$18="OECD",Copy_OECD!AW93,IF(MENU!$F$18="World",Copy_World!AW95,""))</f>
        <v>0</v>
      </c>
      <c r="AX95" s="72">
        <f>IF(MENU!$F$18="OECD",Copy_OECD!AX93,IF(MENU!$F$18="World",Copy_World!AX95,""))</f>
        <v>0</v>
      </c>
      <c r="AY95" s="72">
        <f>IF(MENU!$F$18="OECD",Copy_OECD!AY93,IF(MENU!$F$18="World",Copy_World!AY95,""))</f>
        <v>0</v>
      </c>
      <c r="AZ95" s="72">
        <f>IF(MENU!$F$18="OECD",Copy_OECD!AZ93,IF(MENU!$F$18="World",Copy_World!AZ95,""))</f>
        <v>0</v>
      </c>
      <c r="BA95" s="72">
        <f>IF(MENU!$F$18="OECD",Copy_OECD!BA93,IF(MENU!$F$18="World",Copy_World!BA95,""))</f>
        <v>0</v>
      </c>
      <c r="BB95" s="72">
        <f>IF(MENU!$F$18="OECD",Copy_OECD!BB93,IF(MENU!$F$18="World",Copy_World!BB95,""))</f>
        <v>0</v>
      </c>
      <c r="BC95" s="72">
        <f>IF(MENU!$F$18="OECD",Copy_OECD!BC93,IF(MENU!$F$18="World",Copy_World!BC95,""))</f>
        <v>0</v>
      </c>
      <c r="BD95" s="72">
        <f>IF(MENU!$F$18="OECD",Copy_OECD!BD93,IF(MENU!$F$18="World",Copy_World!BD95,""))</f>
        <v>0</v>
      </c>
      <c r="BE95" s="72">
        <f>IF(MENU!$F$18="OECD",Copy_OECD!BE93,IF(MENU!$F$18="World",Copy_World!BE95,""))</f>
        <v>0</v>
      </c>
      <c r="BF95" s="72">
        <f>IF(MENU!$F$18="OECD",Copy_OECD!BF93,IF(MENU!$F$18="World",Copy_World!BF95,""))</f>
        <v>0</v>
      </c>
      <c r="BG95" s="72">
        <f>IF(MENU!$F$18="OECD",Copy_OECD!BG93,IF(MENU!$F$18="World",Copy_World!BG95,""))</f>
        <v>0</v>
      </c>
      <c r="BH95" s="72">
        <f>IF(MENU!$F$18="OECD",Copy_OECD!BH93,IF(MENU!$F$18="World",Copy_World!BH95,""))</f>
        <v>0</v>
      </c>
      <c r="BI95" s="72">
        <f>IF(MENU!$F$18="OECD",Copy_OECD!BI93,IF(MENU!$F$18="World",Copy_World!BI95,""))</f>
        <v>0</v>
      </c>
      <c r="BJ95" s="72">
        <f>IF(MENU!$F$18="OECD",Copy_OECD!BJ93,IF(MENU!$F$18="World",Copy_World!BJ95,""))</f>
        <v>0</v>
      </c>
      <c r="BK95" s="72">
        <f>IF(MENU!$F$18="OECD",Copy_OECD!BK93,IF(MENU!$F$18="World",Copy_World!BK95,""))</f>
        <v>0</v>
      </c>
      <c r="BL95" s="72">
        <f>IF(MENU!$F$18="OECD",Copy_OECD!BL93,IF(MENU!$F$18="World",Copy_World!BL95,""))</f>
        <v>0</v>
      </c>
      <c r="BM95" s="73">
        <f>IF(MENU!$F$18="OECD",Copy_OECD!BM93,IF(MENU!$F$18="World",Copy_World!BM95,""))</f>
        <v>41145</v>
      </c>
      <c r="BN95" s="73">
        <f>IF(MENU!$F$18="OECD",Copy_OECD!BN93,IF(MENU!$F$18="World",Copy_World!BN95,""))</f>
        <v>9888</v>
      </c>
    </row>
    <row r="96" spans="1:111" x14ac:dyDescent="0.3">
      <c r="A96" s="11" t="str">
        <f>IF(MENU!$F$18="OECD",Copy_OECD!A94,IF(MENU!$F$18="World",Copy_World!A96,""))</f>
        <v>Heat output-main activity producer heat plants</v>
      </c>
      <c r="B96" s="72">
        <f>IF(MENU!$F$18="OECD",Copy_OECD!B94,IF(MENU!$F$18="World",Copy_World!B96,""))</f>
        <v>0</v>
      </c>
      <c r="C96" s="72">
        <f>IF(MENU!$F$18="OECD",Copy_OECD!C94,IF(MENU!$F$18="World",Copy_World!C96,""))</f>
        <v>0</v>
      </c>
      <c r="D96" s="72">
        <f>IF(MENU!$F$18="OECD",Copy_OECD!D94,IF(MENU!$F$18="World",Copy_World!D96,""))</f>
        <v>0</v>
      </c>
      <c r="E96" s="72">
        <f>IF(MENU!$F$18="OECD",Copy_OECD!E94,IF(MENU!$F$18="World",Copy_World!E96,""))</f>
        <v>0</v>
      </c>
      <c r="F96" s="72">
        <f>IF(MENU!$F$18="OECD",Copy_OECD!F94,IF(MENU!$F$18="World",Copy_World!F96,""))</f>
        <v>0</v>
      </c>
      <c r="G96" s="72">
        <f>IF(MENU!$F$18="OECD",Copy_OECD!G94,IF(MENU!$F$18="World",Copy_World!G96,""))</f>
        <v>0</v>
      </c>
      <c r="H96" s="72">
        <f>IF(MENU!$F$18="OECD",Copy_OECD!H94,IF(MENU!$F$18="World",Copy_World!H96,""))</f>
        <v>0</v>
      </c>
      <c r="I96" s="72">
        <f>IF(MENU!$F$18="OECD",Copy_OECD!I94,IF(MENU!$F$18="World",Copy_World!I96,""))</f>
        <v>0</v>
      </c>
      <c r="J96" s="72">
        <f>IF(MENU!$F$18="OECD",Copy_OECD!J94,IF(MENU!$F$18="World",Copy_World!J96,""))</f>
        <v>0</v>
      </c>
      <c r="K96" s="72">
        <f>IF(MENU!$F$18="OECD",Copy_OECD!K94,IF(MENU!$F$18="World",Copy_World!K96,""))</f>
        <v>0</v>
      </c>
      <c r="L96" s="72">
        <f>IF(MENU!$F$18="OECD",Copy_OECD!L94,IF(MENU!$F$18="World",Copy_World!L96,""))</f>
        <v>0</v>
      </c>
      <c r="M96" s="72">
        <f>IF(MENU!$F$18="OECD",Copy_OECD!M94,IF(MENU!$F$18="World",Copy_World!M96,""))</f>
        <v>0</v>
      </c>
      <c r="N96" s="72">
        <f>IF(MENU!$F$18="OECD",Copy_OECD!N94,IF(MENU!$F$18="World",Copy_World!N96,""))</f>
        <v>0</v>
      </c>
      <c r="O96" s="72">
        <f>IF(MENU!$F$18="OECD",Copy_OECD!O94,IF(MENU!$F$18="World",Copy_World!O96,""))</f>
        <v>0</v>
      </c>
      <c r="P96" s="72">
        <f>IF(MENU!$F$18="OECD",Copy_OECD!P94,IF(MENU!$F$18="World",Copy_World!P96,""))</f>
        <v>0</v>
      </c>
      <c r="Q96" s="72">
        <f>IF(MENU!$F$18="OECD",Copy_OECD!Q94,IF(MENU!$F$18="World",Copy_World!Q96,""))</f>
        <v>0</v>
      </c>
      <c r="R96" s="72">
        <f>IF(MENU!$F$18="OECD",Copy_OECD!R94,IF(MENU!$F$18="World",Copy_World!R96,""))</f>
        <v>0</v>
      </c>
      <c r="S96" s="72">
        <f>IF(MENU!$F$18="OECD",Copy_OECD!S94,IF(MENU!$F$18="World",Copy_World!S96,""))</f>
        <v>3469</v>
      </c>
      <c r="T96" s="73" t="str">
        <f>IF(MENU!$F$18="OECD",Copy_OECD!T94,IF(MENU!$F$18="World",Copy_World!T96,""))</f>
        <v>x</v>
      </c>
      <c r="U96" s="72">
        <f>IF(MENU!$F$18="OECD",Copy_OECD!U94,IF(MENU!$F$18="World",Copy_World!U96,""))</f>
        <v>0</v>
      </c>
      <c r="V96" s="72">
        <f>IF(MENU!$F$18="OECD",Copy_OECD!V94,IF(MENU!$F$18="World",Copy_World!V96,""))</f>
        <v>0</v>
      </c>
      <c r="W96" s="72">
        <f>IF(MENU!$F$18="OECD",Copy_OECD!W94,IF(MENU!$F$18="World",Copy_World!W96,""))</f>
        <v>0</v>
      </c>
      <c r="X96" s="72">
        <f>IF(MENU!$F$18="OECD",Copy_OECD!X94,IF(MENU!$F$18="World",Copy_World!X96,""))</f>
        <v>0</v>
      </c>
      <c r="Y96" s="72">
        <f>IF(MENU!$F$18="OECD",Copy_OECD!Y94,IF(MENU!$F$18="World",Copy_World!Y96,""))</f>
        <v>0</v>
      </c>
      <c r="Z96" s="72">
        <f>IF(MENU!$F$18="OECD",Copy_OECD!Z94,IF(MENU!$F$18="World",Copy_World!Z96,""))</f>
        <v>4073</v>
      </c>
      <c r="AA96" s="72">
        <f>IF(MENU!$F$18="OECD",Copy_OECD!AA94,IF(MENU!$F$18="World",Copy_World!AA96,""))</f>
        <v>0</v>
      </c>
      <c r="AB96" s="72">
        <f>IF(MENU!$F$18="OECD",Copy_OECD!AB94,IF(MENU!$F$18="World",Copy_World!AB96,""))</f>
        <v>0</v>
      </c>
      <c r="AC96" s="72">
        <f>IF(MENU!$F$18="OECD",Copy_OECD!AC94,IF(MENU!$F$18="World",Copy_World!AC96,""))</f>
        <v>0</v>
      </c>
      <c r="AD96" s="72">
        <f>IF(MENU!$F$18="OECD",Copy_OECD!AD94,IF(MENU!$F$18="World",Copy_World!AD96,""))</f>
        <v>0</v>
      </c>
      <c r="AE96" s="72">
        <f>IF(MENU!$F$18="OECD",Copy_OECD!AE94,IF(MENU!$F$18="World",Copy_World!AE96,""))</f>
        <v>0</v>
      </c>
      <c r="AF96" s="72">
        <f>IF(MENU!$F$18="OECD",Copy_OECD!AF94,IF(MENU!$F$18="World",Copy_World!AF96,""))</f>
        <v>0</v>
      </c>
      <c r="AG96" s="72">
        <f>IF(MENU!$F$18="OECD",Copy_OECD!AG94,IF(MENU!$F$18="World",Copy_World!AG96,""))</f>
        <v>0</v>
      </c>
      <c r="AH96" s="72">
        <f>IF(MENU!$F$18="OECD",Copy_OECD!AH94,IF(MENU!$F$18="World",Copy_World!AH96,""))</f>
        <v>0</v>
      </c>
      <c r="AI96" s="72">
        <f>IF(MENU!$F$18="OECD",Copy_OECD!AI94,IF(MENU!$F$18="World",Copy_World!AI96,""))</f>
        <v>0</v>
      </c>
      <c r="AJ96" s="72">
        <f>IF(MENU!$F$18="OECD",Copy_OECD!AJ94,IF(MENU!$F$18="World",Copy_World!AJ96,""))</f>
        <v>0</v>
      </c>
      <c r="AK96" s="72">
        <f>IF(MENU!$F$18="OECD",Copy_OECD!AK94,IF(MENU!$F$18="World",Copy_World!AK96,""))</f>
        <v>0</v>
      </c>
      <c r="AL96" s="72">
        <f>IF(MENU!$F$18="OECD",Copy_OECD!AL94,IF(MENU!$F$18="World",Copy_World!AL96,""))</f>
        <v>0</v>
      </c>
      <c r="AM96" s="72">
        <f>IF(MENU!$F$18="OECD",Copy_OECD!AM94,IF(MENU!$F$18="World",Copy_World!AM96,""))</f>
        <v>0</v>
      </c>
      <c r="AN96" s="72">
        <f>IF(MENU!$F$18="OECD",Copy_OECD!AN94,IF(MENU!$F$18="World",Copy_World!AN96,""))</f>
        <v>0</v>
      </c>
      <c r="AO96" s="72">
        <f>IF(MENU!$F$18="OECD",Copy_OECD!AO94,IF(MENU!$F$18="World",Copy_World!AO96,""))</f>
        <v>0</v>
      </c>
      <c r="AP96" s="72">
        <f>IF(MENU!$F$18="OECD",Copy_OECD!AP94,IF(MENU!$F$18="World",Copy_World!AP96,""))</f>
        <v>0</v>
      </c>
      <c r="AQ96" s="72">
        <f>IF(MENU!$F$18="OECD",Copy_OECD!AQ94,IF(MENU!$F$18="World",Copy_World!AQ96,""))</f>
        <v>0</v>
      </c>
      <c r="AR96" s="72">
        <f>IF(MENU!$F$18="OECD",Copy_OECD!AR94,IF(MENU!$F$18="World",Copy_World!AR96,""))</f>
        <v>0</v>
      </c>
      <c r="AS96" s="72">
        <f>IF(MENU!$F$18="OECD",Copy_OECD!AS94,IF(MENU!$F$18="World",Copy_World!AS96,""))</f>
        <v>0</v>
      </c>
      <c r="AT96" s="72">
        <f>IF(MENU!$F$18="OECD",Copy_OECD!AT94,IF(MENU!$F$18="World",Copy_World!AT96,""))</f>
        <v>359</v>
      </c>
      <c r="AU96" s="72">
        <f>IF(MENU!$F$18="OECD",Copy_OECD!AU94,IF(MENU!$F$18="World",Copy_World!AU96,""))</f>
        <v>0</v>
      </c>
      <c r="AV96" s="72">
        <f>IF(MENU!$F$18="OECD",Copy_OECD!AV94,IF(MENU!$F$18="World",Copy_World!AV96,""))</f>
        <v>0</v>
      </c>
      <c r="AW96" s="72">
        <f>IF(MENU!$F$18="OECD",Copy_OECD!AW94,IF(MENU!$F$18="World",Copy_World!AW96,""))</f>
        <v>0</v>
      </c>
      <c r="AX96" s="72">
        <f>IF(MENU!$F$18="OECD",Copy_OECD!AX94,IF(MENU!$F$18="World",Copy_World!AX96,""))</f>
        <v>0</v>
      </c>
      <c r="AY96" s="72">
        <f>IF(MENU!$F$18="OECD",Copy_OECD!AY94,IF(MENU!$F$18="World",Copy_World!AY96,""))</f>
        <v>0</v>
      </c>
      <c r="AZ96" s="72">
        <f>IF(MENU!$F$18="OECD",Copy_OECD!AZ94,IF(MENU!$F$18="World",Copy_World!AZ96,""))</f>
        <v>0</v>
      </c>
      <c r="BA96" s="72">
        <f>IF(MENU!$F$18="OECD",Copy_OECD!BA94,IF(MENU!$F$18="World",Copy_World!BA96,""))</f>
        <v>0</v>
      </c>
      <c r="BB96" s="72">
        <f>IF(MENU!$F$18="OECD",Copy_OECD!BB94,IF(MENU!$F$18="World",Copy_World!BB96,""))</f>
        <v>0</v>
      </c>
      <c r="BC96" s="72">
        <f>IF(MENU!$F$18="OECD",Copy_OECD!BC94,IF(MENU!$F$18="World",Copy_World!BC96,""))</f>
        <v>0</v>
      </c>
      <c r="BD96" s="72">
        <f>IF(MENU!$F$18="OECD",Copy_OECD!BD94,IF(MENU!$F$18="World",Copy_World!BD96,""))</f>
        <v>0</v>
      </c>
      <c r="BE96" s="72">
        <f>IF(MENU!$F$18="OECD",Copy_OECD!BE94,IF(MENU!$F$18="World",Copy_World!BE96,""))</f>
        <v>0</v>
      </c>
      <c r="BF96" s="72">
        <f>IF(MENU!$F$18="OECD",Copy_OECD!BF94,IF(MENU!$F$18="World",Copy_World!BF96,""))</f>
        <v>0</v>
      </c>
      <c r="BG96" s="72">
        <f>IF(MENU!$F$18="OECD",Copy_OECD!BG94,IF(MENU!$F$18="World",Copy_World!BG96,""))</f>
        <v>0</v>
      </c>
      <c r="BH96" s="72">
        <f>IF(MENU!$F$18="OECD",Copy_OECD!BH94,IF(MENU!$F$18="World",Copy_World!BH96,""))</f>
        <v>0</v>
      </c>
      <c r="BI96" s="72">
        <f>IF(MENU!$F$18="OECD",Copy_OECD!BI94,IF(MENU!$F$18="World",Copy_World!BI96,""))</f>
        <v>0</v>
      </c>
      <c r="BJ96" s="72">
        <f>IF(MENU!$F$18="OECD",Copy_OECD!BJ94,IF(MENU!$F$18="World",Copy_World!BJ96,""))</f>
        <v>0</v>
      </c>
      <c r="BK96" s="72">
        <f>IF(MENU!$F$18="OECD",Copy_OECD!BK94,IF(MENU!$F$18="World",Copy_World!BK96,""))</f>
        <v>0</v>
      </c>
      <c r="BL96" s="72">
        <f>IF(MENU!$F$18="OECD",Copy_OECD!BL94,IF(MENU!$F$18="World",Copy_World!BL96,""))</f>
        <v>0</v>
      </c>
      <c r="BM96" s="73">
        <f>IF(MENU!$F$18="OECD",Copy_OECD!BM94,IF(MENU!$F$18="World",Copy_World!BM96,""))</f>
        <v>7901</v>
      </c>
      <c r="BN96" s="73">
        <f>IF(MENU!$F$18="OECD",Copy_OECD!BN94,IF(MENU!$F$18="World",Copy_World!BN96,""))</f>
        <v>359</v>
      </c>
    </row>
    <row r="97" spans="1:66" x14ac:dyDescent="0.3">
      <c r="A97" s="11" t="str">
        <f>IF(MENU!$F$18="OECD",Copy_OECD!A95,IF(MENU!$F$18="World",Copy_World!A97,""))</f>
        <v>Heat output-autoproducer heat plants</v>
      </c>
      <c r="B97" s="72">
        <f>IF(MENU!$F$18="OECD",Copy_OECD!B95,IF(MENU!$F$18="World",Copy_World!B97,""))</f>
        <v>0</v>
      </c>
      <c r="C97" s="72">
        <f>IF(MENU!$F$18="OECD",Copy_OECD!C95,IF(MENU!$F$18="World",Copy_World!C97,""))</f>
        <v>0</v>
      </c>
      <c r="D97" s="72">
        <f>IF(MENU!$F$18="OECD",Copy_OECD!D95,IF(MENU!$F$18="World",Copy_World!D97,""))</f>
        <v>0</v>
      </c>
      <c r="E97" s="72">
        <f>IF(MENU!$F$18="OECD",Copy_OECD!E95,IF(MENU!$F$18="World",Copy_World!E97,""))</f>
        <v>0</v>
      </c>
      <c r="F97" s="72">
        <f>IF(MENU!$F$18="OECD",Copy_OECD!F95,IF(MENU!$F$18="World",Copy_World!F97,""))</f>
        <v>0</v>
      </c>
      <c r="G97" s="72">
        <f>IF(MENU!$F$18="OECD",Copy_OECD!G95,IF(MENU!$F$18="World",Copy_World!G97,""))</f>
        <v>0</v>
      </c>
      <c r="H97" s="72">
        <f>IF(MENU!$F$18="OECD",Copy_OECD!H95,IF(MENU!$F$18="World",Copy_World!H97,""))</f>
        <v>0</v>
      </c>
      <c r="I97" s="72">
        <f>IF(MENU!$F$18="OECD",Copy_OECD!I95,IF(MENU!$F$18="World",Copy_World!I97,""))</f>
        <v>0</v>
      </c>
      <c r="J97" s="72">
        <f>IF(MENU!$F$18="OECD",Copy_OECD!J95,IF(MENU!$F$18="World",Copy_World!J97,""))</f>
        <v>0</v>
      </c>
      <c r="K97" s="72">
        <f>IF(MENU!$F$18="OECD",Copy_OECD!K95,IF(MENU!$F$18="World",Copy_World!K97,""))</f>
        <v>0</v>
      </c>
      <c r="L97" s="72">
        <f>IF(MENU!$F$18="OECD",Copy_OECD!L95,IF(MENU!$F$18="World",Copy_World!L97,""))</f>
        <v>0</v>
      </c>
      <c r="M97" s="72">
        <f>IF(MENU!$F$18="OECD",Copy_OECD!M95,IF(MENU!$F$18="World",Copy_World!M97,""))</f>
        <v>0</v>
      </c>
      <c r="N97" s="72">
        <f>IF(MENU!$F$18="OECD",Copy_OECD!N95,IF(MENU!$F$18="World",Copy_World!N97,""))</f>
        <v>0</v>
      </c>
      <c r="O97" s="72">
        <f>IF(MENU!$F$18="OECD",Copy_OECD!O95,IF(MENU!$F$18="World",Copy_World!O97,""))</f>
        <v>0</v>
      </c>
      <c r="P97" s="72">
        <f>IF(MENU!$F$18="OECD",Copy_OECD!P95,IF(MENU!$F$18="World",Copy_World!P97,""))</f>
        <v>0</v>
      </c>
      <c r="Q97" s="72">
        <f>IF(MENU!$F$18="OECD",Copy_OECD!Q95,IF(MENU!$F$18="World",Copy_World!Q97,""))</f>
        <v>0</v>
      </c>
      <c r="R97" s="72">
        <f>IF(MENU!$F$18="OECD",Copy_OECD!R95,IF(MENU!$F$18="World",Copy_World!R97,""))</f>
        <v>0</v>
      </c>
      <c r="S97" s="72">
        <f>IF(MENU!$F$18="OECD",Copy_OECD!S95,IF(MENU!$F$18="World",Copy_World!S97,""))</f>
        <v>4549</v>
      </c>
      <c r="T97" s="73" t="str">
        <f>IF(MENU!$F$18="OECD",Copy_OECD!T95,IF(MENU!$F$18="World",Copy_World!T97,""))</f>
        <v>x</v>
      </c>
      <c r="U97" s="72">
        <f>IF(MENU!$F$18="OECD",Copy_OECD!U95,IF(MENU!$F$18="World",Copy_World!U97,""))</f>
        <v>0</v>
      </c>
      <c r="V97" s="72">
        <f>IF(MENU!$F$18="OECD",Copy_OECD!V95,IF(MENU!$F$18="World",Copy_World!V97,""))</f>
        <v>0</v>
      </c>
      <c r="W97" s="72">
        <f>IF(MENU!$F$18="OECD",Copy_OECD!W95,IF(MENU!$F$18="World",Copy_World!W97,""))</f>
        <v>0</v>
      </c>
      <c r="X97" s="72">
        <f>IF(MENU!$F$18="OECD",Copy_OECD!X95,IF(MENU!$F$18="World",Copy_World!X97,""))</f>
        <v>0</v>
      </c>
      <c r="Y97" s="72">
        <f>IF(MENU!$F$18="OECD",Copy_OECD!Y95,IF(MENU!$F$18="World",Copy_World!Y97,""))</f>
        <v>0</v>
      </c>
      <c r="Z97" s="72">
        <f>IF(MENU!$F$18="OECD",Copy_OECD!Z95,IF(MENU!$F$18="World",Copy_World!Z97,""))</f>
        <v>8352</v>
      </c>
      <c r="AA97" s="72">
        <f>IF(MENU!$F$18="OECD",Copy_OECD!AA95,IF(MENU!$F$18="World",Copy_World!AA97,""))</f>
        <v>0</v>
      </c>
      <c r="AB97" s="72">
        <f>IF(MENU!$F$18="OECD",Copy_OECD!AB95,IF(MENU!$F$18="World",Copy_World!AB97,""))</f>
        <v>0</v>
      </c>
      <c r="AC97" s="72">
        <f>IF(MENU!$F$18="OECD",Copy_OECD!AC95,IF(MENU!$F$18="World",Copy_World!AC97,""))</f>
        <v>0</v>
      </c>
      <c r="AD97" s="72">
        <f>IF(MENU!$F$18="OECD",Copy_OECD!AD95,IF(MENU!$F$18="World",Copy_World!AD97,""))</f>
        <v>0</v>
      </c>
      <c r="AE97" s="72">
        <f>IF(MENU!$F$18="OECD",Copy_OECD!AE95,IF(MENU!$F$18="World",Copy_World!AE97,""))</f>
        <v>0</v>
      </c>
      <c r="AF97" s="72">
        <f>IF(MENU!$F$18="OECD",Copy_OECD!AF95,IF(MENU!$F$18="World",Copy_World!AF97,""))</f>
        <v>0</v>
      </c>
      <c r="AG97" s="72">
        <f>IF(MENU!$F$18="OECD",Copy_OECD!AG95,IF(MENU!$F$18="World",Copy_World!AG97,""))</f>
        <v>0</v>
      </c>
      <c r="AH97" s="72">
        <f>IF(MENU!$F$18="OECD",Copy_OECD!AH95,IF(MENU!$F$18="World",Copy_World!AH97,""))</f>
        <v>0</v>
      </c>
      <c r="AI97" s="72">
        <f>IF(MENU!$F$18="OECD",Copy_OECD!AI95,IF(MENU!$F$18="World",Copy_World!AI97,""))</f>
        <v>0</v>
      </c>
      <c r="AJ97" s="72">
        <f>IF(MENU!$F$18="OECD",Copy_OECD!AJ95,IF(MENU!$F$18="World",Copy_World!AJ97,""))</f>
        <v>0</v>
      </c>
      <c r="AK97" s="72">
        <f>IF(MENU!$F$18="OECD",Copy_OECD!AK95,IF(MENU!$F$18="World",Copy_World!AK97,""))</f>
        <v>0</v>
      </c>
      <c r="AL97" s="72">
        <f>IF(MENU!$F$18="OECD",Copy_OECD!AL95,IF(MENU!$F$18="World",Copy_World!AL97,""))</f>
        <v>0</v>
      </c>
      <c r="AM97" s="72">
        <f>IF(MENU!$F$18="OECD",Copy_OECD!AM95,IF(MENU!$F$18="World",Copy_World!AM97,""))</f>
        <v>0</v>
      </c>
      <c r="AN97" s="72">
        <f>IF(MENU!$F$18="OECD",Copy_OECD!AN95,IF(MENU!$F$18="World",Copy_World!AN97,""))</f>
        <v>0</v>
      </c>
      <c r="AO97" s="72">
        <f>IF(MENU!$F$18="OECD",Copy_OECD!AO95,IF(MENU!$F$18="World",Copy_World!AO97,""))</f>
        <v>0</v>
      </c>
      <c r="AP97" s="72">
        <f>IF(MENU!$F$18="OECD",Copy_OECD!AP95,IF(MENU!$F$18="World",Copy_World!AP97,""))</f>
        <v>0</v>
      </c>
      <c r="AQ97" s="72">
        <f>IF(MENU!$F$18="OECD",Copy_OECD!AQ95,IF(MENU!$F$18="World",Copy_World!AQ97,""))</f>
        <v>0</v>
      </c>
      <c r="AR97" s="72">
        <f>IF(MENU!$F$18="OECD",Copy_OECD!AR95,IF(MENU!$F$18="World",Copy_World!AR97,""))</f>
        <v>0</v>
      </c>
      <c r="AS97" s="72">
        <f>IF(MENU!$F$18="OECD",Copy_OECD!AS95,IF(MENU!$F$18="World",Copy_World!AS97,""))</f>
        <v>0</v>
      </c>
      <c r="AT97" s="72">
        <f>IF(MENU!$F$18="OECD",Copy_OECD!AT95,IF(MENU!$F$18="World",Copy_World!AT97,""))</f>
        <v>0</v>
      </c>
      <c r="AU97" s="72">
        <f>IF(MENU!$F$18="OECD",Copy_OECD!AU95,IF(MENU!$F$18="World",Copy_World!AU97,""))</f>
        <v>0</v>
      </c>
      <c r="AV97" s="72">
        <f>IF(MENU!$F$18="OECD",Copy_OECD!AV95,IF(MENU!$F$18="World",Copy_World!AV97,""))</f>
        <v>0</v>
      </c>
      <c r="AW97" s="72">
        <f>IF(MENU!$F$18="OECD",Copy_OECD!AW95,IF(MENU!$F$18="World",Copy_World!AW97,""))</f>
        <v>0</v>
      </c>
      <c r="AX97" s="72">
        <f>IF(MENU!$F$18="OECD",Copy_OECD!AX95,IF(MENU!$F$18="World",Copy_World!AX97,""))</f>
        <v>0</v>
      </c>
      <c r="AY97" s="72">
        <f>IF(MENU!$F$18="OECD",Copy_OECD!AY95,IF(MENU!$F$18="World",Copy_World!AY97,""))</f>
        <v>0</v>
      </c>
      <c r="AZ97" s="72">
        <f>IF(MENU!$F$18="OECD",Copy_OECD!AZ95,IF(MENU!$F$18="World",Copy_World!AZ97,""))</f>
        <v>0</v>
      </c>
      <c r="BA97" s="72">
        <f>IF(MENU!$F$18="OECD",Copy_OECD!BA95,IF(MENU!$F$18="World",Copy_World!BA97,""))</f>
        <v>0</v>
      </c>
      <c r="BB97" s="72">
        <f>IF(MENU!$F$18="OECD",Copy_OECD!BB95,IF(MENU!$F$18="World",Copy_World!BB97,""))</f>
        <v>0</v>
      </c>
      <c r="BC97" s="72">
        <f>IF(MENU!$F$18="OECD",Copy_OECD!BC95,IF(MENU!$F$18="World",Copy_World!BC97,""))</f>
        <v>0</v>
      </c>
      <c r="BD97" s="72">
        <f>IF(MENU!$F$18="OECD",Copy_OECD!BD95,IF(MENU!$F$18="World",Copy_World!BD97,""))</f>
        <v>0</v>
      </c>
      <c r="BE97" s="72">
        <f>IF(MENU!$F$18="OECD",Copy_OECD!BE95,IF(MENU!$F$18="World",Copy_World!BE97,""))</f>
        <v>0</v>
      </c>
      <c r="BF97" s="72">
        <f>IF(MENU!$F$18="OECD",Copy_OECD!BF95,IF(MENU!$F$18="World",Copy_World!BF97,""))</f>
        <v>0</v>
      </c>
      <c r="BG97" s="72">
        <f>IF(MENU!$F$18="OECD",Copy_OECD!BG95,IF(MENU!$F$18="World",Copy_World!BG97,""))</f>
        <v>0</v>
      </c>
      <c r="BH97" s="72">
        <f>IF(MENU!$F$18="OECD",Copy_OECD!BH95,IF(MENU!$F$18="World",Copy_World!BH97,""))</f>
        <v>0</v>
      </c>
      <c r="BI97" s="72">
        <f>IF(MENU!$F$18="OECD",Copy_OECD!BI95,IF(MENU!$F$18="World",Copy_World!BI97,""))</f>
        <v>0</v>
      </c>
      <c r="BJ97" s="72">
        <f>IF(MENU!$F$18="OECD",Copy_OECD!BJ95,IF(MENU!$F$18="World",Copy_World!BJ97,""))</f>
        <v>0</v>
      </c>
      <c r="BK97" s="72">
        <f>IF(MENU!$F$18="OECD",Copy_OECD!BK95,IF(MENU!$F$18="World",Copy_World!BK97,""))</f>
        <v>0</v>
      </c>
      <c r="BL97" s="72">
        <f>IF(MENU!$F$18="OECD",Copy_OECD!BL95,IF(MENU!$F$18="World",Copy_World!BL97,""))</f>
        <v>0</v>
      </c>
      <c r="BM97" s="73">
        <f>IF(MENU!$F$18="OECD",Copy_OECD!BM95,IF(MENU!$F$18="World",Copy_World!BM97,""))</f>
        <v>12901</v>
      </c>
      <c r="BN97" s="73">
        <f>IF(MENU!$F$18="OECD",Copy_OECD!BN95,IF(MENU!$F$18="World",Copy_World!BN97,""))</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tint="-0.249977111117893"/>
  </sheetPr>
  <dimension ref="A1:BT92"/>
  <sheetViews>
    <sheetView showGridLines="0" zoomScaleNormal="100" workbookViewId="0">
      <pane xSplit="6" ySplit="9" topLeftCell="G10" activePane="bottomRight" state="frozen"/>
      <selection pane="topRight" activeCell="G1" sqref="G1"/>
      <selection pane="bottomLeft" activeCell="A10" sqref="A10"/>
      <selection pane="bottomRight" activeCell="M26" sqref="M26"/>
    </sheetView>
  </sheetViews>
  <sheetFormatPr defaultColWidth="8.88671875" defaultRowHeight="12" x14ac:dyDescent="0.25"/>
  <cols>
    <col min="1" max="1" width="8.88671875" style="3"/>
    <col min="2" max="2" width="33.109375" style="3" customWidth="1"/>
    <col min="3" max="3" width="6.88671875" style="17" customWidth="1"/>
    <col min="4" max="4" width="8.44140625" style="17" customWidth="1"/>
    <col min="5" max="5" width="9" style="17" customWidth="1"/>
    <col min="6" max="6" width="10.33203125" style="17" customWidth="1"/>
    <col min="7" max="7" width="8.33203125" style="3" customWidth="1"/>
    <col min="8" max="54" width="8.88671875" style="3"/>
    <col min="55" max="55" width="9.109375" style="3" customWidth="1"/>
    <col min="56" max="56" width="8.88671875" style="3"/>
    <col min="57" max="57" width="9" style="3" customWidth="1"/>
    <col min="58" max="16384" width="8.88671875" style="3"/>
  </cols>
  <sheetData>
    <row r="1" spans="1:68" ht="12.6" thickBot="1" x14ac:dyDescent="0.3">
      <c r="B1" s="140" t="str">
        <f>Original_data!A1</f>
        <v>UNIT: TJ</v>
      </c>
      <c r="C1" s="16"/>
      <c r="D1" s="3"/>
      <c r="E1" s="3"/>
      <c r="F1" s="3"/>
    </row>
    <row r="2" spans="1:68" x14ac:dyDescent="0.25">
      <c r="B2" s="140" t="str">
        <f>Original_data!B1</f>
        <v>COUNTRY: Netherlands</v>
      </c>
      <c r="C2" s="16"/>
      <c r="D2" s="3"/>
      <c r="E2" s="352" t="s">
        <v>273</v>
      </c>
      <c r="F2" s="353"/>
      <c r="G2" s="21" t="s">
        <v>173</v>
      </c>
      <c r="H2" s="22" t="s">
        <v>173</v>
      </c>
      <c r="I2" s="22" t="s">
        <v>173</v>
      </c>
      <c r="J2" s="22" t="s">
        <v>173</v>
      </c>
      <c r="K2" s="22" t="s">
        <v>173</v>
      </c>
      <c r="L2" s="23"/>
      <c r="M2" s="23"/>
      <c r="N2" s="23"/>
      <c r="O2" s="23"/>
      <c r="P2" s="23"/>
      <c r="Q2" s="23"/>
      <c r="R2" s="23"/>
      <c r="S2" s="23"/>
      <c r="T2" s="23"/>
      <c r="U2" s="22" t="s">
        <v>173</v>
      </c>
      <c r="V2" s="23"/>
      <c r="W2" s="22" t="s">
        <v>173</v>
      </c>
      <c r="X2" s="22" t="s">
        <v>173</v>
      </c>
      <c r="Y2" s="22" t="s">
        <v>173</v>
      </c>
      <c r="Z2" s="22" t="s">
        <v>173</v>
      </c>
      <c r="AA2" s="23"/>
      <c r="AB2" s="22" t="s">
        <v>173</v>
      </c>
      <c r="AC2" s="22" t="s">
        <v>173</v>
      </c>
      <c r="AD2" s="23"/>
      <c r="AE2" s="23"/>
      <c r="AF2" s="23"/>
      <c r="AG2" s="23"/>
      <c r="AH2" s="23"/>
      <c r="AI2" s="23"/>
      <c r="AJ2" s="23"/>
      <c r="AK2" s="23"/>
      <c r="AL2" s="23"/>
      <c r="AM2" s="23"/>
      <c r="AN2" s="23"/>
      <c r="AO2" s="23"/>
      <c r="AP2" s="23"/>
      <c r="AQ2" s="23"/>
      <c r="AR2" s="23"/>
      <c r="AS2" s="23"/>
      <c r="AT2" s="23"/>
      <c r="AU2" s="22" t="s">
        <v>174</v>
      </c>
      <c r="AV2" s="22" t="s">
        <v>174</v>
      </c>
      <c r="AW2" s="22" t="s">
        <v>174</v>
      </c>
      <c r="AX2" s="22" t="s">
        <v>173</v>
      </c>
      <c r="AY2" s="22" t="s">
        <v>173</v>
      </c>
      <c r="AZ2" s="22" t="s">
        <v>173</v>
      </c>
      <c r="BA2" s="22" t="s">
        <v>173</v>
      </c>
      <c r="BB2" s="22" t="s">
        <v>173</v>
      </c>
      <c r="BC2" s="22" t="s">
        <v>173</v>
      </c>
      <c r="BD2" s="22" t="s">
        <v>173</v>
      </c>
      <c r="BE2" s="23"/>
      <c r="BF2" s="23"/>
      <c r="BG2" s="299" t="s">
        <v>383</v>
      </c>
      <c r="BH2" s="22" t="s">
        <v>173</v>
      </c>
      <c r="BI2" s="22" t="s">
        <v>173</v>
      </c>
      <c r="BJ2" s="22" t="s">
        <v>173</v>
      </c>
      <c r="BK2" s="22" t="s">
        <v>173</v>
      </c>
      <c r="BL2" s="22" t="s">
        <v>173</v>
      </c>
      <c r="BM2" s="22" t="s">
        <v>173</v>
      </c>
      <c r="BN2" s="22" t="s">
        <v>173</v>
      </c>
      <c r="BO2" s="23"/>
      <c r="BP2" s="24" t="s">
        <v>173</v>
      </c>
    </row>
    <row r="3" spans="1:68" x14ac:dyDescent="0.25">
      <c r="B3" s="140" t="str">
        <f>Original_data!C1</f>
        <v>TIME: 2014</v>
      </c>
      <c r="C3" s="16"/>
      <c r="D3" s="3"/>
      <c r="E3" s="364" t="s">
        <v>192</v>
      </c>
      <c r="F3" s="365"/>
      <c r="G3" s="25" t="s">
        <v>191</v>
      </c>
      <c r="H3" s="4" t="s">
        <v>191</v>
      </c>
      <c r="I3" s="4" t="s">
        <v>191</v>
      </c>
      <c r="J3" s="4" t="s">
        <v>191</v>
      </c>
      <c r="K3" s="4" t="s">
        <v>191</v>
      </c>
      <c r="L3" s="7"/>
      <c r="M3" s="7"/>
      <c r="N3" s="7"/>
      <c r="O3" s="7"/>
      <c r="P3" s="7"/>
      <c r="Q3" s="7"/>
      <c r="R3" s="7"/>
      <c r="S3" s="7"/>
      <c r="T3" s="7"/>
      <c r="U3" s="4" t="s">
        <v>191</v>
      </c>
      <c r="V3" s="7"/>
      <c r="W3" s="4" t="s">
        <v>191</v>
      </c>
      <c r="X3" s="4" t="s">
        <v>191</v>
      </c>
      <c r="Y3" s="4" t="s">
        <v>191</v>
      </c>
      <c r="Z3" s="4" t="s">
        <v>191</v>
      </c>
      <c r="AA3" s="7"/>
      <c r="AB3" s="4" t="s">
        <v>193</v>
      </c>
      <c r="AC3" s="4" t="s">
        <v>191</v>
      </c>
      <c r="AD3" s="7"/>
      <c r="AE3" s="7"/>
      <c r="AF3" s="7"/>
      <c r="AG3" s="7"/>
      <c r="AH3" s="7"/>
      <c r="AI3" s="7"/>
      <c r="AJ3" s="7"/>
      <c r="AK3" s="7"/>
      <c r="AL3" s="7"/>
      <c r="AM3" s="7"/>
      <c r="AN3" s="7"/>
      <c r="AO3" s="7"/>
      <c r="AP3" s="7"/>
      <c r="AQ3" s="7"/>
      <c r="AR3" s="7"/>
      <c r="AS3" s="7"/>
      <c r="AT3" s="7"/>
      <c r="AU3" s="7"/>
      <c r="AV3" s="7"/>
      <c r="AW3" s="7"/>
      <c r="AX3" s="4" t="s">
        <v>191</v>
      </c>
      <c r="AY3" s="4" t="s">
        <v>191</v>
      </c>
      <c r="AZ3" s="4" t="s">
        <v>191</v>
      </c>
      <c r="BA3" s="4" t="s">
        <v>191</v>
      </c>
      <c r="BB3" s="4" t="s">
        <v>191</v>
      </c>
      <c r="BC3" s="4" t="s">
        <v>191</v>
      </c>
      <c r="BD3" s="4" t="s">
        <v>191</v>
      </c>
      <c r="BE3" s="7"/>
      <c r="BF3" s="7"/>
      <c r="BG3" s="4" t="s">
        <v>193</v>
      </c>
      <c r="BH3" s="4" t="s">
        <v>193</v>
      </c>
      <c r="BI3" s="4" t="s">
        <v>193</v>
      </c>
      <c r="BJ3" s="4" t="s">
        <v>193</v>
      </c>
      <c r="BK3" s="4" t="s">
        <v>193</v>
      </c>
      <c r="BL3" s="4" t="s">
        <v>193</v>
      </c>
      <c r="BM3" s="4" t="s">
        <v>193</v>
      </c>
      <c r="BN3" s="4" t="s">
        <v>193</v>
      </c>
      <c r="BO3" s="7"/>
      <c r="BP3" s="26" t="s">
        <v>193</v>
      </c>
    </row>
    <row r="4" spans="1:68" x14ac:dyDescent="0.25">
      <c r="C4" s="16"/>
      <c r="D4" s="3"/>
      <c r="E4" s="364" t="s">
        <v>183</v>
      </c>
      <c r="F4" s="365"/>
      <c r="G4" s="25" t="s">
        <v>184</v>
      </c>
      <c r="H4" s="4" t="s">
        <v>184</v>
      </c>
      <c r="I4" s="4" t="s">
        <v>184</v>
      </c>
      <c r="J4" s="4" t="s">
        <v>184</v>
      </c>
      <c r="K4" s="4" t="s">
        <v>184</v>
      </c>
      <c r="L4" s="4" t="s">
        <v>184</v>
      </c>
      <c r="M4" s="4" t="s">
        <v>184</v>
      </c>
      <c r="N4" s="4" t="s">
        <v>184</v>
      </c>
      <c r="O4" s="4" t="s">
        <v>184</v>
      </c>
      <c r="P4" s="4" t="s">
        <v>184</v>
      </c>
      <c r="Q4" s="4" t="s">
        <v>184</v>
      </c>
      <c r="R4" s="4" t="s">
        <v>184</v>
      </c>
      <c r="S4" s="4" t="s">
        <v>184</v>
      </c>
      <c r="T4" s="4" t="s">
        <v>184</v>
      </c>
      <c r="U4" s="5" t="s">
        <v>16</v>
      </c>
      <c r="V4" s="5" t="s">
        <v>16</v>
      </c>
      <c r="W4" s="5" t="s">
        <v>185</v>
      </c>
      <c r="X4" s="5" t="s">
        <v>186</v>
      </c>
      <c r="Y4" s="5" t="s">
        <v>187</v>
      </c>
      <c r="Z4" s="5" t="s">
        <v>187</v>
      </c>
      <c r="AA4" s="5" t="s">
        <v>187</v>
      </c>
      <c r="AB4" s="5" t="s">
        <v>187</v>
      </c>
      <c r="AC4" s="5" t="s">
        <v>187</v>
      </c>
      <c r="AD4" s="5" t="s">
        <v>187</v>
      </c>
      <c r="AE4" s="5" t="s">
        <v>187</v>
      </c>
      <c r="AF4" s="5" t="s">
        <v>187</v>
      </c>
      <c r="AG4" s="5" t="s">
        <v>187</v>
      </c>
      <c r="AH4" s="5" t="s">
        <v>187</v>
      </c>
      <c r="AI4" s="5" t="s">
        <v>187</v>
      </c>
      <c r="AJ4" s="5" t="s">
        <v>187</v>
      </c>
      <c r="AK4" s="5" t="s">
        <v>187</v>
      </c>
      <c r="AL4" s="5" t="s">
        <v>187</v>
      </c>
      <c r="AM4" s="5" t="s">
        <v>187</v>
      </c>
      <c r="AN4" s="5" t="s">
        <v>187</v>
      </c>
      <c r="AO4" s="5" t="s">
        <v>187</v>
      </c>
      <c r="AP4" s="5" t="s">
        <v>187</v>
      </c>
      <c r="AQ4" s="5" t="s">
        <v>187</v>
      </c>
      <c r="AR4" s="5" t="s">
        <v>187</v>
      </c>
      <c r="AS4" s="5" t="s">
        <v>187</v>
      </c>
      <c r="AT4" s="5" t="s">
        <v>187</v>
      </c>
      <c r="AU4" s="5" t="s">
        <v>188</v>
      </c>
      <c r="AV4" s="5" t="s">
        <v>188</v>
      </c>
      <c r="AW4" s="5" t="s">
        <v>188</v>
      </c>
      <c r="AX4" s="5" t="s">
        <v>196</v>
      </c>
      <c r="AY4" s="5" t="s">
        <v>196</v>
      </c>
      <c r="AZ4" s="5" t="s">
        <v>196</v>
      </c>
      <c r="BA4" s="5" t="s">
        <v>196</v>
      </c>
      <c r="BB4" s="5" t="s">
        <v>196</v>
      </c>
      <c r="BC4" s="5" t="s">
        <v>196</v>
      </c>
      <c r="BD4" s="5" t="s">
        <v>196</v>
      </c>
      <c r="BE4" s="9" t="s">
        <v>190</v>
      </c>
      <c r="BF4" s="19" t="s">
        <v>64</v>
      </c>
      <c r="BG4" s="5" t="s">
        <v>55</v>
      </c>
      <c r="BH4" s="5" t="s">
        <v>190</v>
      </c>
      <c r="BI4" s="5" t="s">
        <v>64</v>
      </c>
      <c r="BJ4" s="5" t="s">
        <v>190</v>
      </c>
      <c r="BK4" s="5" t="s">
        <v>64</v>
      </c>
      <c r="BL4" s="5" t="s">
        <v>190</v>
      </c>
      <c r="BM4" s="5" t="s">
        <v>190</v>
      </c>
      <c r="BN4" s="5" t="s">
        <v>64</v>
      </c>
      <c r="BO4" s="5" t="s">
        <v>190</v>
      </c>
      <c r="BP4" s="27" t="s">
        <v>64</v>
      </c>
    </row>
    <row r="5" spans="1:68" x14ac:dyDescent="0.25">
      <c r="C5" s="16"/>
      <c r="D5" s="3"/>
      <c r="E5" s="364" t="s">
        <v>170</v>
      </c>
      <c r="F5" s="365"/>
      <c r="G5" s="28"/>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5" t="s">
        <v>237</v>
      </c>
      <c r="AV5" s="5" t="s">
        <v>237</v>
      </c>
      <c r="AW5" s="5" t="s">
        <v>237</v>
      </c>
      <c r="AX5" s="7"/>
      <c r="AY5" s="7"/>
      <c r="AZ5" s="7"/>
      <c r="BA5" s="7"/>
      <c r="BB5" s="7"/>
      <c r="BC5" s="7"/>
      <c r="BD5" s="7"/>
      <c r="BE5" s="7"/>
      <c r="BF5" s="7"/>
      <c r="BG5" s="7"/>
      <c r="BH5" s="7"/>
      <c r="BI5" s="7"/>
      <c r="BJ5" s="7"/>
      <c r="BK5" s="7"/>
      <c r="BL5" s="7"/>
      <c r="BM5" s="7"/>
      <c r="BN5" s="7"/>
      <c r="BO5" s="7"/>
      <c r="BP5" s="29"/>
    </row>
    <row r="6" spans="1:68" x14ac:dyDescent="0.25">
      <c r="C6" s="16"/>
      <c r="D6" s="3"/>
      <c r="E6" s="362" t="s">
        <v>214</v>
      </c>
      <c r="F6" s="30" t="s">
        <v>67</v>
      </c>
      <c r="G6" s="31" t="s">
        <v>179</v>
      </c>
      <c r="H6" s="5" t="s">
        <v>179</v>
      </c>
      <c r="I6" s="5" t="s">
        <v>179</v>
      </c>
      <c r="J6" s="5" t="s">
        <v>179</v>
      </c>
      <c r="K6" s="5" t="s">
        <v>179</v>
      </c>
      <c r="L6" s="5" t="s">
        <v>176</v>
      </c>
      <c r="M6" s="5" t="s">
        <v>176</v>
      </c>
      <c r="N6" s="5" t="s">
        <v>177</v>
      </c>
      <c r="O6" s="5" t="s">
        <v>176</v>
      </c>
      <c r="P6" s="5" t="s">
        <v>176</v>
      </c>
      <c r="Q6" s="5" t="s">
        <v>177</v>
      </c>
      <c r="R6" s="5" t="s">
        <v>176</v>
      </c>
      <c r="S6" s="5" t="s">
        <v>176</v>
      </c>
      <c r="T6" s="5" t="s">
        <v>176</v>
      </c>
      <c r="U6" s="5" t="s">
        <v>179</v>
      </c>
      <c r="V6" s="5" t="s">
        <v>176</v>
      </c>
      <c r="W6" s="5" t="s">
        <v>179</v>
      </c>
      <c r="X6" s="5" t="s">
        <v>179</v>
      </c>
      <c r="Y6" s="5" t="s">
        <v>179</v>
      </c>
      <c r="Z6" s="5" t="s">
        <v>179</v>
      </c>
      <c r="AA6" s="5" t="s">
        <v>176</v>
      </c>
      <c r="AB6" s="5" t="s">
        <v>176</v>
      </c>
      <c r="AC6" s="5" t="s">
        <v>176</v>
      </c>
      <c r="AD6" s="5" t="s">
        <v>176</v>
      </c>
      <c r="AE6" s="5" t="s">
        <v>176</v>
      </c>
      <c r="AF6" s="5" t="s">
        <v>176</v>
      </c>
      <c r="AG6" s="5" t="s">
        <v>176</v>
      </c>
      <c r="AH6" s="5" t="s">
        <v>176</v>
      </c>
      <c r="AI6" s="5" t="s">
        <v>176</v>
      </c>
      <c r="AJ6" s="5" t="s">
        <v>176</v>
      </c>
      <c r="AK6" s="5" t="s">
        <v>176</v>
      </c>
      <c r="AL6" s="5" t="s">
        <v>176</v>
      </c>
      <c r="AM6" s="5" t="s">
        <v>176</v>
      </c>
      <c r="AN6" s="5" t="s">
        <v>176</v>
      </c>
      <c r="AO6" s="5" t="s">
        <v>176</v>
      </c>
      <c r="AP6" s="5" t="s">
        <v>176</v>
      </c>
      <c r="AQ6" s="5" t="s">
        <v>176</v>
      </c>
      <c r="AR6" s="5" t="s">
        <v>176</v>
      </c>
      <c r="AS6" s="5" t="s">
        <v>176</v>
      </c>
      <c r="AT6" s="5" t="s">
        <v>176</v>
      </c>
      <c r="AU6" s="5" t="s">
        <v>140</v>
      </c>
      <c r="AV6" s="5" t="s">
        <v>140</v>
      </c>
      <c r="AW6" s="5" t="s">
        <v>140</v>
      </c>
      <c r="AX6" s="19" t="s">
        <v>181</v>
      </c>
      <c r="AY6" s="19" t="s">
        <v>177</v>
      </c>
      <c r="AZ6" s="19" t="s">
        <v>176</v>
      </c>
      <c r="BA6" s="19" t="s">
        <v>176</v>
      </c>
      <c r="BB6" s="19" t="s">
        <v>176</v>
      </c>
      <c r="BC6" s="19" t="s">
        <v>176</v>
      </c>
      <c r="BD6" s="19" t="s">
        <v>176</v>
      </c>
      <c r="BE6" s="19" t="s">
        <v>177</v>
      </c>
      <c r="BF6" s="19" t="s">
        <v>176</v>
      </c>
      <c r="BG6" s="5" t="s">
        <v>179</v>
      </c>
      <c r="BH6" s="5" t="s">
        <v>177</v>
      </c>
      <c r="BI6" s="5" t="s">
        <v>177</v>
      </c>
      <c r="BJ6" s="5" t="s">
        <v>177</v>
      </c>
      <c r="BK6" s="5" t="s">
        <v>177</v>
      </c>
      <c r="BL6" s="5" t="s">
        <v>177</v>
      </c>
      <c r="BM6" s="5" t="s">
        <v>177</v>
      </c>
      <c r="BN6" s="5" t="s">
        <v>177</v>
      </c>
      <c r="BO6" s="5" t="s">
        <v>177</v>
      </c>
      <c r="BP6" s="27" t="s">
        <v>177</v>
      </c>
    </row>
    <row r="7" spans="1:68" ht="12.6" thickBot="1" x14ac:dyDescent="0.3">
      <c r="C7" s="16"/>
      <c r="D7" s="3"/>
      <c r="E7" s="363"/>
      <c r="F7" s="32" t="s">
        <v>117</v>
      </c>
      <c r="G7" s="33" t="s">
        <v>179</v>
      </c>
      <c r="H7" s="34" t="s">
        <v>179</v>
      </c>
      <c r="I7" s="34" t="s">
        <v>179</v>
      </c>
      <c r="J7" s="34" t="s">
        <v>179</v>
      </c>
      <c r="K7" s="34" t="s">
        <v>179</v>
      </c>
      <c r="L7" s="34" t="s">
        <v>176</v>
      </c>
      <c r="M7" s="34" t="s">
        <v>176</v>
      </c>
      <c r="N7" s="34" t="s">
        <v>177</v>
      </c>
      <c r="O7" s="34" t="s">
        <v>176</v>
      </c>
      <c r="P7" s="34" t="s">
        <v>176</v>
      </c>
      <c r="Q7" s="34" t="s">
        <v>177</v>
      </c>
      <c r="R7" s="34" t="s">
        <v>176</v>
      </c>
      <c r="S7" s="34" t="s">
        <v>176</v>
      </c>
      <c r="T7" s="34" t="s">
        <v>176</v>
      </c>
      <c r="U7" s="34" t="s">
        <v>179</v>
      </c>
      <c r="V7" s="34" t="s">
        <v>176</v>
      </c>
      <c r="W7" s="34" t="s">
        <v>179</v>
      </c>
      <c r="X7" s="34" t="s">
        <v>177</v>
      </c>
      <c r="Y7" s="34" t="s">
        <v>179</v>
      </c>
      <c r="Z7" s="34" t="s">
        <v>179</v>
      </c>
      <c r="AA7" s="34" t="s">
        <v>176</v>
      </c>
      <c r="AB7" s="34" t="s">
        <v>176</v>
      </c>
      <c r="AC7" s="34" t="s">
        <v>176</v>
      </c>
      <c r="AD7" s="34" t="s">
        <v>176</v>
      </c>
      <c r="AE7" s="34" t="s">
        <v>176</v>
      </c>
      <c r="AF7" s="34" t="s">
        <v>176</v>
      </c>
      <c r="AG7" s="34" t="s">
        <v>176</v>
      </c>
      <c r="AH7" s="34" t="s">
        <v>176</v>
      </c>
      <c r="AI7" s="34" t="s">
        <v>176</v>
      </c>
      <c r="AJ7" s="34" t="s">
        <v>176</v>
      </c>
      <c r="AK7" s="34" t="s">
        <v>176</v>
      </c>
      <c r="AL7" s="34" t="s">
        <v>176</v>
      </c>
      <c r="AM7" s="34" t="s">
        <v>176</v>
      </c>
      <c r="AN7" s="34" t="s">
        <v>176</v>
      </c>
      <c r="AO7" s="34" t="s">
        <v>176</v>
      </c>
      <c r="AP7" s="34" t="s">
        <v>176</v>
      </c>
      <c r="AQ7" s="34" t="s">
        <v>176</v>
      </c>
      <c r="AR7" s="34" t="s">
        <v>176</v>
      </c>
      <c r="AS7" s="34" t="s">
        <v>176</v>
      </c>
      <c r="AT7" s="34" t="s">
        <v>176</v>
      </c>
      <c r="AU7" s="34" t="s">
        <v>140</v>
      </c>
      <c r="AV7" s="34" t="s">
        <v>140</v>
      </c>
      <c r="AW7" s="34" t="s">
        <v>140</v>
      </c>
      <c r="AX7" s="48" t="s">
        <v>181</v>
      </c>
      <c r="AY7" s="48" t="s">
        <v>177</v>
      </c>
      <c r="AZ7" s="48" t="s">
        <v>176</v>
      </c>
      <c r="BA7" s="48" t="s">
        <v>176</v>
      </c>
      <c r="BB7" s="48" t="s">
        <v>176</v>
      </c>
      <c r="BC7" s="48" t="s">
        <v>176</v>
      </c>
      <c r="BD7" s="48" t="s">
        <v>176</v>
      </c>
      <c r="BE7" s="48" t="s">
        <v>177</v>
      </c>
      <c r="BF7" s="48" t="s">
        <v>176</v>
      </c>
      <c r="BG7" s="34" t="s">
        <v>179</v>
      </c>
      <c r="BH7" s="34" t="s">
        <v>177</v>
      </c>
      <c r="BI7" s="34" t="s">
        <v>177</v>
      </c>
      <c r="BJ7" s="34" t="s">
        <v>177</v>
      </c>
      <c r="BK7" s="34" t="s">
        <v>177</v>
      </c>
      <c r="BL7" s="34" t="s">
        <v>177</v>
      </c>
      <c r="BM7" s="34" t="s">
        <v>177</v>
      </c>
      <c r="BN7" s="34" t="s">
        <v>177</v>
      </c>
      <c r="BO7" s="34" t="s">
        <v>177</v>
      </c>
      <c r="BP7" s="35" t="s">
        <v>177</v>
      </c>
    </row>
    <row r="8" spans="1:68" ht="4.95" customHeight="1" thickBot="1" x14ac:dyDescent="0.3">
      <c r="C8" s="16"/>
      <c r="D8" s="3"/>
      <c r="E8" s="3"/>
      <c r="F8" s="3"/>
    </row>
    <row r="9" spans="1:68" ht="46.2" customHeight="1" thickBot="1" x14ac:dyDescent="0.3">
      <c r="A9" s="36" t="s">
        <v>195</v>
      </c>
      <c r="B9" s="37" t="s">
        <v>194</v>
      </c>
      <c r="C9" s="37" t="s">
        <v>182</v>
      </c>
      <c r="D9" s="38" t="s">
        <v>274</v>
      </c>
      <c r="E9" s="37" t="s">
        <v>214</v>
      </c>
      <c r="F9" s="39" t="s">
        <v>170</v>
      </c>
      <c r="G9" s="327" t="str">
        <f>Original_data!B2</f>
        <v>Anthracite</v>
      </c>
      <c r="H9" s="328" t="str">
        <f>Original_data!C2</f>
        <v>Coking coal</v>
      </c>
      <c r="I9" s="328" t="str">
        <f>Original_data!D2</f>
        <v>Other bituminous coal</v>
      </c>
      <c r="J9" s="328" t="str">
        <f>Original_data!E2</f>
        <v>Sub-bituminous coal</v>
      </c>
      <c r="K9" s="328" t="str">
        <f>Original_data!F2</f>
        <v>Lignite</v>
      </c>
      <c r="L9" s="328" t="str">
        <f>Original_data!G2</f>
        <v>Patent fuel</v>
      </c>
      <c r="M9" s="328" t="str">
        <f>Original_data!H2</f>
        <v>Coke oven coke</v>
      </c>
      <c r="N9" s="328" t="str">
        <f>Original_data!I2</f>
        <v>Gas coke</v>
      </c>
      <c r="O9" s="328" t="str">
        <f>Original_data!J2</f>
        <v>Coal tar</v>
      </c>
      <c r="P9" s="328" t="str">
        <f>Original_data!K2</f>
        <v>BKB</v>
      </c>
      <c r="Q9" s="328" t="str">
        <f>Original_data!L2</f>
        <v>Gas works gas</v>
      </c>
      <c r="R9" s="328" t="str">
        <f>Original_data!M2</f>
        <v>Coke oven gas</v>
      </c>
      <c r="S9" s="328" t="str">
        <f>Original_data!N2</f>
        <v>Blast furnace gas</v>
      </c>
      <c r="T9" s="328" t="str">
        <f>Original_data!O2</f>
        <v>Other recovered gases</v>
      </c>
      <c r="U9" s="328" t="str">
        <f>Original_data!P2</f>
        <v>Peat</v>
      </c>
      <c r="V9" s="328" t="str">
        <f>Original_data!Q2</f>
        <v>Peat products</v>
      </c>
      <c r="W9" s="328" t="str">
        <f>Original_data!R2</f>
        <v>Oil shale and oil sands</v>
      </c>
      <c r="X9" s="328" t="str">
        <f>Original_data!S2</f>
        <v>Natural gas</v>
      </c>
      <c r="Y9" s="328" t="str">
        <f>Original_data!U2</f>
        <v>Crude oil</v>
      </c>
      <c r="Z9" s="328" t="str">
        <f>Original_data!V2</f>
        <v>Natural gas liquids</v>
      </c>
      <c r="AA9" s="328" t="str">
        <f>Original_data!W2</f>
        <v>Refinery feedstocks</v>
      </c>
      <c r="AB9" s="328" t="str">
        <f>Original_data!X2</f>
        <v>Additives/blending components</v>
      </c>
      <c r="AC9" s="328" t="str">
        <f>Original_data!Y2</f>
        <v>Other hydrocarbons</v>
      </c>
      <c r="AD9" s="328" t="str">
        <f>Original_data!Z2</f>
        <v>Refinery gas</v>
      </c>
      <c r="AE9" s="328" t="str">
        <f>Original_data!AA2</f>
        <v>Ethane</v>
      </c>
      <c r="AF9" s="328" t="str">
        <f>Original_data!AB2</f>
        <v>Liquefied petroleum gases (LPG)</v>
      </c>
      <c r="AG9" s="328" t="str">
        <f>Original_data!AC2</f>
        <v>Motor gasoline excl. biofuels</v>
      </c>
      <c r="AH9" s="328" t="str">
        <f>Original_data!AD2</f>
        <v>Aviation gasoline</v>
      </c>
      <c r="AI9" s="328" t="str">
        <f>Original_data!AE2</f>
        <v>Gasoline type jet fuel</v>
      </c>
      <c r="AJ9" s="328" t="str">
        <f>Original_data!AF2</f>
        <v>Kerosene type jet fuel excl. biofuels</v>
      </c>
      <c r="AK9" s="328" t="str">
        <f>Original_data!AG2</f>
        <v>Other kerosene</v>
      </c>
      <c r="AL9" s="328" t="str">
        <f>Original_data!AH2</f>
        <v>Gas/diesel oil excl. biofuels</v>
      </c>
      <c r="AM9" s="328" t="str">
        <f>Original_data!AI2</f>
        <v>Fuel oil</v>
      </c>
      <c r="AN9" s="328" t="str">
        <f>Original_data!AJ2</f>
        <v>Naphtha</v>
      </c>
      <c r="AO9" s="328" t="str">
        <f>Original_data!AK2</f>
        <v>White spirit &amp; SBP</v>
      </c>
      <c r="AP9" s="328" t="str">
        <f>Original_data!AL2</f>
        <v>Lubricants</v>
      </c>
      <c r="AQ9" s="328" t="str">
        <f>Original_data!AM2</f>
        <v>Bitumen</v>
      </c>
      <c r="AR9" s="328" t="str">
        <f>Original_data!AN2</f>
        <v>Paraffin waxes</v>
      </c>
      <c r="AS9" s="328" t="str">
        <f>Original_data!AO2</f>
        <v>Petroleum coke</v>
      </c>
      <c r="AT9" s="328" t="str">
        <f>Original_data!AP2</f>
        <v>Other oil products</v>
      </c>
      <c r="AU9" s="328" t="str">
        <f>Original_data!AQ2</f>
        <v>Industrial waste</v>
      </c>
      <c r="AV9" s="328" t="str">
        <f>Original_data!AR2</f>
        <v>Municipal waste (renewable)</v>
      </c>
      <c r="AW9" s="328" t="str">
        <f>Original_data!AS2</f>
        <v>Municipal waste (non-renewable)</v>
      </c>
      <c r="AX9" s="328" t="str">
        <f>Original_data!AT2</f>
        <v>Primary solid biofuels</v>
      </c>
      <c r="AY9" s="328" t="str">
        <f>Original_data!AU2</f>
        <v>Biogases</v>
      </c>
      <c r="AZ9" s="328" t="str">
        <f>Original_data!AV2</f>
        <v>Biogasoline</v>
      </c>
      <c r="BA9" s="328" t="str">
        <f>Original_data!AW2</f>
        <v>Biodiesels</v>
      </c>
      <c r="BB9" s="328" t="str">
        <f>Original_data!AX2</f>
        <v>Other liquid biofuels</v>
      </c>
      <c r="BC9" s="328" t="str">
        <f>Original_data!AY2</f>
        <v>Non-specified primary biofuels and waste</v>
      </c>
      <c r="BD9" s="328" t="str">
        <f>Original_data!AZ2</f>
        <v>Charcoal</v>
      </c>
      <c r="BE9" s="328" t="str">
        <f>Original_data!BA2</f>
        <v>Elec/heat output from non-specified manufactured gases</v>
      </c>
      <c r="BF9" s="328" t="str">
        <f>Original_data!BB2</f>
        <v>Heat output from non-specified combustible fuels</v>
      </c>
      <c r="BG9" s="328" t="str">
        <f>Original_data!BC2</f>
        <v>Nuclear</v>
      </c>
      <c r="BH9" s="328" t="str">
        <f>Original_data!BD2</f>
        <v>Hydro</v>
      </c>
      <c r="BI9" s="328" t="str">
        <f>Original_data!BE2</f>
        <v>Geothermal</v>
      </c>
      <c r="BJ9" s="328" t="str">
        <f>Original_data!BF2</f>
        <v>Solar photovoltaics</v>
      </c>
      <c r="BK9" s="328" t="str">
        <f>Original_data!BG2</f>
        <v>Solar thermal</v>
      </c>
      <c r="BL9" s="328" t="str">
        <f>Original_data!BH2</f>
        <v>Tide, wave and ocean</v>
      </c>
      <c r="BM9" s="328" t="str">
        <f>Original_data!BI2</f>
        <v>Wind</v>
      </c>
      <c r="BN9" s="328" t="str">
        <f>Original_data!BJ2</f>
        <v>Other sources</v>
      </c>
      <c r="BO9" s="328" t="str">
        <f>Original_data!BK2</f>
        <v>Electricity</v>
      </c>
      <c r="BP9" s="329" t="str">
        <f>Original_data!BL2</f>
        <v>Heat</v>
      </c>
    </row>
    <row r="10" spans="1:68" x14ac:dyDescent="0.25">
      <c r="A10" s="357" t="s">
        <v>161</v>
      </c>
      <c r="B10" s="40" t="str">
        <f>Original_data!A3</f>
        <v>Production</v>
      </c>
      <c r="C10" s="41">
        <v>1E-3</v>
      </c>
      <c r="D10" s="175" t="s">
        <v>275</v>
      </c>
      <c r="E10" s="175" t="s">
        <v>275</v>
      </c>
      <c r="F10" s="315"/>
      <c r="G10" s="333">
        <f>Original_data!B3</f>
        <v>0</v>
      </c>
      <c r="H10" s="334">
        <f>Original_data!C3</f>
        <v>0</v>
      </c>
      <c r="I10" s="334">
        <f>Original_data!D3</f>
        <v>0</v>
      </c>
      <c r="J10" s="334">
        <f>Original_data!E3</f>
        <v>0</v>
      </c>
      <c r="K10" s="334">
        <f>Original_data!F3</f>
        <v>0</v>
      </c>
      <c r="L10" s="334">
        <f>Original_data!G3</f>
        <v>0</v>
      </c>
      <c r="M10" s="334">
        <f>Original_data!H3</f>
        <v>0</v>
      </c>
      <c r="N10" s="334">
        <f>Original_data!I3</f>
        <v>0</v>
      </c>
      <c r="O10" s="334">
        <f>Original_data!J3</f>
        <v>0</v>
      </c>
      <c r="P10" s="334">
        <f>Original_data!K3</f>
        <v>0</v>
      </c>
      <c r="Q10" s="334">
        <f>Original_data!L3</f>
        <v>0</v>
      </c>
      <c r="R10" s="334">
        <f>Original_data!M3</f>
        <v>0</v>
      </c>
      <c r="S10" s="334">
        <f>Original_data!N3</f>
        <v>0</v>
      </c>
      <c r="T10" s="334">
        <f>Original_data!O3</f>
        <v>0</v>
      </c>
      <c r="U10" s="334">
        <f>Original_data!P3</f>
        <v>0</v>
      </c>
      <c r="V10" s="334">
        <f>Original_data!Q3</f>
        <v>0</v>
      </c>
      <c r="W10" s="334">
        <f>Original_data!R3</f>
        <v>0</v>
      </c>
      <c r="X10" s="334">
        <f>Original_data!S3</f>
        <v>2098847</v>
      </c>
      <c r="Y10" s="334" t="str">
        <f>Original_data!T3</f>
        <v>x</v>
      </c>
      <c r="Z10" s="334">
        <f>Original_data!U3</f>
        <v>65118</v>
      </c>
      <c r="AA10" s="334">
        <f>Original_data!V3</f>
        <v>16236</v>
      </c>
      <c r="AB10" s="334">
        <f>Original_data!W3</f>
        <v>0</v>
      </c>
      <c r="AC10" s="334">
        <f>Original_data!X3</f>
        <v>6072</v>
      </c>
      <c r="AD10" s="334">
        <f>Original_data!Y3</f>
        <v>0</v>
      </c>
      <c r="AE10" s="334">
        <f>Original_data!Z3</f>
        <v>0</v>
      </c>
      <c r="AF10" s="334">
        <f>Original_data!AA3</f>
        <v>0</v>
      </c>
      <c r="AG10" s="334">
        <f>Original_data!AB3</f>
        <v>0</v>
      </c>
      <c r="AH10" s="334">
        <f>Original_data!AC3</f>
        <v>0</v>
      </c>
      <c r="AI10" s="334">
        <f>Original_data!AD3</f>
        <v>0</v>
      </c>
      <c r="AJ10" s="334">
        <f>Original_data!AE3</f>
        <v>0</v>
      </c>
      <c r="AK10" s="334">
        <f>Original_data!AF3</f>
        <v>0</v>
      </c>
      <c r="AL10" s="334">
        <f>Original_data!AG3</f>
        <v>0</v>
      </c>
      <c r="AM10" s="334">
        <f>Original_data!AH3</f>
        <v>0</v>
      </c>
      <c r="AN10" s="334">
        <f>Original_data!AI3</f>
        <v>0</v>
      </c>
      <c r="AO10" s="334">
        <f>Original_data!AJ3</f>
        <v>0</v>
      </c>
      <c r="AP10" s="334">
        <f>Original_data!AK3</f>
        <v>0</v>
      </c>
      <c r="AQ10" s="334">
        <f>Original_data!AL3</f>
        <v>0</v>
      </c>
      <c r="AR10" s="334">
        <f>Original_data!AM3</f>
        <v>0</v>
      </c>
      <c r="AS10" s="334">
        <f>Original_data!AN3</f>
        <v>0</v>
      </c>
      <c r="AT10" s="334">
        <f>Original_data!AO3</f>
        <v>0</v>
      </c>
      <c r="AU10" s="334">
        <f>Original_data!AP3</f>
        <v>0</v>
      </c>
      <c r="AV10" s="334">
        <f>Original_data!AQ3</f>
        <v>0</v>
      </c>
      <c r="AW10" s="334">
        <f>Original_data!AR3</f>
        <v>33245</v>
      </c>
      <c r="AX10" s="334">
        <f>Original_data!AS3</f>
        <v>28320</v>
      </c>
      <c r="AY10" s="334">
        <f>Original_data!AT3</f>
        <v>54004</v>
      </c>
      <c r="AZ10" s="334">
        <f>Original_data!AU3</f>
        <v>13092</v>
      </c>
      <c r="BA10" s="334" t="str">
        <f>Original_data!AV3</f>
        <v>c</v>
      </c>
      <c r="BB10" s="334">
        <f>Original_data!AW3</f>
        <v>63640</v>
      </c>
      <c r="BC10" s="334">
        <f>Original_data!AX3</f>
        <v>0</v>
      </c>
      <c r="BD10" s="334">
        <f>Original_data!AY3</f>
        <v>0</v>
      </c>
      <c r="BE10" s="334">
        <f>Original_data!AZ3</f>
        <v>0</v>
      </c>
      <c r="BF10" s="334">
        <f>Original_data!BA3</f>
        <v>0</v>
      </c>
      <c r="BG10" s="334">
        <f>Original_data!BB3</f>
        <v>0</v>
      </c>
      <c r="BH10" s="334">
        <f>Original_data!BC3</f>
        <v>44637</v>
      </c>
      <c r="BI10" s="334">
        <f>Original_data!BD3</f>
        <v>403</v>
      </c>
      <c r="BJ10" s="334">
        <f>Original_data!BE3</f>
        <v>1502</v>
      </c>
      <c r="BK10" s="334">
        <f>Original_data!BF3</f>
        <v>2827</v>
      </c>
      <c r="BL10" s="334">
        <f>Original_data!BG3</f>
        <v>1128</v>
      </c>
      <c r="BM10" s="334">
        <f>Original_data!BH3</f>
        <v>0</v>
      </c>
      <c r="BN10" s="334">
        <f>Original_data!BI3</f>
        <v>20873</v>
      </c>
      <c r="BO10" s="334">
        <f>Original_data!BJ3</f>
        <v>522</v>
      </c>
      <c r="BP10" s="335">
        <f>Original_data!BK3</f>
        <v>0</v>
      </c>
    </row>
    <row r="11" spans="1:68" x14ac:dyDescent="0.25">
      <c r="A11" s="358"/>
      <c r="B11" s="4" t="str">
        <f>Original_data!A4</f>
        <v>Imports</v>
      </c>
      <c r="C11" s="41">
        <v>1E-3</v>
      </c>
      <c r="D11" s="19" t="s">
        <v>171</v>
      </c>
      <c r="E11" s="18"/>
      <c r="F11" s="316"/>
      <c r="G11" s="331">
        <f>Original_data!B4</f>
        <v>3311</v>
      </c>
      <c r="H11" s="330">
        <f>Original_data!C4</f>
        <v>127443</v>
      </c>
      <c r="I11" s="330">
        <f>Original_data!D4</f>
        <v>1053739</v>
      </c>
      <c r="J11" s="330">
        <f>Original_data!E4</f>
        <v>0</v>
      </c>
      <c r="K11" s="330">
        <f>Original_data!F4</f>
        <v>820</v>
      </c>
      <c r="L11" s="330">
        <f>Original_data!G4</f>
        <v>0</v>
      </c>
      <c r="M11" s="330">
        <f>Original_data!H4</f>
        <v>13338</v>
      </c>
      <c r="N11" s="330">
        <f>Original_data!I4</f>
        <v>0</v>
      </c>
      <c r="O11" s="330">
        <f>Original_data!J4</f>
        <v>1341</v>
      </c>
      <c r="P11" s="330">
        <f>Original_data!K4</f>
        <v>500</v>
      </c>
      <c r="Q11" s="330">
        <f>Original_data!L4</f>
        <v>0</v>
      </c>
      <c r="R11" s="330">
        <f>Original_data!M4</f>
        <v>0</v>
      </c>
      <c r="S11" s="330">
        <f>Original_data!N4</f>
        <v>0</v>
      </c>
      <c r="T11" s="330">
        <f>Original_data!O4</f>
        <v>0</v>
      </c>
      <c r="U11" s="330">
        <f>Original_data!P4</f>
        <v>0</v>
      </c>
      <c r="V11" s="330">
        <f>Original_data!Q4</f>
        <v>0</v>
      </c>
      <c r="W11" s="330">
        <f>Original_data!R4</f>
        <v>0</v>
      </c>
      <c r="X11" s="330">
        <f>Original_data!S4</f>
        <v>873608</v>
      </c>
      <c r="Y11" s="330" t="str">
        <f>Original_data!T4</f>
        <v>x</v>
      </c>
      <c r="Z11" s="330">
        <f>Original_data!U4</f>
        <v>2027396</v>
      </c>
      <c r="AA11" s="330">
        <f>Original_data!V4</f>
        <v>302192</v>
      </c>
      <c r="AB11" s="330">
        <f>Original_data!W4</f>
        <v>0</v>
      </c>
      <c r="AC11" s="330">
        <f>Original_data!X4</f>
        <v>29260</v>
      </c>
      <c r="AD11" s="330">
        <f>Original_data!Y4</f>
        <v>0</v>
      </c>
      <c r="AE11" s="330">
        <f>Original_data!Z4</f>
        <v>0</v>
      </c>
      <c r="AF11" s="330">
        <f>Original_data!AA4</f>
        <v>0</v>
      </c>
      <c r="AG11" s="330">
        <f>Original_data!AB4</f>
        <v>221858</v>
      </c>
      <c r="AH11" s="330">
        <f>Original_data!AC4</f>
        <v>417780</v>
      </c>
      <c r="AI11" s="330">
        <f>Original_data!AD4</f>
        <v>0</v>
      </c>
      <c r="AJ11" s="330">
        <f>Original_data!AE4</f>
        <v>0</v>
      </c>
      <c r="AK11" s="330">
        <f>Original_data!AF4</f>
        <v>112402</v>
      </c>
      <c r="AL11" s="330">
        <f>Original_data!AG4</f>
        <v>8127</v>
      </c>
      <c r="AM11" s="330">
        <f>Original_data!AH4</f>
        <v>656168</v>
      </c>
      <c r="AN11" s="330">
        <f>Original_data!AI4</f>
        <v>1403240</v>
      </c>
      <c r="AO11" s="330">
        <f>Original_data!AJ4</f>
        <v>665412</v>
      </c>
      <c r="AP11" s="330">
        <f>Original_data!AK4</f>
        <v>38542</v>
      </c>
      <c r="AQ11" s="330">
        <f>Original_data!AL4</f>
        <v>54558</v>
      </c>
      <c r="AR11" s="330">
        <f>Original_data!AM4</f>
        <v>7215</v>
      </c>
      <c r="AS11" s="330">
        <f>Original_data!AN4</f>
        <v>4800</v>
      </c>
      <c r="AT11" s="330">
        <f>Original_data!AO4</f>
        <v>32960</v>
      </c>
      <c r="AU11" s="330">
        <f>Original_data!AP4</f>
        <v>31240</v>
      </c>
      <c r="AV11" s="330">
        <f>Original_data!AQ4</f>
        <v>0</v>
      </c>
      <c r="AW11" s="330">
        <f>Original_data!AR4</f>
        <v>8431</v>
      </c>
      <c r="AX11" s="330">
        <f>Original_data!AS4</f>
        <v>7183</v>
      </c>
      <c r="AY11" s="330">
        <f>Original_data!AT4</f>
        <v>5758</v>
      </c>
      <c r="AZ11" s="330">
        <f>Original_data!AU4</f>
        <v>0</v>
      </c>
      <c r="BA11" s="330">
        <f>Original_data!AV4</f>
        <v>4995</v>
      </c>
      <c r="BB11" s="330">
        <f>Original_data!AW4</f>
        <v>0</v>
      </c>
      <c r="BC11" s="330">
        <f>Original_data!AX4</f>
        <v>0</v>
      </c>
      <c r="BD11" s="330">
        <f>Original_data!AY4</f>
        <v>0</v>
      </c>
      <c r="BE11" s="330">
        <f>Original_data!AZ4</f>
        <v>1410</v>
      </c>
      <c r="BF11" s="330">
        <f>Original_data!BA4</f>
        <v>0</v>
      </c>
      <c r="BG11" s="330">
        <f>Original_data!BB4</f>
        <v>0</v>
      </c>
      <c r="BH11" s="330">
        <f>Original_data!BC4</f>
        <v>0</v>
      </c>
      <c r="BI11" s="330">
        <f>Original_data!BD4</f>
        <v>0</v>
      </c>
      <c r="BJ11" s="330">
        <f>Original_data!BE4</f>
        <v>0</v>
      </c>
      <c r="BK11" s="330">
        <f>Original_data!BF4</f>
        <v>0</v>
      </c>
      <c r="BL11" s="330">
        <f>Original_data!BG4</f>
        <v>0</v>
      </c>
      <c r="BM11" s="330">
        <f>Original_data!BH4</f>
        <v>0</v>
      </c>
      <c r="BN11" s="330">
        <f>Original_data!BI4</f>
        <v>0</v>
      </c>
      <c r="BO11" s="330">
        <f>Original_data!BJ4</f>
        <v>0</v>
      </c>
      <c r="BP11" s="332">
        <f>Original_data!BK4</f>
        <v>118299</v>
      </c>
    </row>
    <row r="12" spans="1:68" x14ac:dyDescent="0.25">
      <c r="A12" s="358"/>
      <c r="B12" s="4" t="str">
        <f>Original_data!A5</f>
        <v>Exports</v>
      </c>
      <c r="C12" s="5">
        <v>-1E-3</v>
      </c>
      <c r="D12" s="19" t="s">
        <v>171</v>
      </c>
      <c r="E12" s="18"/>
      <c r="F12" s="316"/>
      <c r="G12" s="331">
        <f>Original_data!B5</f>
        <v>-1817</v>
      </c>
      <c r="H12" s="330">
        <f>Original_data!C5</f>
        <v>0</v>
      </c>
      <c r="I12" s="330">
        <f>Original_data!D5</f>
        <v>-769743</v>
      </c>
      <c r="J12" s="330">
        <f>Original_data!E5</f>
        <v>0</v>
      </c>
      <c r="K12" s="330">
        <f>Original_data!F5</f>
        <v>0</v>
      </c>
      <c r="L12" s="330">
        <f>Original_data!G5</f>
        <v>0</v>
      </c>
      <c r="M12" s="330">
        <f>Original_data!H5</f>
        <v>-15247</v>
      </c>
      <c r="N12" s="330">
        <f>Original_data!I5</f>
        <v>0</v>
      </c>
      <c r="O12" s="330">
        <f>Original_data!J5</f>
        <v>-3059</v>
      </c>
      <c r="P12" s="330">
        <f>Original_data!K5</f>
        <v>0</v>
      </c>
      <c r="Q12" s="330">
        <f>Original_data!L5</f>
        <v>0</v>
      </c>
      <c r="R12" s="330">
        <f>Original_data!M5</f>
        <v>0</v>
      </c>
      <c r="S12" s="330">
        <f>Original_data!N5</f>
        <v>0</v>
      </c>
      <c r="T12" s="330">
        <f>Original_data!O5</f>
        <v>0</v>
      </c>
      <c r="U12" s="330">
        <f>Original_data!P5</f>
        <v>0</v>
      </c>
      <c r="V12" s="330">
        <f>Original_data!Q5</f>
        <v>0</v>
      </c>
      <c r="W12" s="330">
        <f>Original_data!R5</f>
        <v>0</v>
      </c>
      <c r="X12" s="330">
        <f>Original_data!S5</f>
        <v>-1762212</v>
      </c>
      <c r="Y12" s="330" t="str">
        <f>Original_data!T5</f>
        <v>x</v>
      </c>
      <c r="Z12" s="330">
        <f>Original_data!U5</f>
        <v>-26218</v>
      </c>
      <c r="AA12" s="330">
        <f>Original_data!V5</f>
        <v>-3520</v>
      </c>
      <c r="AB12" s="330">
        <f>Original_data!W5</f>
        <v>0</v>
      </c>
      <c r="AC12" s="330">
        <f>Original_data!X5</f>
        <v>-17160</v>
      </c>
      <c r="AD12" s="330">
        <f>Original_data!Y5</f>
        <v>0</v>
      </c>
      <c r="AE12" s="330">
        <f>Original_data!Z5</f>
        <v>0</v>
      </c>
      <c r="AF12" s="330">
        <f>Original_data!AA5</f>
        <v>0</v>
      </c>
      <c r="AG12" s="330">
        <f>Original_data!AB5</f>
        <v>-74934</v>
      </c>
      <c r="AH12" s="330">
        <f>Original_data!AC5</f>
        <v>-830676</v>
      </c>
      <c r="AI12" s="330">
        <f>Original_data!AD5</f>
        <v>-2640</v>
      </c>
      <c r="AJ12" s="330">
        <f>Original_data!AE5</f>
        <v>0</v>
      </c>
      <c r="AK12" s="330">
        <f>Original_data!AF5</f>
        <v>-259849</v>
      </c>
      <c r="AL12" s="330">
        <f>Original_data!AG5</f>
        <v>-15953</v>
      </c>
      <c r="AM12" s="330">
        <f>Original_data!AH5</f>
        <v>-1182363</v>
      </c>
      <c r="AN12" s="330">
        <f>Original_data!AI5</f>
        <v>-1178800</v>
      </c>
      <c r="AO12" s="330">
        <f>Original_data!AJ5</f>
        <v>-485232</v>
      </c>
      <c r="AP12" s="330">
        <f>Original_data!AK5</f>
        <v>-18268</v>
      </c>
      <c r="AQ12" s="330">
        <f>Original_data!AL5</f>
        <v>-66486</v>
      </c>
      <c r="AR12" s="330">
        <f>Original_data!AM5</f>
        <v>-19032</v>
      </c>
      <c r="AS12" s="330">
        <f>Original_data!AN5</f>
        <v>-6480</v>
      </c>
      <c r="AT12" s="330">
        <f>Original_data!AO5</f>
        <v>-35200</v>
      </c>
      <c r="AU12" s="330">
        <f>Original_data!AP5</f>
        <v>-44520</v>
      </c>
      <c r="AV12" s="330">
        <f>Original_data!AQ5</f>
        <v>0</v>
      </c>
      <c r="AW12" s="330">
        <f>Original_data!AR5</f>
        <v>-1419</v>
      </c>
      <c r="AX12" s="330">
        <f>Original_data!AS5</f>
        <v>-1208</v>
      </c>
      <c r="AY12" s="330">
        <f>Original_data!AT5</f>
        <v>-11739</v>
      </c>
      <c r="AZ12" s="330">
        <f>Original_data!AU5</f>
        <v>0</v>
      </c>
      <c r="BA12" s="330" t="str">
        <f>Original_data!AV5</f>
        <v>c</v>
      </c>
      <c r="BB12" s="330">
        <f>Original_data!AW5</f>
        <v>-55944</v>
      </c>
      <c r="BC12" s="330">
        <f>Original_data!AX5</f>
        <v>0</v>
      </c>
      <c r="BD12" s="330">
        <f>Original_data!AY5</f>
        <v>0</v>
      </c>
      <c r="BE12" s="330">
        <f>Original_data!AZ5</f>
        <v>-1140</v>
      </c>
      <c r="BF12" s="330">
        <f>Original_data!BA5</f>
        <v>0</v>
      </c>
      <c r="BG12" s="330">
        <f>Original_data!BB5</f>
        <v>0</v>
      </c>
      <c r="BH12" s="330">
        <f>Original_data!BC5</f>
        <v>0</v>
      </c>
      <c r="BI12" s="330">
        <f>Original_data!BD5</f>
        <v>0</v>
      </c>
      <c r="BJ12" s="330">
        <f>Original_data!BE5</f>
        <v>0</v>
      </c>
      <c r="BK12" s="330">
        <f>Original_data!BF5</f>
        <v>0</v>
      </c>
      <c r="BL12" s="330">
        <f>Original_data!BG5</f>
        <v>0</v>
      </c>
      <c r="BM12" s="330">
        <f>Original_data!BH5</f>
        <v>0</v>
      </c>
      <c r="BN12" s="330">
        <f>Original_data!BI5</f>
        <v>0</v>
      </c>
      <c r="BO12" s="330">
        <f>Original_data!BJ5</f>
        <v>0</v>
      </c>
      <c r="BP12" s="332">
        <f>Original_data!BK5</f>
        <v>-65273</v>
      </c>
    </row>
    <row r="13" spans="1:68" x14ac:dyDescent="0.25">
      <c r="A13" s="358"/>
      <c r="B13" s="4" t="str">
        <f>Original_data!A6</f>
        <v>International marine bunkers</v>
      </c>
      <c r="C13" s="41">
        <v>1E-3</v>
      </c>
      <c r="D13" s="5" t="s">
        <v>173</v>
      </c>
      <c r="E13" s="19" t="s">
        <v>178</v>
      </c>
      <c r="F13" s="317" t="s">
        <v>306</v>
      </c>
      <c r="G13" s="331">
        <f>Original_data!B6</f>
        <v>0</v>
      </c>
      <c r="H13" s="330">
        <f>Original_data!C6</f>
        <v>0</v>
      </c>
      <c r="I13" s="330">
        <f>Original_data!D6</f>
        <v>0</v>
      </c>
      <c r="J13" s="330">
        <f>Original_data!E6</f>
        <v>0</v>
      </c>
      <c r="K13" s="330">
        <f>Original_data!F6</f>
        <v>0</v>
      </c>
      <c r="L13" s="330">
        <f>Original_data!G6</f>
        <v>0</v>
      </c>
      <c r="M13" s="330">
        <f>Original_data!H6</f>
        <v>0</v>
      </c>
      <c r="N13" s="330">
        <f>Original_data!I6</f>
        <v>0</v>
      </c>
      <c r="O13" s="330">
        <f>Original_data!J6</f>
        <v>0</v>
      </c>
      <c r="P13" s="330">
        <f>Original_data!K6</f>
        <v>0</v>
      </c>
      <c r="Q13" s="330">
        <f>Original_data!L6</f>
        <v>0</v>
      </c>
      <c r="R13" s="330">
        <f>Original_data!M6</f>
        <v>0</v>
      </c>
      <c r="S13" s="330">
        <f>Original_data!N6</f>
        <v>0</v>
      </c>
      <c r="T13" s="330">
        <f>Original_data!O6</f>
        <v>0</v>
      </c>
      <c r="U13" s="330">
        <f>Original_data!P6</f>
        <v>0</v>
      </c>
      <c r="V13" s="330">
        <f>Original_data!Q6</f>
        <v>0</v>
      </c>
      <c r="W13" s="330">
        <f>Original_data!R6</f>
        <v>0</v>
      </c>
      <c r="X13" s="330">
        <f>Original_data!S6</f>
        <v>0</v>
      </c>
      <c r="Y13" s="330" t="str">
        <f>Original_data!T6</f>
        <v>x</v>
      </c>
      <c r="Z13" s="330">
        <f>Original_data!U6</f>
        <v>0</v>
      </c>
      <c r="AA13" s="330">
        <f>Original_data!V6</f>
        <v>0</v>
      </c>
      <c r="AB13" s="330">
        <f>Original_data!W6</f>
        <v>0</v>
      </c>
      <c r="AC13" s="330">
        <f>Original_data!X6</f>
        <v>0</v>
      </c>
      <c r="AD13" s="330">
        <f>Original_data!Y6</f>
        <v>0</v>
      </c>
      <c r="AE13" s="330">
        <f>Original_data!Z6</f>
        <v>0</v>
      </c>
      <c r="AF13" s="330">
        <f>Original_data!AA6</f>
        <v>0</v>
      </c>
      <c r="AG13" s="330">
        <f>Original_data!AB6</f>
        <v>0</v>
      </c>
      <c r="AH13" s="330">
        <f>Original_data!AC6</f>
        <v>0</v>
      </c>
      <c r="AI13" s="330">
        <f>Original_data!AD6</f>
        <v>0</v>
      </c>
      <c r="AJ13" s="330">
        <f>Original_data!AE6</f>
        <v>0</v>
      </c>
      <c r="AK13" s="330">
        <f>Original_data!AF6</f>
        <v>0</v>
      </c>
      <c r="AL13" s="330">
        <f>Original_data!AG6</f>
        <v>0</v>
      </c>
      <c r="AM13" s="330">
        <f>Original_data!AH6</f>
        <v>-57169</v>
      </c>
      <c r="AN13" s="330">
        <f>Original_data!AI6</f>
        <v>-471080</v>
      </c>
      <c r="AO13" s="330">
        <f>Original_data!AJ6</f>
        <v>0</v>
      </c>
      <c r="AP13" s="330">
        <f>Original_data!AK6</f>
        <v>0</v>
      </c>
      <c r="AQ13" s="330">
        <f>Original_data!AL6</f>
        <v>-840</v>
      </c>
      <c r="AR13" s="330">
        <f>Original_data!AM6</f>
        <v>0</v>
      </c>
      <c r="AS13" s="330">
        <f>Original_data!AN6</f>
        <v>0</v>
      </c>
      <c r="AT13" s="330">
        <f>Original_data!AO6</f>
        <v>0</v>
      </c>
      <c r="AU13" s="330">
        <f>Original_data!AP6</f>
        <v>0</v>
      </c>
      <c r="AV13" s="330">
        <f>Original_data!AQ6</f>
        <v>0</v>
      </c>
      <c r="AW13" s="330">
        <f>Original_data!AR6</f>
        <v>0</v>
      </c>
      <c r="AX13" s="330">
        <f>Original_data!AS6</f>
        <v>0</v>
      </c>
      <c r="AY13" s="330">
        <f>Original_data!AT6</f>
        <v>0</v>
      </c>
      <c r="AZ13" s="330">
        <f>Original_data!AU6</f>
        <v>0</v>
      </c>
      <c r="BA13" s="330">
        <f>Original_data!AV6</f>
        <v>0</v>
      </c>
      <c r="BB13" s="330">
        <f>Original_data!AW6</f>
        <v>0</v>
      </c>
      <c r="BC13" s="330">
        <f>Original_data!AX6</f>
        <v>0</v>
      </c>
      <c r="BD13" s="330">
        <f>Original_data!AY6</f>
        <v>0</v>
      </c>
      <c r="BE13" s="330">
        <f>Original_data!AZ6</f>
        <v>0</v>
      </c>
      <c r="BF13" s="330">
        <f>Original_data!BA6</f>
        <v>0</v>
      </c>
      <c r="BG13" s="330">
        <f>Original_data!BB6</f>
        <v>0</v>
      </c>
      <c r="BH13" s="330">
        <f>Original_data!BC6</f>
        <v>0</v>
      </c>
      <c r="BI13" s="330">
        <f>Original_data!BD6</f>
        <v>0</v>
      </c>
      <c r="BJ13" s="330">
        <f>Original_data!BE6</f>
        <v>0</v>
      </c>
      <c r="BK13" s="330">
        <f>Original_data!BF6</f>
        <v>0</v>
      </c>
      <c r="BL13" s="330">
        <f>Original_data!BG6</f>
        <v>0</v>
      </c>
      <c r="BM13" s="330">
        <f>Original_data!BH6</f>
        <v>0</v>
      </c>
      <c r="BN13" s="330">
        <f>Original_data!BI6</f>
        <v>0</v>
      </c>
      <c r="BO13" s="330">
        <f>Original_data!BJ6</f>
        <v>0</v>
      </c>
      <c r="BP13" s="332">
        <f>Original_data!BK6</f>
        <v>0</v>
      </c>
    </row>
    <row r="14" spans="1:68" x14ac:dyDescent="0.25">
      <c r="A14" s="358"/>
      <c r="B14" s="4" t="str">
        <f>Original_data!A7</f>
        <v>International aviation bunkers</v>
      </c>
      <c r="C14" s="41">
        <v>1E-3</v>
      </c>
      <c r="D14" s="5" t="s">
        <v>173</v>
      </c>
      <c r="E14" s="19" t="s">
        <v>178</v>
      </c>
      <c r="F14" s="317" t="s">
        <v>306</v>
      </c>
      <c r="G14" s="331">
        <f>Original_data!B7</f>
        <v>0</v>
      </c>
      <c r="H14" s="330">
        <f>Original_data!C7</f>
        <v>0</v>
      </c>
      <c r="I14" s="330">
        <f>Original_data!D7</f>
        <v>0</v>
      </c>
      <c r="J14" s="330">
        <f>Original_data!E7</f>
        <v>0</v>
      </c>
      <c r="K14" s="330">
        <f>Original_data!F7</f>
        <v>0</v>
      </c>
      <c r="L14" s="330">
        <f>Original_data!G7</f>
        <v>0</v>
      </c>
      <c r="M14" s="330">
        <f>Original_data!H7</f>
        <v>0</v>
      </c>
      <c r="N14" s="330">
        <f>Original_data!I7</f>
        <v>0</v>
      </c>
      <c r="O14" s="330">
        <f>Original_data!J7</f>
        <v>0</v>
      </c>
      <c r="P14" s="330">
        <f>Original_data!K7</f>
        <v>0</v>
      </c>
      <c r="Q14" s="330">
        <f>Original_data!L7</f>
        <v>0</v>
      </c>
      <c r="R14" s="330">
        <f>Original_data!M7</f>
        <v>0</v>
      </c>
      <c r="S14" s="330">
        <f>Original_data!N7</f>
        <v>0</v>
      </c>
      <c r="T14" s="330">
        <f>Original_data!O7</f>
        <v>0</v>
      </c>
      <c r="U14" s="330">
        <f>Original_data!P7</f>
        <v>0</v>
      </c>
      <c r="V14" s="330">
        <f>Original_data!Q7</f>
        <v>0</v>
      </c>
      <c r="W14" s="330">
        <f>Original_data!R7</f>
        <v>0</v>
      </c>
      <c r="X14" s="330">
        <f>Original_data!S7</f>
        <v>0</v>
      </c>
      <c r="Y14" s="330" t="str">
        <f>Original_data!T7</f>
        <v>x</v>
      </c>
      <c r="Z14" s="330">
        <f>Original_data!U7</f>
        <v>0</v>
      </c>
      <c r="AA14" s="330">
        <f>Original_data!V7</f>
        <v>0</v>
      </c>
      <c r="AB14" s="330">
        <f>Original_data!W7</f>
        <v>0</v>
      </c>
      <c r="AC14" s="330">
        <f>Original_data!X7</f>
        <v>0</v>
      </c>
      <c r="AD14" s="330">
        <f>Original_data!Y7</f>
        <v>0</v>
      </c>
      <c r="AE14" s="330">
        <f>Original_data!Z7</f>
        <v>0</v>
      </c>
      <c r="AF14" s="330">
        <f>Original_data!AA7</f>
        <v>0</v>
      </c>
      <c r="AG14" s="330">
        <f>Original_data!AB7</f>
        <v>0</v>
      </c>
      <c r="AH14" s="330">
        <f>Original_data!AC7</f>
        <v>0</v>
      </c>
      <c r="AI14" s="330">
        <f>Original_data!AD7</f>
        <v>0</v>
      </c>
      <c r="AJ14" s="330">
        <f>Original_data!AE7</f>
        <v>0</v>
      </c>
      <c r="AK14" s="330">
        <f>Original_data!AF7</f>
        <v>-149683</v>
      </c>
      <c r="AL14" s="330">
        <f>Original_data!AG7</f>
        <v>0</v>
      </c>
      <c r="AM14" s="330">
        <f>Original_data!AH7</f>
        <v>0</v>
      </c>
      <c r="AN14" s="330">
        <f>Original_data!AI7</f>
        <v>0</v>
      </c>
      <c r="AO14" s="330">
        <f>Original_data!AJ7</f>
        <v>0</v>
      </c>
      <c r="AP14" s="330">
        <f>Original_data!AK7</f>
        <v>0</v>
      </c>
      <c r="AQ14" s="330">
        <f>Original_data!AL7</f>
        <v>0</v>
      </c>
      <c r="AR14" s="330">
        <f>Original_data!AM7</f>
        <v>0</v>
      </c>
      <c r="AS14" s="330">
        <f>Original_data!AN7</f>
        <v>0</v>
      </c>
      <c r="AT14" s="330">
        <f>Original_data!AO7</f>
        <v>0</v>
      </c>
      <c r="AU14" s="330">
        <f>Original_data!AP7</f>
        <v>0</v>
      </c>
      <c r="AV14" s="330">
        <f>Original_data!AQ7</f>
        <v>0</v>
      </c>
      <c r="AW14" s="330">
        <f>Original_data!AR7</f>
        <v>0</v>
      </c>
      <c r="AX14" s="330">
        <f>Original_data!AS7</f>
        <v>0</v>
      </c>
      <c r="AY14" s="330">
        <f>Original_data!AT7</f>
        <v>0</v>
      </c>
      <c r="AZ14" s="330">
        <f>Original_data!AU7</f>
        <v>0</v>
      </c>
      <c r="BA14" s="330">
        <f>Original_data!AV7</f>
        <v>0</v>
      </c>
      <c r="BB14" s="330">
        <f>Original_data!AW7</f>
        <v>0</v>
      </c>
      <c r="BC14" s="330">
        <f>Original_data!AX7</f>
        <v>0</v>
      </c>
      <c r="BD14" s="330">
        <f>Original_data!AY7</f>
        <v>0</v>
      </c>
      <c r="BE14" s="330">
        <f>Original_data!AZ7</f>
        <v>0</v>
      </c>
      <c r="BF14" s="330">
        <f>Original_data!BA7</f>
        <v>0</v>
      </c>
      <c r="BG14" s="330">
        <f>Original_data!BB7</f>
        <v>0</v>
      </c>
      <c r="BH14" s="330">
        <f>Original_data!BC7</f>
        <v>0</v>
      </c>
      <c r="BI14" s="330">
        <f>Original_data!BD7</f>
        <v>0</v>
      </c>
      <c r="BJ14" s="330">
        <f>Original_data!BE7</f>
        <v>0</v>
      </c>
      <c r="BK14" s="330">
        <f>Original_data!BF7</f>
        <v>0</v>
      </c>
      <c r="BL14" s="330">
        <f>Original_data!BG7</f>
        <v>0</v>
      </c>
      <c r="BM14" s="330">
        <f>Original_data!BH7</f>
        <v>0</v>
      </c>
      <c r="BN14" s="330">
        <f>Original_data!BI7</f>
        <v>0</v>
      </c>
      <c r="BO14" s="330">
        <f>Original_data!BJ7</f>
        <v>0</v>
      </c>
      <c r="BP14" s="332">
        <f>Original_data!BK7</f>
        <v>0</v>
      </c>
    </row>
    <row r="15" spans="1:68" x14ac:dyDescent="0.25">
      <c r="A15" s="358"/>
      <c r="B15" s="4" t="str">
        <f>Original_data!A8</f>
        <v>Stock changes</v>
      </c>
      <c r="C15" s="5">
        <v>-1E-3</v>
      </c>
      <c r="D15" s="19" t="s">
        <v>174</v>
      </c>
      <c r="E15" s="18"/>
      <c r="F15" s="316"/>
      <c r="G15" s="331">
        <f>Original_data!B8</f>
        <v>-469</v>
      </c>
      <c r="H15" s="330">
        <f>Original_data!C8</f>
        <v>-3842</v>
      </c>
      <c r="I15" s="330">
        <f>Original_data!D8</f>
        <v>-30722</v>
      </c>
      <c r="J15" s="330">
        <f>Original_data!E8</f>
        <v>0</v>
      </c>
      <c r="K15" s="330">
        <f>Original_data!F8</f>
        <v>-200</v>
      </c>
      <c r="L15" s="330">
        <f>Original_data!G8</f>
        <v>0</v>
      </c>
      <c r="M15" s="330">
        <f>Original_data!H8</f>
        <v>1710</v>
      </c>
      <c r="N15" s="330">
        <f>Original_data!I8</f>
        <v>0</v>
      </c>
      <c r="O15" s="330">
        <f>Original_data!J8</f>
        <v>0</v>
      </c>
      <c r="P15" s="330">
        <f>Original_data!K8</f>
        <v>0</v>
      </c>
      <c r="Q15" s="330">
        <f>Original_data!L8</f>
        <v>0</v>
      </c>
      <c r="R15" s="330">
        <f>Original_data!M8</f>
        <v>0</v>
      </c>
      <c r="S15" s="330">
        <f>Original_data!N8</f>
        <v>0</v>
      </c>
      <c r="T15" s="330">
        <f>Original_data!O8</f>
        <v>0</v>
      </c>
      <c r="U15" s="330">
        <f>Original_data!P8</f>
        <v>0</v>
      </c>
      <c r="V15" s="330">
        <f>Original_data!Q8</f>
        <v>0</v>
      </c>
      <c r="W15" s="330">
        <f>Original_data!R8</f>
        <v>0</v>
      </c>
      <c r="X15" s="330">
        <f>Original_data!S8</f>
        <v>-3292</v>
      </c>
      <c r="Y15" s="330" t="str">
        <f>Original_data!T8</f>
        <v>x</v>
      </c>
      <c r="Z15" s="330">
        <f>Original_data!U8</f>
        <v>59268</v>
      </c>
      <c r="AA15" s="330">
        <f>Original_data!V8</f>
        <v>-3872</v>
      </c>
      <c r="AB15" s="330">
        <f>Original_data!W8</f>
        <v>0</v>
      </c>
      <c r="AC15" s="330">
        <f>Original_data!X8</f>
        <v>1100</v>
      </c>
      <c r="AD15" s="330">
        <f>Original_data!Y8</f>
        <v>0</v>
      </c>
      <c r="AE15" s="330">
        <f>Original_data!Z8</f>
        <v>0</v>
      </c>
      <c r="AF15" s="330">
        <f>Original_data!AA8</f>
        <v>0</v>
      </c>
      <c r="AG15" s="330">
        <f>Original_data!AB8</f>
        <v>-1748</v>
      </c>
      <c r="AH15" s="330">
        <f>Original_data!AC8</f>
        <v>-5104</v>
      </c>
      <c r="AI15" s="330">
        <f>Original_data!AD8</f>
        <v>88</v>
      </c>
      <c r="AJ15" s="330">
        <f>Original_data!AE8</f>
        <v>0</v>
      </c>
      <c r="AK15" s="330">
        <f>Original_data!AF8</f>
        <v>1548</v>
      </c>
      <c r="AL15" s="330">
        <f>Original_data!AG8</f>
        <v>602</v>
      </c>
      <c r="AM15" s="330">
        <f>Original_data!AH8</f>
        <v>6177</v>
      </c>
      <c r="AN15" s="330">
        <f>Original_data!AI8</f>
        <v>-4720</v>
      </c>
      <c r="AO15" s="330">
        <f>Original_data!AJ8</f>
        <v>-11308</v>
      </c>
      <c r="AP15" s="330">
        <f>Original_data!AK8</f>
        <v>872</v>
      </c>
      <c r="AQ15" s="330">
        <f>Original_data!AL8</f>
        <v>-3738</v>
      </c>
      <c r="AR15" s="330">
        <f>Original_data!AM8</f>
        <v>-234</v>
      </c>
      <c r="AS15" s="330">
        <f>Original_data!AN8</f>
        <v>-160</v>
      </c>
      <c r="AT15" s="330">
        <f>Original_data!AO8</f>
        <v>64</v>
      </c>
      <c r="AU15" s="330">
        <f>Original_data!AP8</f>
        <v>-360</v>
      </c>
      <c r="AV15" s="330">
        <f>Original_data!AQ8</f>
        <v>0</v>
      </c>
      <c r="AW15" s="330">
        <f>Original_data!AR8</f>
        <v>0</v>
      </c>
      <c r="AX15" s="330">
        <f>Original_data!AS8</f>
        <v>0</v>
      </c>
      <c r="AY15" s="330">
        <f>Original_data!AT8</f>
        <v>0</v>
      </c>
      <c r="AZ15" s="330">
        <f>Original_data!AU8</f>
        <v>0</v>
      </c>
      <c r="BA15" s="330">
        <f>Original_data!AV8</f>
        <v>378</v>
      </c>
      <c r="BB15" s="330">
        <f>Original_data!AW8</f>
        <v>2627</v>
      </c>
      <c r="BC15" s="330">
        <f>Original_data!AX8</f>
        <v>0</v>
      </c>
      <c r="BD15" s="330">
        <f>Original_data!AY8</f>
        <v>0</v>
      </c>
      <c r="BE15" s="330">
        <f>Original_data!AZ8</f>
        <v>0</v>
      </c>
      <c r="BF15" s="330">
        <f>Original_data!BA8</f>
        <v>0</v>
      </c>
      <c r="BG15" s="330">
        <f>Original_data!BB8</f>
        <v>0</v>
      </c>
      <c r="BH15" s="330">
        <f>Original_data!BC8</f>
        <v>0</v>
      </c>
      <c r="BI15" s="330">
        <f>Original_data!BD8</f>
        <v>0</v>
      </c>
      <c r="BJ15" s="330">
        <f>Original_data!BE8</f>
        <v>0</v>
      </c>
      <c r="BK15" s="330">
        <f>Original_data!BF8</f>
        <v>0</v>
      </c>
      <c r="BL15" s="330">
        <f>Original_data!BG8</f>
        <v>0</v>
      </c>
      <c r="BM15" s="330">
        <f>Original_data!BH8</f>
        <v>0</v>
      </c>
      <c r="BN15" s="330">
        <f>Original_data!BI8</f>
        <v>0</v>
      </c>
      <c r="BO15" s="330">
        <f>Original_data!BJ8</f>
        <v>0</v>
      </c>
      <c r="BP15" s="332">
        <f>Original_data!BK8</f>
        <v>0</v>
      </c>
    </row>
    <row r="16" spans="1:68" x14ac:dyDescent="0.25">
      <c r="A16" s="358"/>
      <c r="B16" s="4" t="str">
        <f>Original_data!A10</f>
        <v>Transfers</v>
      </c>
      <c r="C16" s="41">
        <v>1E-3</v>
      </c>
      <c r="D16" s="19" t="s">
        <v>174</v>
      </c>
      <c r="E16" s="5" t="s">
        <v>176</v>
      </c>
      <c r="F16" s="306" t="s">
        <v>237</v>
      </c>
      <c r="G16" s="331">
        <f>Original_data!B9</f>
        <v>1026</v>
      </c>
      <c r="H16" s="330">
        <f>Original_data!C9</f>
        <v>123601</v>
      </c>
      <c r="I16" s="330">
        <f>Original_data!D9</f>
        <v>253274</v>
      </c>
      <c r="J16" s="330">
        <f>Original_data!E9</f>
        <v>0</v>
      </c>
      <c r="K16" s="330">
        <f>Original_data!F9</f>
        <v>620</v>
      </c>
      <c r="L16" s="330">
        <f>Original_data!G9</f>
        <v>0</v>
      </c>
      <c r="M16" s="330">
        <f>Original_data!H9</f>
        <v>-200</v>
      </c>
      <c r="N16" s="330">
        <f>Original_data!I9</f>
        <v>0</v>
      </c>
      <c r="O16" s="330">
        <f>Original_data!J9</f>
        <v>-1718</v>
      </c>
      <c r="P16" s="330">
        <f>Original_data!K9</f>
        <v>500</v>
      </c>
      <c r="Q16" s="330">
        <f>Original_data!L9</f>
        <v>0</v>
      </c>
      <c r="R16" s="330">
        <f>Original_data!M9</f>
        <v>0</v>
      </c>
      <c r="S16" s="330">
        <f>Original_data!N9</f>
        <v>0</v>
      </c>
      <c r="T16" s="330">
        <f>Original_data!O9</f>
        <v>0</v>
      </c>
      <c r="U16" s="330">
        <f>Original_data!P9</f>
        <v>0</v>
      </c>
      <c r="V16" s="330">
        <f>Original_data!Q9</f>
        <v>0</v>
      </c>
      <c r="W16" s="330">
        <f>Original_data!R9</f>
        <v>0</v>
      </c>
      <c r="X16" s="330">
        <f>Original_data!S9</f>
        <v>1206950</v>
      </c>
      <c r="Y16" s="330" t="str">
        <f>Original_data!T9</f>
        <v>x</v>
      </c>
      <c r="Z16" s="330">
        <f>Original_data!U9</f>
        <v>2125563</v>
      </c>
      <c r="AA16" s="330">
        <f>Original_data!V9</f>
        <v>311036</v>
      </c>
      <c r="AB16" s="330">
        <f>Original_data!W9</f>
        <v>0</v>
      </c>
      <c r="AC16" s="330">
        <f>Original_data!X9</f>
        <v>19272</v>
      </c>
      <c r="AD16" s="330">
        <f>Original_data!Y9</f>
        <v>0</v>
      </c>
      <c r="AE16" s="330">
        <f>Original_data!Z9</f>
        <v>0</v>
      </c>
      <c r="AF16" s="330">
        <f>Original_data!AA9</f>
        <v>0</v>
      </c>
      <c r="AG16" s="330">
        <f>Original_data!AB9</f>
        <v>145176</v>
      </c>
      <c r="AH16" s="330">
        <f>Original_data!AC9</f>
        <v>-418000</v>
      </c>
      <c r="AI16" s="330">
        <f>Original_data!AD9</f>
        <v>-2552</v>
      </c>
      <c r="AJ16" s="330">
        <f>Original_data!AE9</f>
        <v>0</v>
      </c>
      <c r="AK16" s="330">
        <f>Original_data!AF9</f>
        <v>-295582</v>
      </c>
      <c r="AL16" s="330">
        <f>Original_data!AG9</f>
        <v>-7224</v>
      </c>
      <c r="AM16" s="330">
        <f>Original_data!AH9</f>
        <v>-577187</v>
      </c>
      <c r="AN16" s="330">
        <f>Original_data!AI9</f>
        <v>-251360</v>
      </c>
      <c r="AO16" s="330">
        <f>Original_data!AJ9</f>
        <v>168872</v>
      </c>
      <c r="AP16" s="330">
        <f>Original_data!AK9</f>
        <v>21146</v>
      </c>
      <c r="AQ16" s="330">
        <f>Original_data!AL9</f>
        <v>-16506</v>
      </c>
      <c r="AR16" s="330">
        <f>Original_data!AM9</f>
        <v>-12051</v>
      </c>
      <c r="AS16" s="330">
        <f>Original_data!AN9</f>
        <v>-1840</v>
      </c>
      <c r="AT16" s="330">
        <f>Original_data!AO9</f>
        <v>-2176</v>
      </c>
      <c r="AU16" s="330">
        <f>Original_data!AP9</f>
        <v>-13640</v>
      </c>
      <c r="AV16" s="330">
        <f>Original_data!AQ9</f>
        <v>0</v>
      </c>
      <c r="AW16" s="330">
        <f>Original_data!AR9</f>
        <v>40257</v>
      </c>
      <c r="AX16" s="330">
        <f>Original_data!AS9</f>
        <v>34294</v>
      </c>
      <c r="AY16" s="330">
        <f>Original_data!AT9</f>
        <v>48023</v>
      </c>
      <c r="AZ16" s="330">
        <f>Original_data!AU9</f>
        <v>13092</v>
      </c>
      <c r="BA16" s="330">
        <f>Original_data!AV9</f>
        <v>5373</v>
      </c>
      <c r="BB16" s="330">
        <f>Original_data!AW9</f>
        <v>10323</v>
      </c>
      <c r="BC16" s="330">
        <f>Original_data!AX9</f>
        <v>0</v>
      </c>
      <c r="BD16" s="330">
        <f>Original_data!AY9</f>
        <v>0</v>
      </c>
      <c r="BE16" s="330">
        <f>Original_data!AZ9</f>
        <v>270</v>
      </c>
      <c r="BF16" s="330">
        <f>Original_data!BA9</f>
        <v>0</v>
      </c>
      <c r="BG16" s="330">
        <f>Original_data!BB9</f>
        <v>0</v>
      </c>
      <c r="BH16" s="330">
        <f>Original_data!BC9</f>
        <v>44637</v>
      </c>
      <c r="BI16" s="330">
        <f>Original_data!BD9</f>
        <v>403</v>
      </c>
      <c r="BJ16" s="330">
        <f>Original_data!BE9</f>
        <v>1502</v>
      </c>
      <c r="BK16" s="330">
        <f>Original_data!BF9</f>
        <v>2827</v>
      </c>
      <c r="BL16" s="330">
        <f>Original_data!BG9</f>
        <v>1128</v>
      </c>
      <c r="BM16" s="330">
        <f>Original_data!BH9</f>
        <v>0</v>
      </c>
      <c r="BN16" s="330">
        <f>Original_data!BI9</f>
        <v>20873</v>
      </c>
      <c r="BO16" s="330">
        <f>Original_data!BJ9</f>
        <v>522</v>
      </c>
      <c r="BP16" s="332">
        <f>Original_data!BK9</f>
        <v>53027</v>
      </c>
    </row>
    <row r="17" spans="1:68" ht="12.6" thickBot="1" x14ac:dyDescent="0.3">
      <c r="A17" s="359"/>
      <c r="B17" s="43" t="str">
        <f>Original_data!A11</f>
        <v>Statistical differences</v>
      </c>
      <c r="C17" s="44">
        <v>-1E-3</v>
      </c>
      <c r="D17" s="44" t="s">
        <v>173</v>
      </c>
      <c r="E17" s="177" t="s">
        <v>175</v>
      </c>
      <c r="F17" s="318" t="s">
        <v>306</v>
      </c>
      <c r="G17" s="331">
        <f>Original_data!B10</f>
        <v>0</v>
      </c>
      <c r="H17" s="330">
        <f>Original_data!C10</f>
        <v>0</v>
      </c>
      <c r="I17" s="330">
        <f>Original_data!D10</f>
        <v>0</v>
      </c>
      <c r="J17" s="330">
        <f>Original_data!E10</f>
        <v>0</v>
      </c>
      <c r="K17" s="330">
        <f>Original_data!F10</f>
        <v>0</v>
      </c>
      <c r="L17" s="330">
        <f>Original_data!G10</f>
        <v>0</v>
      </c>
      <c r="M17" s="330">
        <f>Original_data!H10</f>
        <v>0</v>
      </c>
      <c r="N17" s="330">
        <f>Original_data!I10</f>
        <v>0</v>
      </c>
      <c r="O17" s="330">
        <f>Original_data!J10</f>
        <v>0</v>
      </c>
      <c r="P17" s="330">
        <f>Original_data!K10</f>
        <v>0</v>
      </c>
      <c r="Q17" s="330">
        <f>Original_data!L10</f>
        <v>0</v>
      </c>
      <c r="R17" s="330">
        <f>Original_data!M10</f>
        <v>0</v>
      </c>
      <c r="S17" s="330">
        <f>Original_data!N10</f>
        <v>0</v>
      </c>
      <c r="T17" s="330">
        <f>Original_data!O10</f>
        <v>0</v>
      </c>
      <c r="U17" s="330">
        <f>Original_data!P10</f>
        <v>0</v>
      </c>
      <c r="V17" s="330">
        <f>Original_data!Q10</f>
        <v>0</v>
      </c>
      <c r="W17" s="330">
        <f>Original_data!R10</f>
        <v>0</v>
      </c>
      <c r="X17" s="330">
        <f>Original_data!S10</f>
        <v>0</v>
      </c>
      <c r="Y17" s="330" t="str">
        <f>Original_data!T10</f>
        <v>x</v>
      </c>
      <c r="Z17" s="330">
        <f>Original_data!U10</f>
        <v>0</v>
      </c>
      <c r="AA17" s="330">
        <f>Original_data!V10</f>
        <v>-16808</v>
      </c>
      <c r="AB17" s="330">
        <f>Original_data!W10</f>
        <v>27808</v>
      </c>
      <c r="AC17" s="330">
        <f>Original_data!X10</f>
        <v>0</v>
      </c>
      <c r="AD17" s="330">
        <f>Original_data!Y10</f>
        <v>0</v>
      </c>
      <c r="AE17" s="330">
        <f>Original_data!Z10</f>
        <v>125235</v>
      </c>
      <c r="AF17" s="330">
        <f>Original_data!AA10</f>
        <v>0</v>
      </c>
      <c r="AG17" s="330">
        <f>Original_data!AB10</f>
        <v>-4462</v>
      </c>
      <c r="AH17" s="330">
        <f>Original_data!AC10</f>
        <v>298408</v>
      </c>
      <c r="AI17" s="330">
        <f>Original_data!AD10</f>
        <v>0</v>
      </c>
      <c r="AJ17" s="330">
        <f>Original_data!AE10</f>
        <v>0</v>
      </c>
      <c r="AK17" s="330">
        <f>Original_data!AF10</f>
        <v>-1032</v>
      </c>
      <c r="AL17" s="330">
        <f>Original_data!AG10</f>
        <v>-3913</v>
      </c>
      <c r="AM17" s="330">
        <f>Original_data!AH10</f>
        <v>-16060</v>
      </c>
      <c r="AN17" s="330">
        <f>Original_data!AI10</f>
        <v>-87000</v>
      </c>
      <c r="AO17" s="330">
        <f>Original_data!AJ10</f>
        <v>-251944</v>
      </c>
      <c r="AP17" s="330">
        <f>Original_data!AK10</f>
        <v>-19707</v>
      </c>
      <c r="AQ17" s="330">
        <f>Original_data!AL10</f>
        <v>-1176</v>
      </c>
      <c r="AR17" s="330">
        <f>Original_data!AM10</f>
        <v>-78</v>
      </c>
      <c r="AS17" s="330">
        <f>Original_data!AN10</f>
        <v>360</v>
      </c>
      <c r="AT17" s="330">
        <f>Original_data!AO10</f>
        <v>-1248</v>
      </c>
      <c r="AU17" s="330">
        <f>Original_data!AP10</f>
        <v>-7880</v>
      </c>
      <c r="AV17" s="330">
        <f>Original_data!AQ10</f>
        <v>0</v>
      </c>
      <c r="AW17" s="330">
        <f>Original_data!AR10</f>
        <v>0</v>
      </c>
      <c r="AX17" s="330">
        <f>Original_data!AS10</f>
        <v>0</v>
      </c>
      <c r="AY17" s="330">
        <f>Original_data!AT10</f>
        <v>0</v>
      </c>
      <c r="AZ17" s="330">
        <f>Original_data!AU10</f>
        <v>0</v>
      </c>
      <c r="BA17" s="330">
        <f>Original_data!AV10</f>
        <v>0</v>
      </c>
      <c r="BB17" s="330">
        <f>Original_data!AW10</f>
        <v>0</v>
      </c>
      <c r="BC17" s="330">
        <f>Original_data!AX10</f>
        <v>0</v>
      </c>
      <c r="BD17" s="330">
        <f>Original_data!AY10</f>
        <v>0</v>
      </c>
      <c r="BE17" s="330">
        <f>Original_data!AZ10</f>
        <v>0</v>
      </c>
      <c r="BF17" s="330">
        <f>Original_data!BA10</f>
        <v>0</v>
      </c>
      <c r="BG17" s="330">
        <f>Original_data!BB10</f>
        <v>0</v>
      </c>
      <c r="BH17" s="330">
        <f>Original_data!BC10</f>
        <v>0</v>
      </c>
      <c r="BI17" s="330">
        <f>Original_data!BD10</f>
        <v>0</v>
      </c>
      <c r="BJ17" s="330">
        <f>Original_data!BE10</f>
        <v>0</v>
      </c>
      <c r="BK17" s="330">
        <f>Original_data!BF10</f>
        <v>0</v>
      </c>
      <c r="BL17" s="330">
        <f>Original_data!BG10</f>
        <v>0</v>
      </c>
      <c r="BM17" s="330">
        <f>Original_data!BH10</f>
        <v>0</v>
      </c>
      <c r="BN17" s="330">
        <f>Original_data!BI10</f>
        <v>0</v>
      </c>
      <c r="BO17" s="330">
        <f>Original_data!BJ10</f>
        <v>0</v>
      </c>
      <c r="BP17" s="332">
        <f>Original_data!BK10</f>
        <v>0</v>
      </c>
    </row>
    <row r="18" spans="1:68" x14ac:dyDescent="0.25">
      <c r="A18" s="354" t="s">
        <v>162</v>
      </c>
      <c r="B18" s="22" t="str">
        <f>Original_data!A13</f>
        <v>Main activity producer electricity plants (transf.)</v>
      </c>
      <c r="C18" s="77">
        <v>-1E-3</v>
      </c>
      <c r="D18" s="45" t="s">
        <v>173</v>
      </c>
      <c r="E18" s="45" t="s">
        <v>177</v>
      </c>
      <c r="F18" s="319" t="s">
        <v>307</v>
      </c>
      <c r="G18" s="331">
        <f>Original_data!B11</f>
        <v>0</v>
      </c>
      <c r="H18" s="330">
        <f>Original_data!C11</f>
        <v>0</v>
      </c>
      <c r="I18" s="330">
        <f>Original_data!D11</f>
        <v>1836</v>
      </c>
      <c r="J18" s="330">
        <f>Original_data!E11</f>
        <v>0</v>
      </c>
      <c r="K18" s="330">
        <f>Original_data!F11</f>
        <v>20</v>
      </c>
      <c r="L18" s="330">
        <f>Original_data!G11</f>
        <v>0</v>
      </c>
      <c r="M18" s="330">
        <f>Original_data!H11</f>
        <v>-29</v>
      </c>
      <c r="N18" s="330">
        <f>Original_data!I11</f>
        <v>0</v>
      </c>
      <c r="O18" s="330">
        <f>Original_data!J11</f>
        <v>0</v>
      </c>
      <c r="P18" s="330">
        <f>Original_data!K11</f>
        <v>-20</v>
      </c>
      <c r="Q18" s="330">
        <f>Original_data!L11</f>
        <v>0</v>
      </c>
      <c r="R18" s="330">
        <f>Original_data!M11</f>
        <v>0</v>
      </c>
      <c r="S18" s="330">
        <f>Original_data!N11</f>
        <v>0</v>
      </c>
      <c r="T18" s="330">
        <f>Original_data!O11</f>
        <v>0</v>
      </c>
      <c r="U18" s="330">
        <f>Original_data!P11</f>
        <v>0</v>
      </c>
      <c r="V18" s="330">
        <f>Original_data!Q11</f>
        <v>0</v>
      </c>
      <c r="W18" s="330">
        <f>Original_data!R11</f>
        <v>0</v>
      </c>
      <c r="X18" s="330">
        <f>Original_data!S11</f>
        <v>-8644</v>
      </c>
      <c r="Y18" s="330" t="str">
        <f>Original_data!T11</f>
        <v>x</v>
      </c>
      <c r="Z18" s="330">
        <f>Original_data!U11</f>
        <v>0</v>
      </c>
      <c r="AA18" s="330">
        <f>Original_data!V11</f>
        <v>0</v>
      </c>
      <c r="AB18" s="330">
        <f>Original_data!W11</f>
        <v>15444</v>
      </c>
      <c r="AC18" s="330">
        <f>Original_data!X11</f>
        <v>0</v>
      </c>
      <c r="AD18" s="330">
        <f>Original_data!Y11</f>
        <v>0</v>
      </c>
      <c r="AE18" s="330">
        <f>Original_data!Z11</f>
        <v>0</v>
      </c>
      <c r="AF18" s="330">
        <f>Original_data!AA11</f>
        <v>0</v>
      </c>
      <c r="AG18" s="330">
        <f>Original_data!AB11</f>
        <v>-92</v>
      </c>
      <c r="AH18" s="330">
        <f>Original_data!AC11</f>
        <v>44</v>
      </c>
      <c r="AI18" s="330">
        <f>Original_data!AD11</f>
        <v>-88</v>
      </c>
      <c r="AJ18" s="330">
        <f>Original_data!AE11</f>
        <v>0</v>
      </c>
      <c r="AK18" s="330">
        <f>Original_data!AF11</f>
        <v>-43</v>
      </c>
      <c r="AL18" s="330">
        <f>Original_data!AG11</f>
        <v>-43</v>
      </c>
      <c r="AM18" s="330">
        <f>Original_data!AH11</f>
        <v>-2897</v>
      </c>
      <c r="AN18" s="330">
        <f>Original_data!AI11</f>
        <v>160</v>
      </c>
      <c r="AO18" s="330">
        <f>Original_data!AJ11</f>
        <v>-88</v>
      </c>
      <c r="AP18" s="330">
        <f>Original_data!AK11</f>
        <v>-1090</v>
      </c>
      <c r="AQ18" s="330">
        <f>Original_data!AL11</f>
        <v>-84</v>
      </c>
      <c r="AR18" s="330">
        <f>Original_data!AM11</f>
        <v>-39</v>
      </c>
      <c r="AS18" s="330">
        <f>Original_data!AN11</f>
        <v>0</v>
      </c>
      <c r="AT18" s="330">
        <f>Original_data!AO11</f>
        <v>-32</v>
      </c>
      <c r="AU18" s="330">
        <f>Original_data!AP11</f>
        <v>2800</v>
      </c>
      <c r="AV18" s="330">
        <f>Original_data!AQ11</f>
        <v>0</v>
      </c>
      <c r="AW18" s="330">
        <f>Original_data!AR11</f>
        <v>0</v>
      </c>
      <c r="AX18" s="330">
        <f>Original_data!AS11</f>
        <v>0</v>
      </c>
      <c r="AY18" s="330">
        <f>Original_data!AT11</f>
        <v>0</v>
      </c>
      <c r="AZ18" s="330">
        <f>Original_data!AU11</f>
        <v>0</v>
      </c>
      <c r="BA18" s="330">
        <f>Original_data!AV11</f>
        <v>0</v>
      </c>
      <c r="BB18" s="330">
        <f>Original_data!AW11</f>
        <v>0</v>
      </c>
      <c r="BC18" s="330">
        <f>Original_data!AX11</f>
        <v>0</v>
      </c>
      <c r="BD18" s="330">
        <f>Original_data!AY11</f>
        <v>0</v>
      </c>
      <c r="BE18" s="330">
        <f>Original_data!AZ11</f>
        <v>0</v>
      </c>
      <c r="BF18" s="330">
        <f>Original_data!BA11</f>
        <v>0</v>
      </c>
      <c r="BG18" s="330">
        <f>Original_data!BB11</f>
        <v>0</v>
      </c>
      <c r="BH18" s="330">
        <f>Original_data!BC11</f>
        <v>0</v>
      </c>
      <c r="BI18" s="330">
        <f>Original_data!BD11</f>
        <v>0</v>
      </c>
      <c r="BJ18" s="330">
        <f>Original_data!BE11</f>
        <v>0</v>
      </c>
      <c r="BK18" s="330">
        <f>Original_data!BF11</f>
        <v>0</v>
      </c>
      <c r="BL18" s="330">
        <f>Original_data!BG11</f>
        <v>0</v>
      </c>
      <c r="BM18" s="330">
        <f>Original_data!BH11</f>
        <v>0</v>
      </c>
      <c r="BN18" s="330">
        <f>Original_data!BI11</f>
        <v>0</v>
      </c>
      <c r="BO18" s="330">
        <f>Original_data!BJ11</f>
        <v>0</v>
      </c>
      <c r="BP18" s="332">
        <f>Original_data!BK11</f>
        <v>-5541</v>
      </c>
    </row>
    <row r="19" spans="1:68" x14ac:dyDescent="0.25">
      <c r="A19" s="355"/>
      <c r="B19" s="4" t="str">
        <f>Original_data!A14</f>
        <v>Autoproducer electricity plants (transf.)</v>
      </c>
      <c r="C19" s="61">
        <v>-1E-3</v>
      </c>
      <c r="D19" s="5" t="s">
        <v>173</v>
      </c>
      <c r="E19" s="174" t="s">
        <v>175</v>
      </c>
      <c r="F19" s="317" t="s">
        <v>307</v>
      </c>
      <c r="G19" s="331">
        <f>Original_data!B12</f>
        <v>0</v>
      </c>
      <c r="H19" s="330">
        <f>Original_data!C12</f>
        <v>-121221</v>
      </c>
      <c r="I19" s="330">
        <f>Original_data!D12</f>
        <v>-255110</v>
      </c>
      <c r="J19" s="330">
        <f>Original_data!E12</f>
        <v>0</v>
      </c>
      <c r="K19" s="330">
        <f>Original_data!F12</f>
        <v>0</v>
      </c>
      <c r="L19" s="330">
        <f>Original_data!G12</f>
        <v>0</v>
      </c>
      <c r="M19" s="330">
        <f>Original_data!H12</f>
        <v>4731</v>
      </c>
      <c r="N19" s="330">
        <f>Original_data!I12</f>
        <v>0</v>
      </c>
      <c r="O19" s="330">
        <f>Original_data!J12</f>
        <v>3855</v>
      </c>
      <c r="P19" s="330">
        <f>Original_data!K12</f>
        <v>0</v>
      </c>
      <c r="Q19" s="330">
        <f>Original_data!L12</f>
        <v>0</v>
      </c>
      <c r="R19" s="330">
        <f>Original_data!M12</f>
        <v>14514</v>
      </c>
      <c r="S19" s="330">
        <f>Original_data!N12</f>
        <v>11509</v>
      </c>
      <c r="T19" s="330">
        <f>Original_data!O12</f>
        <v>0</v>
      </c>
      <c r="U19" s="330">
        <f>Original_data!P12</f>
        <v>0</v>
      </c>
      <c r="V19" s="330">
        <f>Original_data!Q12</f>
        <v>0</v>
      </c>
      <c r="W19" s="330">
        <f>Original_data!R12</f>
        <v>0</v>
      </c>
      <c r="X19" s="330">
        <f>Original_data!S12</f>
        <v>-380930</v>
      </c>
      <c r="Y19" s="330" t="str">
        <f>Original_data!T12</f>
        <v>x</v>
      </c>
      <c r="Z19" s="330">
        <f>Original_data!U12</f>
        <v>-2125563</v>
      </c>
      <c r="AA19" s="330">
        <f>Original_data!V12</f>
        <v>-162140</v>
      </c>
      <c r="AB19" s="330">
        <f>Original_data!W12</f>
        <v>-43252</v>
      </c>
      <c r="AC19" s="330">
        <f>Original_data!X12</f>
        <v>-19272</v>
      </c>
      <c r="AD19" s="330">
        <f>Original_data!Y12</f>
        <v>0</v>
      </c>
      <c r="AE19" s="330">
        <f>Original_data!Z12</f>
        <v>52965</v>
      </c>
      <c r="AF19" s="330">
        <f>Original_data!AA12</f>
        <v>0</v>
      </c>
      <c r="AG19" s="330">
        <f>Original_data!AB12</f>
        <v>33672</v>
      </c>
      <c r="AH19" s="330">
        <f>Original_data!AC12</f>
        <v>278696</v>
      </c>
      <c r="AI19" s="330">
        <f>Original_data!AD12</f>
        <v>2684</v>
      </c>
      <c r="AJ19" s="330">
        <f>Original_data!AE12</f>
        <v>0</v>
      </c>
      <c r="AK19" s="330">
        <f>Original_data!AF12</f>
        <v>298506</v>
      </c>
      <c r="AL19" s="330">
        <f>Original_data!AG12</f>
        <v>14792</v>
      </c>
      <c r="AM19" s="330">
        <f>Original_data!AH12</f>
        <v>879605</v>
      </c>
      <c r="AN19" s="330">
        <f>Original_data!AI12</f>
        <v>340000</v>
      </c>
      <c r="AO19" s="330">
        <f>Original_data!AJ12</f>
        <v>255332</v>
      </c>
      <c r="AP19" s="330">
        <f>Original_data!AK12</f>
        <v>1264</v>
      </c>
      <c r="AQ19" s="330">
        <f>Original_data!AL12</f>
        <v>23268</v>
      </c>
      <c r="AR19" s="330">
        <f>Original_data!AM12</f>
        <v>20124</v>
      </c>
      <c r="AS19" s="330">
        <f>Original_data!AN12</f>
        <v>13240</v>
      </c>
      <c r="AT19" s="330">
        <f>Original_data!AO12</f>
        <v>13248</v>
      </c>
      <c r="AU19" s="330">
        <f>Original_data!AP12</f>
        <v>32080</v>
      </c>
      <c r="AV19" s="330">
        <f>Original_data!AQ12</f>
        <v>0</v>
      </c>
      <c r="AW19" s="330">
        <f>Original_data!AR12</f>
        <v>-38248</v>
      </c>
      <c r="AX19" s="330">
        <f>Original_data!AS12</f>
        <v>-32582</v>
      </c>
      <c r="AY19" s="330">
        <f>Original_data!AT12</f>
        <v>-22073</v>
      </c>
      <c r="AZ19" s="330">
        <f>Original_data!AU12</f>
        <v>-8119</v>
      </c>
      <c r="BA19" s="330">
        <f>Original_data!AV12</f>
        <v>0</v>
      </c>
      <c r="BB19" s="330">
        <f>Original_data!AW12</f>
        <v>0</v>
      </c>
      <c r="BC19" s="330">
        <f>Original_data!AX12</f>
        <v>0</v>
      </c>
      <c r="BD19" s="330">
        <f>Original_data!AY12</f>
        <v>0</v>
      </c>
      <c r="BE19" s="330">
        <f>Original_data!AZ12</f>
        <v>0</v>
      </c>
      <c r="BF19" s="330">
        <f>Original_data!BA12</f>
        <v>0</v>
      </c>
      <c r="BG19" s="330">
        <f>Original_data!BB12</f>
        <v>0</v>
      </c>
      <c r="BH19" s="330">
        <f>Original_data!BC12</f>
        <v>-44637</v>
      </c>
      <c r="BI19" s="330">
        <f>Original_data!BD12</f>
        <v>-403</v>
      </c>
      <c r="BJ19" s="330">
        <f>Original_data!BE12</f>
        <v>0</v>
      </c>
      <c r="BK19" s="330">
        <f>Original_data!BF12</f>
        <v>-2827</v>
      </c>
      <c r="BL19" s="330">
        <f>Original_data!BG12</f>
        <v>0</v>
      </c>
      <c r="BM19" s="330">
        <f>Original_data!BH12</f>
        <v>0</v>
      </c>
      <c r="BN19" s="330">
        <f>Original_data!BI12</f>
        <v>-20873</v>
      </c>
      <c r="BO19" s="330">
        <f>Original_data!BJ12</f>
        <v>-522</v>
      </c>
      <c r="BP19" s="332">
        <f>Original_data!BK12</f>
        <v>372372</v>
      </c>
    </row>
    <row r="20" spans="1:68" x14ac:dyDescent="0.25">
      <c r="A20" s="355"/>
      <c r="B20" s="4" t="str">
        <f>Original_data!A15</f>
        <v>Main activity producer CHP plants (transf.)</v>
      </c>
      <c r="C20" s="61">
        <v>-1E-3</v>
      </c>
      <c r="D20" s="5" t="s">
        <v>173</v>
      </c>
      <c r="E20" s="5" t="s">
        <v>177</v>
      </c>
      <c r="F20" s="317" t="s">
        <v>307</v>
      </c>
      <c r="G20" s="331">
        <f>Original_data!B13</f>
        <v>0</v>
      </c>
      <c r="H20" s="330">
        <f>Original_data!C13</f>
        <v>0</v>
      </c>
      <c r="I20" s="330">
        <f>Original_data!D13</f>
        <v>-189347</v>
      </c>
      <c r="J20" s="330">
        <f>Original_data!E13</f>
        <v>0</v>
      </c>
      <c r="K20" s="330">
        <f>Original_data!F13</f>
        <v>0</v>
      </c>
      <c r="L20" s="330">
        <f>Original_data!G13</f>
        <v>0</v>
      </c>
      <c r="M20" s="330">
        <f>Original_data!H13</f>
        <v>0</v>
      </c>
      <c r="N20" s="330">
        <f>Original_data!I13</f>
        <v>0</v>
      </c>
      <c r="O20" s="330">
        <f>Original_data!J13</f>
        <v>0</v>
      </c>
      <c r="P20" s="330">
        <f>Original_data!K13</f>
        <v>0</v>
      </c>
      <c r="Q20" s="330">
        <f>Original_data!L13</f>
        <v>0</v>
      </c>
      <c r="R20" s="330">
        <f>Original_data!M13</f>
        <v>-1611</v>
      </c>
      <c r="S20" s="330">
        <f>Original_data!N13</f>
        <v>-15600</v>
      </c>
      <c r="T20" s="330">
        <f>Original_data!O13</f>
        <v>0</v>
      </c>
      <c r="U20" s="330">
        <f>Original_data!P13</f>
        <v>0</v>
      </c>
      <c r="V20" s="330">
        <f>Original_data!Q13</f>
        <v>0</v>
      </c>
      <c r="W20" s="330">
        <f>Original_data!R13</f>
        <v>0</v>
      </c>
      <c r="X20" s="330">
        <f>Original_data!S13</f>
        <v>-130373</v>
      </c>
      <c r="Y20" s="330" t="str">
        <f>Original_data!T13</f>
        <v>x</v>
      </c>
      <c r="Z20" s="330">
        <f>Original_data!U13</f>
        <v>0</v>
      </c>
      <c r="AA20" s="330">
        <f>Original_data!V13</f>
        <v>0</v>
      </c>
      <c r="AB20" s="330">
        <f>Original_data!W13</f>
        <v>0</v>
      </c>
      <c r="AC20" s="330">
        <f>Original_data!X13</f>
        <v>0</v>
      </c>
      <c r="AD20" s="330">
        <f>Original_data!Y13</f>
        <v>0</v>
      </c>
      <c r="AE20" s="330">
        <f>Original_data!Z13</f>
        <v>0</v>
      </c>
      <c r="AF20" s="330">
        <f>Original_data!AA13</f>
        <v>0</v>
      </c>
      <c r="AG20" s="330">
        <f>Original_data!AB13</f>
        <v>0</v>
      </c>
      <c r="AH20" s="330">
        <f>Original_data!AC13</f>
        <v>0</v>
      </c>
      <c r="AI20" s="330">
        <f>Original_data!AD13</f>
        <v>0</v>
      </c>
      <c r="AJ20" s="330">
        <f>Original_data!AE13</f>
        <v>0</v>
      </c>
      <c r="AK20" s="330">
        <f>Original_data!AF13</f>
        <v>0</v>
      </c>
      <c r="AL20" s="330">
        <f>Original_data!AG13</f>
        <v>0</v>
      </c>
      <c r="AM20" s="330">
        <f>Original_data!AH13</f>
        <v>0</v>
      </c>
      <c r="AN20" s="330">
        <f>Original_data!AI13</f>
        <v>0</v>
      </c>
      <c r="AO20" s="330">
        <f>Original_data!AJ13</f>
        <v>0</v>
      </c>
      <c r="AP20" s="330">
        <f>Original_data!AK13</f>
        <v>0</v>
      </c>
      <c r="AQ20" s="330">
        <f>Original_data!AL13</f>
        <v>0</v>
      </c>
      <c r="AR20" s="330">
        <f>Original_data!AM13</f>
        <v>0</v>
      </c>
      <c r="AS20" s="330">
        <f>Original_data!AN13</f>
        <v>0</v>
      </c>
      <c r="AT20" s="330">
        <f>Original_data!AO13</f>
        <v>0</v>
      </c>
      <c r="AU20" s="330">
        <f>Original_data!AP13</f>
        <v>0</v>
      </c>
      <c r="AV20" s="330">
        <f>Original_data!AQ13</f>
        <v>0</v>
      </c>
      <c r="AW20" s="330">
        <f>Original_data!AR13</f>
        <v>0</v>
      </c>
      <c r="AX20" s="330">
        <f>Original_data!AS13</f>
        <v>0</v>
      </c>
      <c r="AY20" s="330">
        <f>Original_data!AT13</f>
        <v>-10571</v>
      </c>
      <c r="AZ20" s="330">
        <f>Original_data!AU13</f>
        <v>-232</v>
      </c>
      <c r="BA20" s="330">
        <f>Original_data!AV13</f>
        <v>0</v>
      </c>
      <c r="BB20" s="330">
        <f>Original_data!AW13</f>
        <v>0</v>
      </c>
      <c r="BC20" s="330">
        <f>Original_data!AX13</f>
        <v>0</v>
      </c>
      <c r="BD20" s="330">
        <f>Original_data!AY13</f>
        <v>0</v>
      </c>
      <c r="BE20" s="330">
        <f>Original_data!AZ13</f>
        <v>0</v>
      </c>
      <c r="BF20" s="330">
        <f>Original_data!BA13</f>
        <v>0</v>
      </c>
      <c r="BG20" s="330">
        <f>Original_data!BB13</f>
        <v>0</v>
      </c>
      <c r="BH20" s="330">
        <f>Original_data!BC13</f>
        <v>-44637</v>
      </c>
      <c r="BI20" s="330">
        <f>Original_data!BD13</f>
        <v>-403</v>
      </c>
      <c r="BJ20" s="330">
        <f>Original_data!BE13</f>
        <v>0</v>
      </c>
      <c r="BK20" s="330">
        <f>Original_data!BF13</f>
        <v>-65</v>
      </c>
      <c r="BL20" s="330">
        <f>Original_data!BG13</f>
        <v>0</v>
      </c>
      <c r="BM20" s="330">
        <f>Original_data!BH13</f>
        <v>0</v>
      </c>
      <c r="BN20" s="330">
        <f>Original_data!BI13</f>
        <v>-17200</v>
      </c>
      <c r="BO20" s="330">
        <f>Original_data!BJ13</f>
        <v>-72</v>
      </c>
      <c r="BP20" s="332">
        <f>Original_data!BK13</f>
        <v>195051</v>
      </c>
    </row>
    <row r="21" spans="1:68" x14ac:dyDescent="0.25">
      <c r="A21" s="355"/>
      <c r="B21" s="4" t="str">
        <f>Original_data!A16</f>
        <v>Autoproducer CHP plants (transf.)</v>
      </c>
      <c r="C21" s="61">
        <v>-1E-3</v>
      </c>
      <c r="D21" s="5" t="s">
        <v>173</v>
      </c>
      <c r="E21" s="174" t="s">
        <v>175</v>
      </c>
      <c r="F21" s="317" t="s">
        <v>307</v>
      </c>
      <c r="G21" s="331">
        <f>Original_data!B14</f>
        <v>0</v>
      </c>
      <c r="H21" s="330">
        <f>Original_data!C14</f>
        <v>0</v>
      </c>
      <c r="I21" s="330">
        <f>Original_data!D14</f>
        <v>0</v>
      </c>
      <c r="J21" s="330">
        <f>Original_data!E14</f>
        <v>0</v>
      </c>
      <c r="K21" s="330">
        <f>Original_data!F14</f>
        <v>0</v>
      </c>
      <c r="L21" s="330">
        <f>Original_data!G14</f>
        <v>0</v>
      </c>
      <c r="M21" s="330">
        <f>Original_data!H14</f>
        <v>0</v>
      </c>
      <c r="N21" s="330">
        <f>Original_data!I14</f>
        <v>0</v>
      </c>
      <c r="O21" s="330">
        <f>Original_data!J14</f>
        <v>0</v>
      </c>
      <c r="P21" s="330">
        <f>Original_data!K14</f>
        <v>0</v>
      </c>
      <c r="Q21" s="330">
        <f>Original_data!L14</f>
        <v>0</v>
      </c>
      <c r="R21" s="330">
        <f>Original_data!M14</f>
        <v>0</v>
      </c>
      <c r="S21" s="330">
        <f>Original_data!N14</f>
        <v>0</v>
      </c>
      <c r="T21" s="330">
        <f>Original_data!O14</f>
        <v>0</v>
      </c>
      <c r="U21" s="330">
        <f>Original_data!P14</f>
        <v>0</v>
      </c>
      <c r="V21" s="330">
        <f>Original_data!Q14</f>
        <v>0</v>
      </c>
      <c r="W21" s="330">
        <f>Original_data!R14</f>
        <v>0</v>
      </c>
      <c r="X21" s="330">
        <f>Original_data!S14</f>
        <v>-4112</v>
      </c>
      <c r="Y21" s="330" t="str">
        <f>Original_data!T14</f>
        <v>x</v>
      </c>
      <c r="Z21" s="330">
        <f>Original_data!U14</f>
        <v>0</v>
      </c>
      <c r="AA21" s="330">
        <f>Original_data!V14</f>
        <v>0</v>
      </c>
      <c r="AB21" s="330">
        <f>Original_data!W14</f>
        <v>0</v>
      </c>
      <c r="AC21" s="330">
        <f>Original_data!X14</f>
        <v>0</v>
      </c>
      <c r="AD21" s="330">
        <f>Original_data!Y14</f>
        <v>0</v>
      </c>
      <c r="AE21" s="330">
        <f>Original_data!Z14</f>
        <v>0</v>
      </c>
      <c r="AF21" s="330">
        <f>Original_data!AA14</f>
        <v>0</v>
      </c>
      <c r="AG21" s="330">
        <f>Original_data!AB14</f>
        <v>0</v>
      </c>
      <c r="AH21" s="330">
        <f>Original_data!AC14</f>
        <v>0</v>
      </c>
      <c r="AI21" s="330">
        <f>Original_data!AD14</f>
        <v>0</v>
      </c>
      <c r="AJ21" s="330">
        <f>Original_data!AE14</f>
        <v>0</v>
      </c>
      <c r="AK21" s="330">
        <f>Original_data!AF14</f>
        <v>0</v>
      </c>
      <c r="AL21" s="330">
        <f>Original_data!AG14</f>
        <v>0</v>
      </c>
      <c r="AM21" s="330">
        <f>Original_data!AH14</f>
        <v>0</v>
      </c>
      <c r="AN21" s="330">
        <f>Original_data!AI14</f>
        <v>0</v>
      </c>
      <c r="AO21" s="330">
        <f>Original_data!AJ14</f>
        <v>0</v>
      </c>
      <c r="AP21" s="330">
        <f>Original_data!AK14</f>
        <v>0</v>
      </c>
      <c r="AQ21" s="330">
        <f>Original_data!AL14</f>
        <v>0</v>
      </c>
      <c r="AR21" s="330">
        <f>Original_data!AM14</f>
        <v>0</v>
      </c>
      <c r="AS21" s="330">
        <f>Original_data!AN14</f>
        <v>0</v>
      </c>
      <c r="AT21" s="330">
        <f>Original_data!AO14</f>
        <v>0</v>
      </c>
      <c r="AU21" s="330">
        <f>Original_data!AP14</f>
        <v>0</v>
      </c>
      <c r="AV21" s="330">
        <f>Original_data!AQ14</f>
        <v>0</v>
      </c>
      <c r="AW21" s="330">
        <f>Original_data!AR14</f>
        <v>0</v>
      </c>
      <c r="AX21" s="330">
        <f>Original_data!AS14</f>
        <v>0</v>
      </c>
      <c r="AY21" s="330">
        <f>Original_data!AT14</f>
        <v>-4600</v>
      </c>
      <c r="AZ21" s="330">
        <f>Original_data!AU14</f>
        <v>-405</v>
      </c>
      <c r="BA21" s="330">
        <f>Original_data!AV14</f>
        <v>0</v>
      </c>
      <c r="BB21" s="330">
        <f>Original_data!AW14</f>
        <v>0</v>
      </c>
      <c r="BC21" s="330">
        <f>Original_data!AX14</f>
        <v>0</v>
      </c>
      <c r="BD21" s="330">
        <f>Original_data!AY14</f>
        <v>0</v>
      </c>
      <c r="BE21" s="330">
        <f>Original_data!AZ14</f>
        <v>0</v>
      </c>
      <c r="BF21" s="330">
        <f>Original_data!BA14</f>
        <v>0</v>
      </c>
      <c r="BG21" s="330">
        <f>Original_data!BB14</f>
        <v>0</v>
      </c>
      <c r="BH21" s="330">
        <f>Original_data!BC14</f>
        <v>0</v>
      </c>
      <c r="BI21" s="330">
        <f>Original_data!BD14</f>
        <v>0</v>
      </c>
      <c r="BJ21" s="330">
        <f>Original_data!BE14</f>
        <v>0</v>
      </c>
      <c r="BK21" s="330">
        <f>Original_data!BF14</f>
        <v>-2762</v>
      </c>
      <c r="BL21" s="330">
        <f>Original_data!BG14</f>
        <v>0</v>
      </c>
      <c r="BM21" s="330">
        <f>Original_data!BH14</f>
        <v>0</v>
      </c>
      <c r="BN21" s="330">
        <f>Original_data!BI14</f>
        <v>-3673</v>
      </c>
      <c r="BO21" s="330">
        <f>Original_data!BJ14</f>
        <v>-450</v>
      </c>
      <c r="BP21" s="332">
        <f>Original_data!BK14</f>
        <v>9596</v>
      </c>
    </row>
    <row r="22" spans="1:68" x14ac:dyDescent="0.25">
      <c r="A22" s="355"/>
      <c r="B22" s="4" t="str">
        <f>Original_data!A17</f>
        <v>Main activity producer heat plants (transf.)</v>
      </c>
      <c r="C22" s="61">
        <v>-1E-3</v>
      </c>
      <c r="D22" s="5" t="s">
        <v>173</v>
      </c>
      <c r="E22" s="5" t="s">
        <v>177</v>
      </c>
      <c r="F22" s="317" t="s">
        <v>307</v>
      </c>
      <c r="G22" s="331">
        <f>Original_data!B15</f>
        <v>0</v>
      </c>
      <c r="H22" s="330">
        <f>Original_data!C15</f>
        <v>0</v>
      </c>
      <c r="I22" s="330">
        <f>Original_data!D15</f>
        <v>-65764</v>
      </c>
      <c r="J22" s="330">
        <f>Original_data!E15</f>
        <v>0</v>
      </c>
      <c r="K22" s="330">
        <f>Original_data!F15</f>
        <v>0</v>
      </c>
      <c r="L22" s="330">
        <f>Original_data!G15</f>
        <v>0</v>
      </c>
      <c r="M22" s="330">
        <f>Original_data!H15</f>
        <v>0</v>
      </c>
      <c r="N22" s="330">
        <f>Original_data!I15</f>
        <v>0</v>
      </c>
      <c r="O22" s="330">
        <f>Original_data!J15</f>
        <v>0</v>
      </c>
      <c r="P22" s="330">
        <f>Original_data!K15</f>
        <v>0</v>
      </c>
      <c r="Q22" s="330">
        <f>Original_data!L15</f>
        <v>0</v>
      </c>
      <c r="R22" s="330">
        <f>Original_data!M15</f>
        <v>0</v>
      </c>
      <c r="S22" s="330">
        <f>Original_data!N15</f>
        <v>-8607</v>
      </c>
      <c r="T22" s="330">
        <f>Original_data!O15</f>
        <v>0</v>
      </c>
      <c r="U22" s="330">
        <f>Original_data!P15</f>
        <v>0</v>
      </c>
      <c r="V22" s="330">
        <f>Original_data!Q15</f>
        <v>0</v>
      </c>
      <c r="W22" s="330">
        <f>Original_data!R15</f>
        <v>0</v>
      </c>
      <c r="X22" s="330">
        <f>Original_data!S15</f>
        <v>-165929</v>
      </c>
      <c r="Y22" s="330" t="str">
        <f>Original_data!T15</f>
        <v>x</v>
      </c>
      <c r="Z22" s="330">
        <f>Original_data!U15</f>
        <v>0</v>
      </c>
      <c r="AA22" s="330">
        <f>Original_data!V15</f>
        <v>0</v>
      </c>
      <c r="AB22" s="330">
        <f>Original_data!W15</f>
        <v>0</v>
      </c>
      <c r="AC22" s="330">
        <f>Original_data!X15</f>
        <v>0</v>
      </c>
      <c r="AD22" s="330">
        <f>Original_data!Y15</f>
        <v>0</v>
      </c>
      <c r="AE22" s="330">
        <f>Original_data!Z15</f>
        <v>-7821</v>
      </c>
      <c r="AF22" s="330">
        <f>Original_data!AA15</f>
        <v>0</v>
      </c>
      <c r="AG22" s="330">
        <f>Original_data!AB15</f>
        <v>0</v>
      </c>
      <c r="AH22" s="330">
        <f>Original_data!AC15</f>
        <v>0</v>
      </c>
      <c r="AI22" s="330">
        <f>Original_data!AD15</f>
        <v>0</v>
      </c>
      <c r="AJ22" s="330">
        <f>Original_data!AE15</f>
        <v>0</v>
      </c>
      <c r="AK22" s="330">
        <f>Original_data!AF15</f>
        <v>0</v>
      </c>
      <c r="AL22" s="330">
        <f>Original_data!AG15</f>
        <v>0</v>
      </c>
      <c r="AM22" s="330">
        <f>Original_data!AH15</f>
        <v>-2812</v>
      </c>
      <c r="AN22" s="330">
        <f>Original_data!AI15</f>
        <v>0</v>
      </c>
      <c r="AO22" s="330">
        <f>Original_data!AJ15</f>
        <v>0</v>
      </c>
      <c r="AP22" s="330">
        <f>Original_data!AK15</f>
        <v>0</v>
      </c>
      <c r="AQ22" s="330">
        <f>Original_data!AL15</f>
        <v>0</v>
      </c>
      <c r="AR22" s="330">
        <f>Original_data!AM15</f>
        <v>0</v>
      </c>
      <c r="AS22" s="330">
        <f>Original_data!AN15</f>
        <v>0</v>
      </c>
      <c r="AT22" s="330">
        <f>Original_data!AO15</f>
        <v>0</v>
      </c>
      <c r="AU22" s="330">
        <f>Original_data!AP15</f>
        <v>0</v>
      </c>
      <c r="AV22" s="330">
        <f>Original_data!AQ15</f>
        <v>0</v>
      </c>
      <c r="AW22" s="330">
        <f>Original_data!AR15</f>
        <v>0</v>
      </c>
      <c r="AX22" s="330">
        <f>Original_data!AS15</f>
        <v>0</v>
      </c>
      <c r="AY22" s="330">
        <f>Original_data!AT15</f>
        <v>-5343</v>
      </c>
      <c r="AZ22" s="330">
        <f>Original_data!AU15</f>
        <v>-450</v>
      </c>
      <c r="BA22" s="330">
        <f>Original_data!AV15</f>
        <v>0</v>
      </c>
      <c r="BB22" s="330">
        <f>Original_data!AW15</f>
        <v>0</v>
      </c>
      <c r="BC22" s="330">
        <f>Original_data!AX15</f>
        <v>0</v>
      </c>
      <c r="BD22" s="330">
        <f>Original_data!AY15</f>
        <v>0</v>
      </c>
      <c r="BE22" s="330">
        <f>Original_data!AZ15</f>
        <v>0</v>
      </c>
      <c r="BF22" s="330">
        <f>Original_data!BA15</f>
        <v>0</v>
      </c>
      <c r="BG22" s="330">
        <f>Original_data!BB15</f>
        <v>0</v>
      </c>
      <c r="BH22" s="330">
        <f>Original_data!BC15</f>
        <v>0</v>
      </c>
      <c r="BI22" s="330">
        <f>Original_data!BD15</f>
        <v>0</v>
      </c>
      <c r="BJ22" s="330">
        <f>Original_data!BE15</f>
        <v>0</v>
      </c>
      <c r="BK22" s="330">
        <f>Original_data!BF15</f>
        <v>0</v>
      </c>
      <c r="BL22" s="330">
        <f>Original_data!BG15</f>
        <v>0</v>
      </c>
      <c r="BM22" s="330">
        <f>Original_data!BH15</f>
        <v>0</v>
      </c>
      <c r="BN22" s="330">
        <f>Original_data!BI15</f>
        <v>0</v>
      </c>
      <c r="BO22" s="330">
        <f>Original_data!BJ15</f>
        <v>0</v>
      </c>
      <c r="BP22" s="332">
        <f>Original_data!BK15</f>
        <v>98251</v>
      </c>
    </row>
    <row r="23" spans="1:68" x14ac:dyDescent="0.25">
      <c r="A23" s="355"/>
      <c r="B23" s="4" t="str">
        <f>Original_data!A18</f>
        <v>Autoproducer heat plants (transf.)</v>
      </c>
      <c r="C23" s="61">
        <v>-1E-3</v>
      </c>
      <c r="D23" s="5" t="s">
        <v>173</v>
      </c>
      <c r="E23" s="174" t="s">
        <v>175</v>
      </c>
      <c r="F23" s="317" t="s">
        <v>307</v>
      </c>
      <c r="G23" s="331">
        <f>Original_data!B16</f>
        <v>0</v>
      </c>
      <c r="H23" s="330">
        <f>Original_data!C16</f>
        <v>0</v>
      </c>
      <c r="I23" s="330">
        <f>Original_data!D16</f>
        <v>0</v>
      </c>
      <c r="J23" s="330">
        <f>Original_data!E16</f>
        <v>0</v>
      </c>
      <c r="K23" s="330">
        <f>Original_data!F16</f>
        <v>0</v>
      </c>
      <c r="L23" s="330">
        <f>Original_data!G16</f>
        <v>0</v>
      </c>
      <c r="M23" s="330">
        <f>Original_data!H16</f>
        <v>0</v>
      </c>
      <c r="N23" s="330">
        <f>Original_data!I16</f>
        <v>0</v>
      </c>
      <c r="O23" s="330">
        <f>Original_data!J16</f>
        <v>0</v>
      </c>
      <c r="P23" s="330">
        <f>Original_data!K16</f>
        <v>0</v>
      </c>
      <c r="Q23" s="330">
        <f>Original_data!L16</f>
        <v>0</v>
      </c>
      <c r="R23" s="330">
        <f>Original_data!M16</f>
        <v>-157</v>
      </c>
      <c r="S23" s="330">
        <f>Original_data!N16</f>
        <v>-465</v>
      </c>
      <c r="T23" s="330">
        <f>Original_data!O16</f>
        <v>0</v>
      </c>
      <c r="U23" s="330">
        <f>Original_data!P16</f>
        <v>0</v>
      </c>
      <c r="V23" s="330">
        <f>Original_data!Q16</f>
        <v>0</v>
      </c>
      <c r="W23" s="330">
        <f>Original_data!R16</f>
        <v>0</v>
      </c>
      <c r="X23" s="330">
        <f>Original_data!S16</f>
        <v>-80624</v>
      </c>
      <c r="Y23" s="330" t="str">
        <f>Original_data!T16</f>
        <v>x</v>
      </c>
      <c r="Z23" s="330">
        <f>Original_data!U16</f>
        <v>0</v>
      </c>
      <c r="AA23" s="330">
        <f>Original_data!V16</f>
        <v>0</v>
      </c>
      <c r="AB23" s="330">
        <f>Original_data!W16</f>
        <v>0</v>
      </c>
      <c r="AC23" s="330">
        <f>Original_data!X16</f>
        <v>0</v>
      </c>
      <c r="AD23" s="330">
        <f>Original_data!Y16</f>
        <v>0</v>
      </c>
      <c r="AE23" s="330">
        <f>Original_data!Z16</f>
        <v>-12524</v>
      </c>
      <c r="AF23" s="330">
        <f>Original_data!AA16</f>
        <v>0</v>
      </c>
      <c r="AG23" s="330">
        <f>Original_data!AB16</f>
        <v>0</v>
      </c>
      <c r="AH23" s="330">
        <f>Original_data!AC16</f>
        <v>0</v>
      </c>
      <c r="AI23" s="330">
        <f>Original_data!AD16</f>
        <v>0</v>
      </c>
      <c r="AJ23" s="330">
        <f>Original_data!AE16</f>
        <v>0</v>
      </c>
      <c r="AK23" s="330">
        <f>Original_data!AF16</f>
        <v>0</v>
      </c>
      <c r="AL23" s="330">
        <f>Original_data!AG16</f>
        <v>0</v>
      </c>
      <c r="AM23" s="330">
        <f>Original_data!AH16</f>
        <v>-85</v>
      </c>
      <c r="AN23" s="330">
        <f>Original_data!AI16</f>
        <v>-40</v>
      </c>
      <c r="AO23" s="330">
        <f>Original_data!AJ16</f>
        <v>0</v>
      </c>
      <c r="AP23" s="330">
        <f>Original_data!AK16</f>
        <v>0</v>
      </c>
      <c r="AQ23" s="330">
        <f>Original_data!AL16</f>
        <v>0</v>
      </c>
      <c r="AR23" s="330">
        <f>Original_data!AM16</f>
        <v>0</v>
      </c>
      <c r="AS23" s="330">
        <f>Original_data!AN16</f>
        <v>0</v>
      </c>
      <c r="AT23" s="330">
        <f>Original_data!AO16</f>
        <v>0</v>
      </c>
      <c r="AU23" s="330">
        <f>Original_data!AP16</f>
        <v>-3040</v>
      </c>
      <c r="AV23" s="330">
        <f>Original_data!AQ16</f>
        <v>0</v>
      </c>
      <c r="AW23" s="330">
        <f>Original_data!AR16</f>
        <v>-38248</v>
      </c>
      <c r="AX23" s="330">
        <f>Original_data!AS16</f>
        <v>-32582</v>
      </c>
      <c r="AY23" s="330">
        <f>Original_data!AT16</f>
        <v>-1137</v>
      </c>
      <c r="AZ23" s="330">
        <f>Original_data!AU16</f>
        <v>-5081</v>
      </c>
      <c r="BA23" s="330">
        <f>Original_data!AV16</f>
        <v>0</v>
      </c>
      <c r="BB23" s="330">
        <f>Original_data!AW16</f>
        <v>0</v>
      </c>
      <c r="BC23" s="330">
        <f>Original_data!AX16</f>
        <v>0</v>
      </c>
      <c r="BD23" s="330">
        <f>Original_data!AY16</f>
        <v>0</v>
      </c>
      <c r="BE23" s="330">
        <f>Original_data!AZ16</f>
        <v>0</v>
      </c>
      <c r="BF23" s="330">
        <f>Original_data!BA16</f>
        <v>0</v>
      </c>
      <c r="BG23" s="330">
        <f>Original_data!BB16</f>
        <v>0</v>
      </c>
      <c r="BH23" s="330">
        <f>Original_data!BC16</f>
        <v>0</v>
      </c>
      <c r="BI23" s="330">
        <f>Original_data!BD16</f>
        <v>0</v>
      </c>
      <c r="BJ23" s="330">
        <f>Original_data!BE16</f>
        <v>0</v>
      </c>
      <c r="BK23" s="330">
        <f>Original_data!BF16</f>
        <v>0</v>
      </c>
      <c r="BL23" s="330">
        <f>Original_data!BG16</f>
        <v>0</v>
      </c>
      <c r="BM23" s="330">
        <f>Original_data!BH16</f>
        <v>0</v>
      </c>
      <c r="BN23" s="330">
        <f>Original_data!BI16</f>
        <v>0</v>
      </c>
      <c r="BO23" s="330">
        <f>Original_data!BJ16</f>
        <v>0</v>
      </c>
      <c r="BP23" s="332">
        <f>Original_data!BK16</f>
        <v>69475</v>
      </c>
    </row>
    <row r="24" spans="1:68" x14ac:dyDescent="0.25">
      <c r="A24" s="355"/>
      <c r="B24" s="4" t="str">
        <f>Original_data!A19</f>
        <v>Heat pumps (transf.)</v>
      </c>
      <c r="C24" s="42" t="s">
        <v>294</v>
      </c>
      <c r="D24" s="5" t="s">
        <v>173</v>
      </c>
      <c r="E24" s="5" t="s">
        <v>177</v>
      </c>
      <c r="F24" s="317" t="s">
        <v>307</v>
      </c>
      <c r="G24" s="331">
        <f>Original_data!B17</f>
        <v>0</v>
      </c>
      <c r="H24" s="330">
        <f>Original_data!C17</f>
        <v>0</v>
      </c>
      <c r="I24" s="330">
        <f>Original_data!D17</f>
        <v>0</v>
      </c>
      <c r="J24" s="330">
        <f>Original_data!E17</f>
        <v>0</v>
      </c>
      <c r="K24" s="330">
        <f>Original_data!F17</f>
        <v>0</v>
      </c>
      <c r="L24" s="330">
        <f>Original_data!G17</f>
        <v>0</v>
      </c>
      <c r="M24" s="330">
        <f>Original_data!H17</f>
        <v>0</v>
      </c>
      <c r="N24" s="330">
        <f>Original_data!I17</f>
        <v>0</v>
      </c>
      <c r="O24" s="330">
        <f>Original_data!J17</f>
        <v>0</v>
      </c>
      <c r="P24" s="330">
        <f>Original_data!K17</f>
        <v>0</v>
      </c>
      <c r="Q24" s="330">
        <f>Original_data!L17</f>
        <v>0</v>
      </c>
      <c r="R24" s="330">
        <f>Original_data!M17</f>
        <v>0</v>
      </c>
      <c r="S24" s="330">
        <f>Original_data!N17</f>
        <v>0</v>
      </c>
      <c r="T24" s="330">
        <f>Original_data!O17</f>
        <v>0</v>
      </c>
      <c r="U24" s="330">
        <f>Original_data!P17</f>
        <v>0</v>
      </c>
      <c r="V24" s="330">
        <f>Original_data!Q17</f>
        <v>0</v>
      </c>
      <c r="W24" s="330">
        <f>Original_data!R17</f>
        <v>0</v>
      </c>
      <c r="X24" s="330">
        <f>Original_data!S17</f>
        <v>-3854</v>
      </c>
      <c r="Y24" s="330" t="str">
        <f>Original_data!T17</f>
        <v>x</v>
      </c>
      <c r="Z24" s="330">
        <f>Original_data!U17</f>
        <v>0</v>
      </c>
      <c r="AA24" s="330">
        <f>Original_data!V17</f>
        <v>0</v>
      </c>
      <c r="AB24" s="330">
        <f>Original_data!W17</f>
        <v>0</v>
      </c>
      <c r="AC24" s="330">
        <f>Original_data!X17</f>
        <v>0</v>
      </c>
      <c r="AD24" s="330">
        <f>Original_data!Y17</f>
        <v>0</v>
      </c>
      <c r="AE24" s="330">
        <f>Original_data!Z17</f>
        <v>-9950</v>
      </c>
      <c r="AF24" s="330">
        <f>Original_data!AA17</f>
        <v>0</v>
      </c>
      <c r="AG24" s="330">
        <f>Original_data!AB17</f>
        <v>0</v>
      </c>
      <c r="AH24" s="330">
        <f>Original_data!AC17</f>
        <v>0</v>
      </c>
      <c r="AI24" s="330">
        <f>Original_data!AD17</f>
        <v>0</v>
      </c>
      <c r="AJ24" s="330">
        <f>Original_data!AE17</f>
        <v>0</v>
      </c>
      <c r="AK24" s="330">
        <f>Original_data!AF17</f>
        <v>0</v>
      </c>
      <c r="AL24" s="330">
        <f>Original_data!AG17</f>
        <v>0</v>
      </c>
      <c r="AM24" s="330">
        <f>Original_data!AH17</f>
        <v>0</v>
      </c>
      <c r="AN24" s="330">
        <f>Original_data!AI17</f>
        <v>0</v>
      </c>
      <c r="AO24" s="330">
        <f>Original_data!AJ17</f>
        <v>0</v>
      </c>
      <c r="AP24" s="330">
        <f>Original_data!AK17</f>
        <v>0</v>
      </c>
      <c r="AQ24" s="330">
        <f>Original_data!AL17</f>
        <v>0</v>
      </c>
      <c r="AR24" s="330">
        <f>Original_data!AM17</f>
        <v>0</v>
      </c>
      <c r="AS24" s="330">
        <f>Original_data!AN17</f>
        <v>0</v>
      </c>
      <c r="AT24" s="330">
        <f>Original_data!AO17</f>
        <v>0</v>
      </c>
      <c r="AU24" s="330">
        <f>Original_data!AP17</f>
        <v>0</v>
      </c>
      <c r="AV24" s="330">
        <f>Original_data!AQ17</f>
        <v>0</v>
      </c>
      <c r="AW24" s="330">
        <f>Original_data!AR17</f>
        <v>0</v>
      </c>
      <c r="AX24" s="330">
        <f>Original_data!AS17</f>
        <v>0</v>
      </c>
      <c r="AY24" s="330">
        <f>Original_data!AT17</f>
        <v>-422</v>
      </c>
      <c r="AZ24" s="330">
        <f>Original_data!AU17</f>
        <v>0</v>
      </c>
      <c r="BA24" s="330">
        <f>Original_data!AV17</f>
        <v>0</v>
      </c>
      <c r="BB24" s="330">
        <f>Original_data!AW17</f>
        <v>0</v>
      </c>
      <c r="BC24" s="330">
        <f>Original_data!AX17</f>
        <v>0</v>
      </c>
      <c r="BD24" s="330">
        <f>Original_data!AY17</f>
        <v>0</v>
      </c>
      <c r="BE24" s="330">
        <f>Original_data!AZ17</f>
        <v>0</v>
      </c>
      <c r="BF24" s="330">
        <f>Original_data!BA17</f>
        <v>0</v>
      </c>
      <c r="BG24" s="330">
        <f>Original_data!BB17</f>
        <v>0</v>
      </c>
      <c r="BH24" s="330">
        <f>Original_data!BC17</f>
        <v>0</v>
      </c>
      <c r="BI24" s="330">
        <f>Original_data!BD17</f>
        <v>0</v>
      </c>
      <c r="BJ24" s="330">
        <f>Original_data!BE17</f>
        <v>0</v>
      </c>
      <c r="BK24" s="330">
        <f>Original_data!BF17</f>
        <v>0</v>
      </c>
      <c r="BL24" s="330">
        <f>Original_data!BG17</f>
        <v>0</v>
      </c>
      <c r="BM24" s="330">
        <f>Original_data!BH17</f>
        <v>0</v>
      </c>
      <c r="BN24" s="330">
        <f>Original_data!BI17</f>
        <v>0</v>
      </c>
      <c r="BO24" s="330">
        <f>Original_data!BJ17</f>
        <v>0</v>
      </c>
      <c r="BP24" s="332">
        <f>Original_data!BK17</f>
        <v>0</v>
      </c>
    </row>
    <row r="25" spans="1:68" x14ac:dyDescent="0.25">
      <c r="A25" s="355"/>
      <c r="B25" s="4" t="str">
        <f>Original_data!A20</f>
        <v>Electric boilers (transf.)</v>
      </c>
      <c r="C25" s="42" t="s">
        <v>294</v>
      </c>
      <c r="D25" s="5" t="s">
        <v>173</v>
      </c>
      <c r="E25" s="5" t="s">
        <v>177</v>
      </c>
      <c r="F25" s="317" t="s">
        <v>307</v>
      </c>
      <c r="G25" s="331">
        <f>Original_data!B18</f>
        <v>0</v>
      </c>
      <c r="H25" s="330">
        <f>Original_data!C18</f>
        <v>0</v>
      </c>
      <c r="I25" s="330">
        <f>Original_data!D18</f>
        <v>0</v>
      </c>
      <c r="J25" s="330">
        <f>Original_data!E18</f>
        <v>0</v>
      </c>
      <c r="K25" s="330">
        <f>Original_data!F18</f>
        <v>0</v>
      </c>
      <c r="L25" s="330">
        <f>Original_data!G18</f>
        <v>0</v>
      </c>
      <c r="M25" s="330">
        <f>Original_data!H18</f>
        <v>0</v>
      </c>
      <c r="N25" s="330">
        <f>Original_data!I18</f>
        <v>0</v>
      </c>
      <c r="O25" s="330">
        <f>Original_data!J18</f>
        <v>0</v>
      </c>
      <c r="P25" s="330">
        <f>Original_data!K18</f>
        <v>0</v>
      </c>
      <c r="Q25" s="330">
        <f>Original_data!L18</f>
        <v>0</v>
      </c>
      <c r="R25" s="330">
        <f>Original_data!M18</f>
        <v>0</v>
      </c>
      <c r="S25" s="330">
        <f>Original_data!N18</f>
        <v>0</v>
      </c>
      <c r="T25" s="330">
        <f>Original_data!O18</f>
        <v>0</v>
      </c>
      <c r="U25" s="330">
        <f>Original_data!P18</f>
        <v>0</v>
      </c>
      <c r="V25" s="330">
        <f>Original_data!Q18</f>
        <v>0</v>
      </c>
      <c r="W25" s="330">
        <f>Original_data!R18</f>
        <v>0</v>
      </c>
      <c r="X25" s="330">
        <f>Original_data!S18</f>
        <v>-5327</v>
      </c>
      <c r="Y25" s="330" t="str">
        <f>Original_data!T18</f>
        <v>x</v>
      </c>
      <c r="Z25" s="330">
        <f>Original_data!U18</f>
        <v>0</v>
      </c>
      <c r="AA25" s="330">
        <f>Original_data!V18</f>
        <v>0</v>
      </c>
      <c r="AB25" s="330">
        <f>Original_data!W18</f>
        <v>0</v>
      </c>
      <c r="AC25" s="330">
        <f>Original_data!X18</f>
        <v>0</v>
      </c>
      <c r="AD25" s="330">
        <f>Original_data!Y18</f>
        <v>0</v>
      </c>
      <c r="AE25" s="330">
        <f>Original_data!Z18</f>
        <v>-10296</v>
      </c>
      <c r="AF25" s="330">
        <f>Original_data!AA18</f>
        <v>0</v>
      </c>
      <c r="AG25" s="330">
        <f>Original_data!AB18</f>
        <v>0</v>
      </c>
      <c r="AH25" s="330">
        <f>Original_data!AC18</f>
        <v>0</v>
      </c>
      <c r="AI25" s="330">
        <f>Original_data!AD18</f>
        <v>0</v>
      </c>
      <c r="AJ25" s="330">
        <f>Original_data!AE18</f>
        <v>0</v>
      </c>
      <c r="AK25" s="330">
        <f>Original_data!AF18</f>
        <v>0</v>
      </c>
      <c r="AL25" s="330">
        <f>Original_data!AG18</f>
        <v>0</v>
      </c>
      <c r="AM25" s="330">
        <f>Original_data!AH18</f>
        <v>0</v>
      </c>
      <c r="AN25" s="330">
        <f>Original_data!AI18</f>
        <v>0</v>
      </c>
      <c r="AO25" s="330">
        <f>Original_data!AJ18</f>
        <v>0</v>
      </c>
      <c r="AP25" s="330">
        <f>Original_data!AK18</f>
        <v>0</v>
      </c>
      <c r="AQ25" s="330">
        <f>Original_data!AL18</f>
        <v>0</v>
      </c>
      <c r="AR25" s="330">
        <f>Original_data!AM18</f>
        <v>0</v>
      </c>
      <c r="AS25" s="330">
        <f>Original_data!AN18</f>
        <v>0</v>
      </c>
      <c r="AT25" s="330">
        <f>Original_data!AO18</f>
        <v>0</v>
      </c>
      <c r="AU25" s="330">
        <f>Original_data!AP18</f>
        <v>0</v>
      </c>
      <c r="AV25" s="330">
        <f>Original_data!AQ18</f>
        <v>0</v>
      </c>
      <c r="AW25" s="330">
        <f>Original_data!AR18</f>
        <v>0</v>
      </c>
      <c r="AX25" s="330">
        <f>Original_data!AS18</f>
        <v>0</v>
      </c>
      <c r="AY25" s="330">
        <f>Original_data!AT18</f>
        <v>0</v>
      </c>
      <c r="AZ25" s="330">
        <f>Original_data!AU18</f>
        <v>0</v>
      </c>
      <c r="BA25" s="330">
        <f>Original_data!AV18</f>
        <v>0</v>
      </c>
      <c r="BB25" s="330">
        <f>Original_data!AW18</f>
        <v>0</v>
      </c>
      <c r="BC25" s="330">
        <f>Original_data!AX18</f>
        <v>0</v>
      </c>
      <c r="BD25" s="330">
        <f>Original_data!AY18</f>
        <v>0</v>
      </c>
      <c r="BE25" s="330">
        <f>Original_data!AZ18</f>
        <v>0</v>
      </c>
      <c r="BF25" s="330">
        <f>Original_data!BA18</f>
        <v>0</v>
      </c>
      <c r="BG25" s="330">
        <f>Original_data!BB18</f>
        <v>0</v>
      </c>
      <c r="BH25" s="330">
        <f>Original_data!BC18</f>
        <v>0</v>
      </c>
      <c r="BI25" s="330">
        <f>Original_data!BD18</f>
        <v>0</v>
      </c>
      <c r="BJ25" s="330">
        <f>Original_data!BE18</f>
        <v>0</v>
      </c>
      <c r="BK25" s="330">
        <f>Original_data!BF18</f>
        <v>0</v>
      </c>
      <c r="BL25" s="330">
        <f>Original_data!BG18</f>
        <v>0</v>
      </c>
      <c r="BM25" s="330">
        <f>Original_data!BH18</f>
        <v>0</v>
      </c>
      <c r="BN25" s="330">
        <f>Original_data!BI18</f>
        <v>0</v>
      </c>
      <c r="BO25" s="330">
        <f>Original_data!BJ18</f>
        <v>0</v>
      </c>
      <c r="BP25" s="332">
        <f>Original_data!BK18</f>
        <v>0</v>
      </c>
    </row>
    <row r="26" spans="1:68" x14ac:dyDescent="0.25">
      <c r="A26" s="355"/>
      <c r="B26" s="4" t="str">
        <f>Original_data!A21</f>
        <v>Chemical heat for electricity production (transf.)</v>
      </c>
      <c r="C26" s="42" t="s">
        <v>294</v>
      </c>
      <c r="D26" s="5" t="s">
        <v>173</v>
      </c>
      <c r="E26" s="5" t="s">
        <v>177</v>
      </c>
      <c r="F26" s="317" t="s">
        <v>307</v>
      </c>
      <c r="G26" s="331">
        <f>Original_data!B19</f>
        <v>0</v>
      </c>
      <c r="H26" s="330">
        <f>Original_data!C19</f>
        <v>0</v>
      </c>
      <c r="I26" s="330">
        <f>Original_data!D19</f>
        <v>0</v>
      </c>
      <c r="J26" s="330">
        <f>Original_data!E19</f>
        <v>0</v>
      </c>
      <c r="K26" s="330">
        <f>Original_data!F19</f>
        <v>0</v>
      </c>
      <c r="L26" s="330">
        <f>Original_data!G19</f>
        <v>0</v>
      </c>
      <c r="M26" s="330">
        <f>Original_data!H19</f>
        <v>0</v>
      </c>
      <c r="N26" s="330">
        <f>Original_data!I19</f>
        <v>0</v>
      </c>
      <c r="O26" s="330">
        <f>Original_data!J19</f>
        <v>0</v>
      </c>
      <c r="P26" s="330">
        <f>Original_data!K19</f>
        <v>0</v>
      </c>
      <c r="Q26" s="330">
        <f>Original_data!L19</f>
        <v>0</v>
      </c>
      <c r="R26" s="330">
        <f>Original_data!M19</f>
        <v>0</v>
      </c>
      <c r="S26" s="330">
        <f>Original_data!N19</f>
        <v>0</v>
      </c>
      <c r="T26" s="330">
        <f>Original_data!O19</f>
        <v>0</v>
      </c>
      <c r="U26" s="330">
        <f>Original_data!P19</f>
        <v>0</v>
      </c>
      <c r="V26" s="330">
        <f>Original_data!Q19</f>
        <v>0</v>
      </c>
      <c r="W26" s="330">
        <f>Original_data!R19</f>
        <v>0</v>
      </c>
      <c r="X26" s="330">
        <f>Original_data!S19</f>
        <v>0</v>
      </c>
      <c r="Y26" s="330" t="str">
        <f>Original_data!T19</f>
        <v>x</v>
      </c>
      <c r="Z26" s="330">
        <f>Original_data!U19</f>
        <v>0</v>
      </c>
      <c r="AA26" s="330">
        <f>Original_data!V19</f>
        <v>0</v>
      </c>
      <c r="AB26" s="330">
        <f>Original_data!W19</f>
        <v>0</v>
      </c>
      <c r="AC26" s="330">
        <f>Original_data!X19</f>
        <v>0</v>
      </c>
      <c r="AD26" s="330">
        <f>Original_data!Y19</f>
        <v>0</v>
      </c>
      <c r="AE26" s="330">
        <f>Original_data!Z19</f>
        <v>0</v>
      </c>
      <c r="AF26" s="330">
        <f>Original_data!AA19</f>
        <v>0</v>
      </c>
      <c r="AG26" s="330">
        <f>Original_data!AB19</f>
        <v>0</v>
      </c>
      <c r="AH26" s="330">
        <f>Original_data!AC19</f>
        <v>0</v>
      </c>
      <c r="AI26" s="330">
        <f>Original_data!AD19</f>
        <v>0</v>
      </c>
      <c r="AJ26" s="330">
        <f>Original_data!AE19</f>
        <v>0</v>
      </c>
      <c r="AK26" s="330">
        <f>Original_data!AF19</f>
        <v>0</v>
      </c>
      <c r="AL26" s="330">
        <f>Original_data!AG19</f>
        <v>0</v>
      </c>
      <c r="AM26" s="330">
        <f>Original_data!AH19</f>
        <v>0</v>
      </c>
      <c r="AN26" s="330">
        <f>Original_data!AI19</f>
        <v>0</v>
      </c>
      <c r="AO26" s="330">
        <f>Original_data!AJ19</f>
        <v>0</v>
      </c>
      <c r="AP26" s="330">
        <f>Original_data!AK19</f>
        <v>0</v>
      </c>
      <c r="AQ26" s="330">
        <f>Original_data!AL19</f>
        <v>0</v>
      </c>
      <c r="AR26" s="330">
        <f>Original_data!AM19</f>
        <v>0</v>
      </c>
      <c r="AS26" s="330">
        <f>Original_data!AN19</f>
        <v>0</v>
      </c>
      <c r="AT26" s="330">
        <f>Original_data!AO19</f>
        <v>0</v>
      </c>
      <c r="AU26" s="330">
        <f>Original_data!AP19</f>
        <v>0</v>
      </c>
      <c r="AV26" s="330">
        <f>Original_data!AQ19</f>
        <v>0</v>
      </c>
      <c r="AW26" s="330">
        <f>Original_data!AR19</f>
        <v>0</v>
      </c>
      <c r="AX26" s="330">
        <f>Original_data!AS19</f>
        <v>0</v>
      </c>
      <c r="AY26" s="330">
        <f>Original_data!AT19</f>
        <v>0</v>
      </c>
      <c r="AZ26" s="330">
        <f>Original_data!AU19</f>
        <v>0</v>
      </c>
      <c r="BA26" s="330">
        <f>Original_data!AV19</f>
        <v>0</v>
      </c>
      <c r="BB26" s="330">
        <f>Original_data!AW19</f>
        <v>0</v>
      </c>
      <c r="BC26" s="330">
        <f>Original_data!AX19</f>
        <v>0</v>
      </c>
      <c r="BD26" s="330">
        <f>Original_data!AY19</f>
        <v>0</v>
      </c>
      <c r="BE26" s="330">
        <f>Original_data!AZ19</f>
        <v>0</v>
      </c>
      <c r="BF26" s="330">
        <f>Original_data!BA19</f>
        <v>0</v>
      </c>
      <c r="BG26" s="330">
        <f>Original_data!BB19</f>
        <v>0</v>
      </c>
      <c r="BH26" s="330">
        <f>Original_data!BC19</f>
        <v>0</v>
      </c>
      <c r="BI26" s="330">
        <f>Original_data!BD19</f>
        <v>0</v>
      </c>
      <c r="BJ26" s="330">
        <f>Original_data!BE19</f>
        <v>0</v>
      </c>
      <c r="BK26" s="330">
        <f>Original_data!BF19</f>
        <v>0</v>
      </c>
      <c r="BL26" s="330">
        <f>Original_data!BG19</f>
        <v>0</v>
      </c>
      <c r="BM26" s="330">
        <f>Original_data!BH19</f>
        <v>0</v>
      </c>
      <c r="BN26" s="330">
        <f>Original_data!BI19</f>
        <v>0</v>
      </c>
      <c r="BO26" s="330">
        <f>Original_data!BJ19</f>
        <v>0</v>
      </c>
      <c r="BP26" s="332">
        <f>Original_data!BK19</f>
        <v>0</v>
      </c>
    </row>
    <row r="27" spans="1:68" x14ac:dyDescent="0.25">
      <c r="A27" s="355"/>
      <c r="B27" s="4" t="str">
        <f>Original_data!A22</f>
        <v>Blast furnaces (transf.)</v>
      </c>
      <c r="C27" s="42" t="s">
        <v>294</v>
      </c>
      <c r="D27" s="5" t="s">
        <v>173</v>
      </c>
      <c r="E27" s="5" t="s">
        <v>176</v>
      </c>
      <c r="F27" s="317" t="s">
        <v>307</v>
      </c>
      <c r="G27" s="331">
        <f>Original_data!B20</f>
        <v>0</v>
      </c>
      <c r="H27" s="330">
        <f>Original_data!C20</f>
        <v>0</v>
      </c>
      <c r="I27" s="330">
        <f>Original_data!D20</f>
        <v>0</v>
      </c>
      <c r="J27" s="330">
        <f>Original_data!E20</f>
        <v>0</v>
      </c>
      <c r="K27" s="330">
        <f>Original_data!F20</f>
        <v>0</v>
      </c>
      <c r="L27" s="330">
        <f>Original_data!G20</f>
        <v>0</v>
      </c>
      <c r="M27" s="330">
        <f>Original_data!H20</f>
        <v>0</v>
      </c>
      <c r="N27" s="330">
        <f>Original_data!I20</f>
        <v>0</v>
      </c>
      <c r="O27" s="330">
        <f>Original_data!J20</f>
        <v>0</v>
      </c>
      <c r="P27" s="330">
        <f>Original_data!K20</f>
        <v>0</v>
      </c>
      <c r="Q27" s="330">
        <f>Original_data!L20</f>
        <v>0</v>
      </c>
      <c r="R27" s="330">
        <f>Original_data!M20</f>
        <v>0</v>
      </c>
      <c r="S27" s="330">
        <f>Original_data!N20</f>
        <v>0</v>
      </c>
      <c r="T27" s="330">
        <f>Original_data!O20</f>
        <v>0</v>
      </c>
      <c r="U27" s="330">
        <f>Original_data!P20</f>
        <v>0</v>
      </c>
      <c r="V27" s="330">
        <f>Original_data!Q20</f>
        <v>0</v>
      </c>
      <c r="W27" s="330">
        <f>Original_data!R20</f>
        <v>0</v>
      </c>
      <c r="X27" s="330">
        <f>Original_data!S20</f>
        <v>0</v>
      </c>
      <c r="Y27" s="330" t="str">
        <f>Original_data!T20</f>
        <v>x</v>
      </c>
      <c r="Z27" s="330">
        <f>Original_data!U20</f>
        <v>0</v>
      </c>
      <c r="AA27" s="330">
        <f>Original_data!V20</f>
        <v>0</v>
      </c>
      <c r="AB27" s="330">
        <f>Original_data!W20</f>
        <v>0</v>
      </c>
      <c r="AC27" s="330">
        <f>Original_data!X20</f>
        <v>0</v>
      </c>
      <c r="AD27" s="330">
        <f>Original_data!Y20</f>
        <v>0</v>
      </c>
      <c r="AE27" s="330">
        <f>Original_data!Z20</f>
        <v>0</v>
      </c>
      <c r="AF27" s="330">
        <f>Original_data!AA20</f>
        <v>0</v>
      </c>
      <c r="AG27" s="330">
        <f>Original_data!AB20</f>
        <v>0</v>
      </c>
      <c r="AH27" s="330">
        <f>Original_data!AC20</f>
        <v>0</v>
      </c>
      <c r="AI27" s="330">
        <f>Original_data!AD20</f>
        <v>0</v>
      </c>
      <c r="AJ27" s="330">
        <f>Original_data!AE20</f>
        <v>0</v>
      </c>
      <c r="AK27" s="330">
        <f>Original_data!AF20</f>
        <v>0</v>
      </c>
      <c r="AL27" s="330">
        <f>Original_data!AG20</f>
        <v>0</v>
      </c>
      <c r="AM27" s="330">
        <f>Original_data!AH20</f>
        <v>0</v>
      </c>
      <c r="AN27" s="330">
        <f>Original_data!AI20</f>
        <v>0</v>
      </c>
      <c r="AO27" s="330">
        <f>Original_data!AJ20</f>
        <v>0</v>
      </c>
      <c r="AP27" s="330">
        <f>Original_data!AK20</f>
        <v>0</v>
      </c>
      <c r="AQ27" s="330">
        <f>Original_data!AL20</f>
        <v>0</v>
      </c>
      <c r="AR27" s="330">
        <f>Original_data!AM20</f>
        <v>0</v>
      </c>
      <c r="AS27" s="330">
        <f>Original_data!AN20</f>
        <v>0</v>
      </c>
      <c r="AT27" s="330">
        <f>Original_data!AO20</f>
        <v>0</v>
      </c>
      <c r="AU27" s="330">
        <f>Original_data!AP20</f>
        <v>0</v>
      </c>
      <c r="AV27" s="330">
        <f>Original_data!AQ20</f>
        <v>0</v>
      </c>
      <c r="AW27" s="330">
        <f>Original_data!AR20</f>
        <v>0</v>
      </c>
      <c r="AX27" s="330">
        <f>Original_data!AS20</f>
        <v>0</v>
      </c>
      <c r="AY27" s="330">
        <f>Original_data!AT20</f>
        <v>0</v>
      </c>
      <c r="AZ27" s="330">
        <f>Original_data!AU20</f>
        <v>0</v>
      </c>
      <c r="BA27" s="330">
        <f>Original_data!AV20</f>
        <v>0</v>
      </c>
      <c r="BB27" s="330">
        <f>Original_data!AW20</f>
        <v>0</v>
      </c>
      <c r="BC27" s="330">
        <f>Original_data!AX20</f>
        <v>0</v>
      </c>
      <c r="BD27" s="330">
        <f>Original_data!AY20</f>
        <v>0</v>
      </c>
      <c r="BE27" s="330">
        <f>Original_data!AZ20</f>
        <v>0</v>
      </c>
      <c r="BF27" s="330">
        <f>Original_data!BA20</f>
        <v>0</v>
      </c>
      <c r="BG27" s="330">
        <f>Original_data!BB20</f>
        <v>0</v>
      </c>
      <c r="BH27" s="330">
        <f>Original_data!BC20</f>
        <v>0</v>
      </c>
      <c r="BI27" s="330">
        <f>Original_data!BD20</f>
        <v>0</v>
      </c>
      <c r="BJ27" s="330">
        <f>Original_data!BE20</f>
        <v>0</v>
      </c>
      <c r="BK27" s="330">
        <f>Original_data!BF20</f>
        <v>0</v>
      </c>
      <c r="BL27" s="330">
        <f>Original_data!BG20</f>
        <v>0</v>
      </c>
      <c r="BM27" s="330">
        <f>Original_data!BH20</f>
        <v>0</v>
      </c>
      <c r="BN27" s="330">
        <f>Original_data!BI20</f>
        <v>0</v>
      </c>
      <c r="BO27" s="330">
        <f>Original_data!BJ20</f>
        <v>0</v>
      </c>
      <c r="BP27" s="332">
        <f>Original_data!BK20</f>
        <v>0</v>
      </c>
    </row>
    <row r="28" spans="1:68" x14ac:dyDescent="0.25">
      <c r="A28" s="355"/>
      <c r="B28" s="4" t="str">
        <f>Original_data!A23</f>
        <v>Gas works (transf.)</v>
      </c>
      <c r="C28" s="42" t="s">
        <v>294</v>
      </c>
      <c r="D28" s="5" t="s">
        <v>173</v>
      </c>
      <c r="E28" s="5" t="s">
        <v>177</v>
      </c>
      <c r="F28" s="317" t="s">
        <v>307</v>
      </c>
      <c r="G28" s="331">
        <f>Original_data!B21</f>
        <v>0</v>
      </c>
      <c r="H28" s="330">
        <f>Original_data!C21</f>
        <v>0</v>
      </c>
      <c r="I28" s="330">
        <f>Original_data!D21</f>
        <v>0</v>
      </c>
      <c r="J28" s="330">
        <f>Original_data!E21</f>
        <v>0</v>
      </c>
      <c r="K28" s="330">
        <f>Original_data!F21</f>
        <v>0</v>
      </c>
      <c r="L28" s="330">
        <f>Original_data!G21</f>
        <v>0</v>
      </c>
      <c r="M28" s="330">
        <f>Original_data!H21</f>
        <v>0</v>
      </c>
      <c r="N28" s="330">
        <f>Original_data!I21</f>
        <v>0</v>
      </c>
      <c r="O28" s="330">
        <f>Original_data!J21</f>
        <v>0</v>
      </c>
      <c r="P28" s="330">
        <f>Original_data!K21</f>
        <v>0</v>
      </c>
      <c r="Q28" s="330">
        <f>Original_data!L21</f>
        <v>0</v>
      </c>
      <c r="R28" s="330">
        <f>Original_data!M21</f>
        <v>0</v>
      </c>
      <c r="S28" s="330">
        <f>Original_data!N21</f>
        <v>0</v>
      </c>
      <c r="T28" s="330">
        <f>Original_data!O21</f>
        <v>0</v>
      </c>
      <c r="U28" s="330">
        <f>Original_data!P21</f>
        <v>0</v>
      </c>
      <c r="V28" s="330">
        <f>Original_data!Q21</f>
        <v>0</v>
      </c>
      <c r="W28" s="330">
        <f>Original_data!R21</f>
        <v>0</v>
      </c>
      <c r="X28" s="330">
        <f>Original_data!S21</f>
        <v>0</v>
      </c>
      <c r="Y28" s="330" t="str">
        <f>Original_data!T21</f>
        <v>x</v>
      </c>
      <c r="Z28" s="330">
        <f>Original_data!U21</f>
        <v>0</v>
      </c>
      <c r="AA28" s="330">
        <f>Original_data!V21</f>
        <v>0</v>
      </c>
      <c r="AB28" s="330">
        <f>Original_data!W21</f>
        <v>0</v>
      </c>
      <c r="AC28" s="330">
        <f>Original_data!X21</f>
        <v>0</v>
      </c>
      <c r="AD28" s="330">
        <f>Original_data!Y21</f>
        <v>0</v>
      </c>
      <c r="AE28" s="330">
        <f>Original_data!Z21</f>
        <v>0</v>
      </c>
      <c r="AF28" s="330">
        <f>Original_data!AA21</f>
        <v>0</v>
      </c>
      <c r="AG28" s="330">
        <f>Original_data!AB21</f>
        <v>0</v>
      </c>
      <c r="AH28" s="330">
        <f>Original_data!AC21</f>
        <v>0</v>
      </c>
      <c r="AI28" s="330">
        <f>Original_data!AD21</f>
        <v>0</v>
      </c>
      <c r="AJ28" s="330">
        <f>Original_data!AE21</f>
        <v>0</v>
      </c>
      <c r="AK28" s="330">
        <f>Original_data!AF21</f>
        <v>0</v>
      </c>
      <c r="AL28" s="330">
        <f>Original_data!AG21</f>
        <v>0</v>
      </c>
      <c r="AM28" s="330">
        <f>Original_data!AH21</f>
        <v>0</v>
      </c>
      <c r="AN28" s="330">
        <f>Original_data!AI21</f>
        <v>0</v>
      </c>
      <c r="AO28" s="330">
        <f>Original_data!AJ21</f>
        <v>0</v>
      </c>
      <c r="AP28" s="330">
        <f>Original_data!AK21</f>
        <v>0</v>
      </c>
      <c r="AQ28" s="330">
        <f>Original_data!AL21</f>
        <v>0</v>
      </c>
      <c r="AR28" s="330">
        <f>Original_data!AM21</f>
        <v>0</v>
      </c>
      <c r="AS28" s="330">
        <f>Original_data!AN21</f>
        <v>0</v>
      </c>
      <c r="AT28" s="330">
        <f>Original_data!AO21</f>
        <v>0</v>
      </c>
      <c r="AU28" s="330">
        <f>Original_data!AP21</f>
        <v>0</v>
      </c>
      <c r="AV28" s="330">
        <f>Original_data!AQ21</f>
        <v>0</v>
      </c>
      <c r="AW28" s="330">
        <f>Original_data!AR21</f>
        <v>0</v>
      </c>
      <c r="AX28" s="330">
        <f>Original_data!AS21</f>
        <v>0</v>
      </c>
      <c r="AY28" s="330">
        <f>Original_data!AT21</f>
        <v>0</v>
      </c>
      <c r="AZ28" s="330">
        <f>Original_data!AU21</f>
        <v>0</v>
      </c>
      <c r="BA28" s="330">
        <f>Original_data!AV21</f>
        <v>0</v>
      </c>
      <c r="BB28" s="330">
        <f>Original_data!AW21</f>
        <v>0</v>
      </c>
      <c r="BC28" s="330">
        <f>Original_data!AX21</f>
        <v>0</v>
      </c>
      <c r="BD28" s="330">
        <f>Original_data!AY21</f>
        <v>0</v>
      </c>
      <c r="BE28" s="330">
        <f>Original_data!AZ21</f>
        <v>0</v>
      </c>
      <c r="BF28" s="330">
        <f>Original_data!BA21</f>
        <v>0</v>
      </c>
      <c r="BG28" s="330">
        <f>Original_data!BB21</f>
        <v>0</v>
      </c>
      <c r="BH28" s="330">
        <f>Original_data!BC21</f>
        <v>0</v>
      </c>
      <c r="BI28" s="330">
        <f>Original_data!BD21</f>
        <v>0</v>
      </c>
      <c r="BJ28" s="330">
        <f>Original_data!BE21</f>
        <v>0</v>
      </c>
      <c r="BK28" s="330">
        <f>Original_data!BF21</f>
        <v>0</v>
      </c>
      <c r="BL28" s="330">
        <f>Original_data!BG21</f>
        <v>0</v>
      </c>
      <c r="BM28" s="330">
        <f>Original_data!BH21</f>
        <v>0</v>
      </c>
      <c r="BN28" s="330">
        <f>Original_data!BI21</f>
        <v>0</v>
      </c>
      <c r="BO28" s="330">
        <f>Original_data!BJ21</f>
        <v>0</v>
      </c>
      <c r="BP28" s="332">
        <f>Original_data!BK21</f>
        <v>0</v>
      </c>
    </row>
    <row r="29" spans="1:68" x14ac:dyDescent="0.25">
      <c r="A29" s="355"/>
      <c r="B29" s="4" t="str">
        <f>Original_data!A24</f>
        <v>Coke ovens (transf.)</v>
      </c>
      <c r="C29" s="42" t="s">
        <v>294</v>
      </c>
      <c r="D29" s="5" t="s">
        <v>173</v>
      </c>
      <c r="E29" s="5" t="s">
        <v>176</v>
      </c>
      <c r="F29" s="317" t="s">
        <v>307</v>
      </c>
      <c r="G29" s="331">
        <f>Original_data!B22</f>
        <v>0</v>
      </c>
      <c r="H29" s="330">
        <f>Original_data!C22</f>
        <v>-37874</v>
      </c>
      <c r="I29" s="330">
        <f>Original_data!D22</f>
        <v>0</v>
      </c>
      <c r="J29" s="330">
        <f>Original_data!E22</f>
        <v>0</v>
      </c>
      <c r="K29" s="330">
        <f>Original_data!F22</f>
        <v>0</v>
      </c>
      <c r="L29" s="330">
        <f>Original_data!G22</f>
        <v>0</v>
      </c>
      <c r="M29" s="330">
        <f>Original_data!H22</f>
        <v>-52582</v>
      </c>
      <c r="N29" s="330">
        <f>Original_data!I22</f>
        <v>0</v>
      </c>
      <c r="O29" s="330">
        <f>Original_data!J22</f>
        <v>0</v>
      </c>
      <c r="P29" s="330">
        <f>Original_data!K22</f>
        <v>0</v>
      </c>
      <c r="Q29" s="330">
        <f>Original_data!L22</f>
        <v>0</v>
      </c>
      <c r="R29" s="330">
        <f>Original_data!M22</f>
        <v>0</v>
      </c>
      <c r="S29" s="330">
        <f>Original_data!N22</f>
        <v>36181</v>
      </c>
      <c r="T29" s="330">
        <f>Original_data!O22</f>
        <v>0</v>
      </c>
      <c r="U29" s="330">
        <f>Original_data!P22</f>
        <v>0</v>
      </c>
      <c r="V29" s="330">
        <f>Original_data!Q22</f>
        <v>0</v>
      </c>
      <c r="W29" s="330">
        <f>Original_data!R22</f>
        <v>0</v>
      </c>
      <c r="X29" s="330">
        <f>Original_data!S22</f>
        <v>0</v>
      </c>
      <c r="Y29" s="330" t="str">
        <f>Original_data!T22</f>
        <v>x</v>
      </c>
      <c r="Z29" s="330">
        <f>Original_data!U22</f>
        <v>0</v>
      </c>
      <c r="AA29" s="330">
        <f>Original_data!V22</f>
        <v>0</v>
      </c>
      <c r="AB29" s="330">
        <f>Original_data!W22</f>
        <v>0</v>
      </c>
      <c r="AC29" s="330">
        <f>Original_data!X22</f>
        <v>0</v>
      </c>
      <c r="AD29" s="330">
        <f>Original_data!Y22</f>
        <v>0</v>
      </c>
      <c r="AE29" s="330">
        <f>Original_data!Z22</f>
        <v>0</v>
      </c>
      <c r="AF29" s="330">
        <f>Original_data!AA22</f>
        <v>0</v>
      </c>
      <c r="AG29" s="330">
        <f>Original_data!AB22</f>
        <v>0</v>
      </c>
      <c r="AH29" s="330">
        <f>Original_data!AC22</f>
        <v>0</v>
      </c>
      <c r="AI29" s="330">
        <f>Original_data!AD22</f>
        <v>0</v>
      </c>
      <c r="AJ29" s="330">
        <f>Original_data!AE22</f>
        <v>0</v>
      </c>
      <c r="AK29" s="330">
        <f>Original_data!AF22</f>
        <v>0</v>
      </c>
      <c r="AL29" s="330">
        <f>Original_data!AG22</f>
        <v>0</v>
      </c>
      <c r="AM29" s="330">
        <f>Original_data!AH22</f>
        <v>0</v>
      </c>
      <c r="AN29" s="330">
        <f>Original_data!AI22</f>
        <v>0</v>
      </c>
      <c r="AO29" s="330">
        <f>Original_data!AJ22</f>
        <v>0</v>
      </c>
      <c r="AP29" s="330">
        <f>Original_data!AK22</f>
        <v>0</v>
      </c>
      <c r="AQ29" s="330">
        <f>Original_data!AL22</f>
        <v>0</v>
      </c>
      <c r="AR29" s="330">
        <f>Original_data!AM22</f>
        <v>0</v>
      </c>
      <c r="AS29" s="330">
        <f>Original_data!AN22</f>
        <v>0</v>
      </c>
      <c r="AT29" s="330">
        <f>Original_data!AO22</f>
        <v>0</v>
      </c>
      <c r="AU29" s="330">
        <f>Original_data!AP22</f>
        <v>0</v>
      </c>
      <c r="AV29" s="330">
        <f>Original_data!AQ22</f>
        <v>0</v>
      </c>
      <c r="AW29" s="330">
        <f>Original_data!AR22</f>
        <v>0</v>
      </c>
      <c r="AX29" s="330">
        <f>Original_data!AS22</f>
        <v>0</v>
      </c>
      <c r="AY29" s="330">
        <f>Original_data!AT22</f>
        <v>0</v>
      </c>
      <c r="AZ29" s="330">
        <f>Original_data!AU22</f>
        <v>0</v>
      </c>
      <c r="BA29" s="330">
        <f>Original_data!AV22</f>
        <v>0</v>
      </c>
      <c r="BB29" s="330">
        <f>Original_data!AW22</f>
        <v>0</v>
      </c>
      <c r="BC29" s="330">
        <f>Original_data!AX22</f>
        <v>0</v>
      </c>
      <c r="BD29" s="330">
        <f>Original_data!AY22</f>
        <v>0</v>
      </c>
      <c r="BE29" s="330">
        <f>Original_data!AZ22</f>
        <v>0</v>
      </c>
      <c r="BF29" s="330">
        <f>Original_data!BA22</f>
        <v>0</v>
      </c>
      <c r="BG29" s="330">
        <f>Original_data!BB22</f>
        <v>0</v>
      </c>
      <c r="BH29" s="330">
        <f>Original_data!BC22</f>
        <v>0</v>
      </c>
      <c r="BI29" s="330">
        <f>Original_data!BD22</f>
        <v>0</v>
      </c>
      <c r="BJ29" s="330">
        <f>Original_data!BE22</f>
        <v>0</v>
      </c>
      <c r="BK29" s="330">
        <f>Original_data!BF22</f>
        <v>0</v>
      </c>
      <c r="BL29" s="330">
        <f>Original_data!BG22</f>
        <v>0</v>
      </c>
      <c r="BM29" s="330">
        <f>Original_data!BH22</f>
        <v>0</v>
      </c>
      <c r="BN29" s="330">
        <f>Original_data!BI22</f>
        <v>0</v>
      </c>
      <c r="BO29" s="330">
        <f>Original_data!BJ22</f>
        <v>0</v>
      </c>
      <c r="BP29" s="332">
        <f>Original_data!BK22</f>
        <v>0</v>
      </c>
    </row>
    <row r="30" spans="1:68" x14ac:dyDescent="0.25">
      <c r="A30" s="355"/>
      <c r="B30" s="4" t="str">
        <f>Original_data!A25</f>
        <v>Patent fuel plants (transf.)</v>
      </c>
      <c r="C30" s="42" t="s">
        <v>294</v>
      </c>
      <c r="D30" s="5" t="s">
        <v>173</v>
      </c>
      <c r="E30" s="5" t="s">
        <v>176</v>
      </c>
      <c r="F30" s="317" t="s">
        <v>307</v>
      </c>
      <c r="G30" s="331">
        <f>Original_data!B23</f>
        <v>0</v>
      </c>
      <c r="H30" s="330">
        <f>Original_data!C23</f>
        <v>0</v>
      </c>
      <c r="I30" s="330">
        <f>Original_data!D23</f>
        <v>0</v>
      </c>
      <c r="J30" s="330">
        <f>Original_data!E23</f>
        <v>0</v>
      </c>
      <c r="K30" s="330">
        <f>Original_data!F23</f>
        <v>0</v>
      </c>
      <c r="L30" s="330">
        <f>Original_data!G23</f>
        <v>0</v>
      </c>
      <c r="M30" s="330">
        <f>Original_data!H23</f>
        <v>0</v>
      </c>
      <c r="N30" s="330">
        <f>Original_data!I23</f>
        <v>0</v>
      </c>
      <c r="O30" s="330">
        <f>Original_data!J23</f>
        <v>0</v>
      </c>
      <c r="P30" s="330">
        <f>Original_data!K23</f>
        <v>0</v>
      </c>
      <c r="Q30" s="330">
        <f>Original_data!L23</f>
        <v>0</v>
      </c>
      <c r="R30" s="330">
        <f>Original_data!M23</f>
        <v>0</v>
      </c>
      <c r="S30" s="330">
        <f>Original_data!N23</f>
        <v>0</v>
      </c>
      <c r="T30" s="330">
        <f>Original_data!O23</f>
        <v>0</v>
      </c>
      <c r="U30" s="330">
        <f>Original_data!P23</f>
        <v>0</v>
      </c>
      <c r="V30" s="330">
        <f>Original_data!Q23</f>
        <v>0</v>
      </c>
      <c r="W30" s="330">
        <f>Original_data!R23</f>
        <v>0</v>
      </c>
      <c r="X30" s="330">
        <f>Original_data!S23</f>
        <v>0</v>
      </c>
      <c r="Y30" s="330" t="str">
        <f>Original_data!T23</f>
        <v>x</v>
      </c>
      <c r="Z30" s="330">
        <f>Original_data!U23</f>
        <v>0</v>
      </c>
      <c r="AA30" s="330">
        <f>Original_data!V23</f>
        <v>0</v>
      </c>
      <c r="AB30" s="330">
        <f>Original_data!W23</f>
        <v>0</v>
      </c>
      <c r="AC30" s="330">
        <f>Original_data!X23</f>
        <v>0</v>
      </c>
      <c r="AD30" s="330">
        <f>Original_data!Y23</f>
        <v>0</v>
      </c>
      <c r="AE30" s="330">
        <f>Original_data!Z23</f>
        <v>0</v>
      </c>
      <c r="AF30" s="330">
        <f>Original_data!AA23</f>
        <v>0</v>
      </c>
      <c r="AG30" s="330">
        <f>Original_data!AB23</f>
        <v>0</v>
      </c>
      <c r="AH30" s="330">
        <f>Original_data!AC23</f>
        <v>0</v>
      </c>
      <c r="AI30" s="330">
        <f>Original_data!AD23</f>
        <v>0</v>
      </c>
      <c r="AJ30" s="330">
        <f>Original_data!AE23</f>
        <v>0</v>
      </c>
      <c r="AK30" s="330">
        <f>Original_data!AF23</f>
        <v>0</v>
      </c>
      <c r="AL30" s="330">
        <f>Original_data!AG23</f>
        <v>0</v>
      </c>
      <c r="AM30" s="330">
        <f>Original_data!AH23</f>
        <v>0</v>
      </c>
      <c r="AN30" s="330">
        <f>Original_data!AI23</f>
        <v>0</v>
      </c>
      <c r="AO30" s="330">
        <f>Original_data!AJ23</f>
        <v>0</v>
      </c>
      <c r="AP30" s="330">
        <f>Original_data!AK23</f>
        <v>0</v>
      </c>
      <c r="AQ30" s="330">
        <f>Original_data!AL23</f>
        <v>0</v>
      </c>
      <c r="AR30" s="330">
        <f>Original_data!AM23</f>
        <v>0</v>
      </c>
      <c r="AS30" s="330">
        <f>Original_data!AN23</f>
        <v>0</v>
      </c>
      <c r="AT30" s="330">
        <f>Original_data!AO23</f>
        <v>0</v>
      </c>
      <c r="AU30" s="330">
        <f>Original_data!AP23</f>
        <v>0</v>
      </c>
      <c r="AV30" s="330">
        <f>Original_data!AQ23</f>
        <v>0</v>
      </c>
      <c r="AW30" s="330">
        <f>Original_data!AR23</f>
        <v>0</v>
      </c>
      <c r="AX30" s="330">
        <f>Original_data!AS23</f>
        <v>0</v>
      </c>
      <c r="AY30" s="330">
        <f>Original_data!AT23</f>
        <v>0</v>
      </c>
      <c r="AZ30" s="330">
        <f>Original_data!AU23</f>
        <v>0</v>
      </c>
      <c r="BA30" s="330">
        <f>Original_data!AV23</f>
        <v>0</v>
      </c>
      <c r="BB30" s="330">
        <f>Original_data!AW23</f>
        <v>0</v>
      </c>
      <c r="BC30" s="330">
        <f>Original_data!AX23</f>
        <v>0</v>
      </c>
      <c r="BD30" s="330">
        <f>Original_data!AY23</f>
        <v>0</v>
      </c>
      <c r="BE30" s="330">
        <f>Original_data!AZ23</f>
        <v>0</v>
      </c>
      <c r="BF30" s="330">
        <f>Original_data!BA23</f>
        <v>0</v>
      </c>
      <c r="BG30" s="330">
        <f>Original_data!BB23</f>
        <v>0</v>
      </c>
      <c r="BH30" s="330">
        <f>Original_data!BC23</f>
        <v>0</v>
      </c>
      <c r="BI30" s="330">
        <f>Original_data!BD23</f>
        <v>0</v>
      </c>
      <c r="BJ30" s="330">
        <f>Original_data!BE23</f>
        <v>0</v>
      </c>
      <c r="BK30" s="330">
        <f>Original_data!BF23</f>
        <v>0</v>
      </c>
      <c r="BL30" s="330">
        <f>Original_data!BG23</f>
        <v>0</v>
      </c>
      <c r="BM30" s="330">
        <f>Original_data!BH23</f>
        <v>0</v>
      </c>
      <c r="BN30" s="330">
        <f>Original_data!BI23</f>
        <v>0</v>
      </c>
      <c r="BO30" s="330">
        <f>Original_data!BJ23</f>
        <v>0</v>
      </c>
      <c r="BP30" s="332">
        <f>Original_data!BK23</f>
        <v>0</v>
      </c>
    </row>
    <row r="31" spans="1:68" x14ac:dyDescent="0.25">
      <c r="A31" s="355"/>
      <c r="B31" s="4" t="str">
        <f>Original_data!A26</f>
        <v>BKB/peat briquette plants (transf.)</v>
      </c>
      <c r="C31" s="42" t="s">
        <v>294</v>
      </c>
      <c r="D31" s="5" t="s">
        <v>173</v>
      </c>
      <c r="E31" s="5" t="s">
        <v>176</v>
      </c>
      <c r="F31" s="317" t="s">
        <v>307</v>
      </c>
      <c r="G31" s="331">
        <f>Original_data!B24</f>
        <v>0</v>
      </c>
      <c r="H31" s="330">
        <f>Original_data!C24</f>
        <v>-83347</v>
      </c>
      <c r="I31" s="330">
        <f>Original_data!D24</f>
        <v>0</v>
      </c>
      <c r="J31" s="330">
        <f>Original_data!E24</f>
        <v>0</v>
      </c>
      <c r="K31" s="330">
        <f>Original_data!F24</f>
        <v>0</v>
      </c>
      <c r="L31" s="330">
        <f>Original_data!G24</f>
        <v>0</v>
      </c>
      <c r="M31" s="330">
        <f>Original_data!H24</f>
        <v>57313</v>
      </c>
      <c r="N31" s="330">
        <f>Original_data!I24</f>
        <v>0</v>
      </c>
      <c r="O31" s="330">
        <f>Original_data!J24</f>
        <v>3855</v>
      </c>
      <c r="P31" s="330">
        <f>Original_data!K24</f>
        <v>0</v>
      </c>
      <c r="Q31" s="330">
        <f>Original_data!L24</f>
        <v>0</v>
      </c>
      <c r="R31" s="330">
        <f>Original_data!M24</f>
        <v>16282</v>
      </c>
      <c r="S31" s="330">
        <f>Original_data!N24</f>
        <v>0</v>
      </c>
      <c r="T31" s="330">
        <f>Original_data!O24</f>
        <v>0</v>
      </c>
      <c r="U31" s="330">
        <f>Original_data!P24</f>
        <v>0</v>
      </c>
      <c r="V31" s="330">
        <f>Original_data!Q24</f>
        <v>0</v>
      </c>
      <c r="W31" s="330">
        <f>Original_data!R24</f>
        <v>0</v>
      </c>
      <c r="X31" s="330">
        <f>Original_data!S24</f>
        <v>0</v>
      </c>
      <c r="Y31" s="330" t="str">
        <f>Original_data!T24</f>
        <v>x</v>
      </c>
      <c r="Z31" s="330">
        <f>Original_data!U24</f>
        <v>0</v>
      </c>
      <c r="AA31" s="330">
        <f>Original_data!V24</f>
        <v>0</v>
      </c>
      <c r="AB31" s="330">
        <f>Original_data!W24</f>
        <v>0</v>
      </c>
      <c r="AC31" s="330">
        <f>Original_data!X24</f>
        <v>0</v>
      </c>
      <c r="AD31" s="330">
        <f>Original_data!Y24</f>
        <v>0</v>
      </c>
      <c r="AE31" s="330">
        <f>Original_data!Z24</f>
        <v>0</v>
      </c>
      <c r="AF31" s="330">
        <f>Original_data!AA24</f>
        <v>0</v>
      </c>
      <c r="AG31" s="330">
        <f>Original_data!AB24</f>
        <v>0</v>
      </c>
      <c r="AH31" s="330">
        <f>Original_data!AC24</f>
        <v>0</v>
      </c>
      <c r="AI31" s="330">
        <f>Original_data!AD24</f>
        <v>0</v>
      </c>
      <c r="AJ31" s="330">
        <f>Original_data!AE24</f>
        <v>0</v>
      </c>
      <c r="AK31" s="330">
        <f>Original_data!AF24</f>
        <v>0</v>
      </c>
      <c r="AL31" s="330">
        <f>Original_data!AG24</f>
        <v>0</v>
      </c>
      <c r="AM31" s="330">
        <f>Original_data!AH24</f>
        <v>0</v>
      </c>
      <c r="AN31" s="330">
        <f>Original_data!AI24</f>
        <v>0</v>
      </c>
      <c r="AO31" s="330">
        <f>Original_data!AJ24</f>
        <v>0</v>
      </c>
      <c r="AP31" s="330">
        <f>Original_data!AK24</f>
        <v>0</v>
      </c>
      <c r="AQ31" s="330">
        <f>Original_data!AL24</f>
        <v>0</v>
      </c>
      <c r="AR31" s="330">
        <f>Original_data!AM24</f>
        <v>0</v>
      </c>
      <c r="AS31" s="330">
        <f>Original_data!AN24</f>
        <v>0</v>
      </c>
      <c r="AT31" s="330">
        <f>Original_data!AO24</f>
        <v>0</v>
      </c>
      <c r="AU31" s="330">
        <f>Original_data!AP24</f>
        <v>0</v>
      </c>
      <c r="AV31" s="330">
        <f>Original_data!AQ24</f>
        <v>0</v>
      </c>
      <c r="AW31" s="330">
        <f>Original_data!AR24</f>
        <v>0</v>
      </c>
      <c r="AX31" s="330">
        <f>Original_data!AS24</f>
        <v>0</v>
      </c>
      <c r="AY31" s="330">
        <f>Original_data!AT24</f>
        <v>0</v>
      </c>
      <c r="AZ31" s="330">
        <f>Original_data!AU24</f>
        <v>0</v>
      </c>
      <c r="BA31" s="330">
        <f>Original_data!AV24</f>
        <v>0</v>
      </c>
      <c r="BB31" s="330">
        <f>Original_data!AW24</f>
        <v>0</v>
      </c>
      <c r="BC31" s="330">
        <f>Original_data!AX24</f>
        <v>0</v>
      </c>
      <c r="BD31" s="330">
        <f>Original_data!AY24</f>
        <v>0</v>
      </c>
      <c r="BE31" s="330">
        <f>Original_data!AZ24</f>
        <v>0</v>
      </c>
      <c r="BF31" s="330">
        <f>Original_data!BA24</f>
        <v>0</v>
      </c>
      <c r="BG31" s="330">
        <f>Original_data!BB24</f>
        <v>0</v>
      </c>
      <c r="BH31" s="330">
        <f>Original_data!BC24</f>
        <v>0</v>
      </c>
      <c r="BI31" s="330">
        <f>Original_data!BD24</f>
        <v>0</v>
      </c>
      <c r="BJ31" s="330">
        <f>Original_data!BE24</f>
        <v>0</v>
      </c>
      <c r="BK31" s="330">
        <f>Original_data!BF24</f>
        <v>0</v>
      </c>
      <c r="BL31" s="330">
        <f>Original_data!BG24</f>
        <v>0</v>
      </c>
      <c r="BM31" s="330">
        <f>Original_data!BH24</f>
        <v>0</v>
      </c>
      <c r="BN31" s="330">
        <f>Original_data!BI24</f>
        <v>0</v>
      </c>
      <c r="BO31" s="330">
        <f>Original_data!BJ24</f>
        <v>0</v>
      </c>
      <c r="BP31" s="332">
        <f>Original_data!BK24</f>
        <v>0</v>
      </c>
    </row>
    <row r="32" spans="1:68" x14ac:dyDescent="0.25">
      <c r="A32" s="355"/>
      <c r="B32" s="4" t="str">
        <f>Original_data!A27</f>
        <v>Oil refineries (transf.)</v>
      </c>
      <c r="C32" s="42" t="s">
        <v>294</v>
      </c>
      <c r="D32" s="5" t="s">
        <v>173</v>
      </c>
      <c r="E32" s="5" t="s">
        <v>176</v>
      </c>
      <c r="F32" s="317" t="s">
        <v>307</v>
      </c>
      <c r="G32" s="331">
        <f>Original_data!B25</f>
        <v>0</v>
      </c>
      <c r="H32" s="330">
        <f>Original_data!C25</f>
        <v>0</v>
      </c>
      <c r="I32" s="330">
        <f>Original_data!D25</f>
        <v>0</v>
      </c>
      <c r="J32" s="330">
        <f>Original_data!E25</f>
        <v>0</v>
      </c>
      <c r="K32" s="330">
        <f>Original_data!F25</f>
        <v>0</v>
      </c>
      <c r="L32" s="330">
        <f>Original_data!G25</f>
        <v>0</v>
      </c>
      <c r="M32" s="330">
        <f>Original_data!H25</f>
        <v>0</v>
      </c>
      <c r="N32" s="330">
        <f>Original_data!I25</f>
        <v>0</v>
      </c>
      <c r="O32" s="330">
        <f>Original_data!J25</f>
        <v>0</v>
      </c>
      <c r="P32" s="330">
        <f>Original_data!K25</f>
        <v>0</v>
      </c>
      <c r="Q32" s="330">
        <f>Original_data!L25</f>
        <v>0</v>
      </c>
      <c r="R32" s="330">
        <f>Original_data!M25</f>
        <v>0</v>
      </c>
      <c r="S32" s="330">
        <f>Original_data!N25</f>
        <v>0</v>
      </c>
      <c r="T32" s="330">
        <f>Original_data!O25</f>
        <v>0</v>
      </c>
      <c r="U32" s="330">
        <f>Original_data!P25</f>
        <v>0</v>
      </c>
      <c r="V32" s="330">
        <f>Original_data!Q25</f>
        <v>0</v>
      </c>
      <c r="W32" s="330">
        <f>Original_data!R25</f>
        <v>0</v>
      </c>
      <c r="X32" s="330">
        <f>Original_data!S25</f>
        <v>0</v>
      </c>
      <c r="Y32" s="330" t="str">
        <f>Original_data!T25</f>
        <v>x</v>
      </c>
      <c r="Z32" s="330">
        <f>Original_data!U25</f>
        <v>0</v>
      </c>
      <c r="AA32" s="330">
        <f>Original_data!V25</f>
        <v>0</v>
      </c>
      <c r="AB32" s="330">
        <f>Original_data!W25</f>
        <v>0</v>
      </c>
      <c r="AC32" s="330">
        <f>Original_data!X25</f>
        <v>0</v>
      </c>
      <c r="AD32" s="330">
        <f>Original_data!Y25</f>
        <v>0</v>
      </c>
      <c r="AE32" s="330">
        <f>Original_data!Z25</f>
        <v>0</v>
      </c>
      <c r="AF32" s="330">
        <f>Original_data!AA25</f>
        <v>0</v>
      </c>
      <c r="AG32" s="330">
        <f>Original_data!AB25</f>
        <v>0</v>
      </c>
      <c r="AH32" s="330">
        <f>Original_data!AC25</f>
        <v>0</v>
      </c>
      <c r="AI32" s="330">
        <f>Original_data!AD25</f>
        <v>0</v>
      </c>
      <c r="AJ32" s="330">
        <f>Original_data!AE25</f>
        <v>0</v>
      </c>
      <c r="AK32" s="330">
        <f>Original_data!AF25</f>
        <v>0</v>
      </c>
      <c r="AL32" s="330">
        <f>Original_data!AG25</f>
        <v>0</v>
      </c>
      <c r="AM32" s="330">
        <f>Original_data!AH25</f>
        <v>0</v>
      </c>
      <c r="AN32" s="330">
        <f>Original_data!AI25</f>
        <v>0</v>
      </c>
      <c r="AO32" s="330">
        <f>Original_data!AJ25</f>
        <v>0</v>
      </c>
      <c r="AP32" s="330">
        <f>Original_data!AK25</f>
        <v>0</v>
      </c>
      <c r="AQ32" s="330">
        <f>Original_data!AL25</f>
        <v>0</v>
      </c>
      <c r="AR32" s="330">
        <f>Original_data!AM25</f>
        <v>0</v>
      </c>
      <c r="AS32" s="330">
        <f>Original_data!AN25</f>
        <v>0</v>
      </c>
      <c r="AT32" s="330">
        <f>Original_data!AO25</f>
        <v>0</v>
      </c>
      <c r="AU32" s="330">
        <f>Original_data!AP25</f>
        <v>0</v>
      </c>
      <c r="AV32" s="330">
        <f>Original_data!AQ25</f>
        <v>0</v>
      </c>
      <c r="AW32" s="330">
        <f>Original_data!AR25</f>
        <v>0</v>
      </c>
      <c r="AX32" s="330">
        <f>Original_data!AS25</f>
        <v>0</v>
      </c>
      <c r="AY32" s="330">
        <f>Original_data!AT25</f>
        <v>0</v>
      </c>
      <c r="AZ32" s="330">
        <f>Original_data!AU25</f>
        <v>0</v>
      </c>
      <c r="BA32" s="330">
        <f>Original_data!AV25</f>
        <v>0</v>
      </c>
      <c r="BB32" s="330">
        <f>Original_data!AW25</f>
        <v>0</v>
      </c>
      <c r="BC32" s="330">
        <f>Original_data!AX25</f>
        <v>0</v>
      </c>
      <c r="BD32" s="330">
        <f>Original_data!AY25</f>
        <v>0</v>
      </c>
      <c r="BE32" s="330">
        <f>Original_data!AZ25</f>
        <v>0</v>
      </c>
      <c r="BF32" s="330">
        <f>Original_data!BA25</f>
        <v>0</v>
      </c>
      <c r="BG32" s="330">
        <f>Original_data!BB25</f>
        <v>0</v>
      </c>
      <c r="BH32" s="330">
        <f>Original_data!BC25</f>
        <v>0</v>
      </c>
      <c r="BI32" s="330">
        <f>Original_data!BD25</f>
        <v>0</v>
      </c>
      <c r="BJ32" s="330">
        <f>Original_data!BE25</f>
        <v>0</v>
      </c>
      <c r="BK32" s="330">
        <f>Original_data!BF25</f>
        <v>0</v>
      </c>
      <c r="BL32" s="330">
        <f>Original_data!BG25</f>
        <v>0</v>
      </c>
      <c r="BM32" s="330">
        <f>Original_data!BH25</f>
        <v>0</v>
      </c>
      <c r="BN32" s="330">
        <f>Original_data!BI25</f>
        <v>0</v>
      </c>
      <c r="BO32" s="330">
        <f>Original_data!BJ25</f>
        <v>0</v>
      </c>
      <c r="BP32" s="332">
        <f>Original_data!BK25</f>
        <v>0</v>
      </c>
    </row>
    <row r="33" spans="1:68" x14ac:dyDescent="0.25">
      <c r="A33" s="355"/>
      <c r="B33" s="4" t="str">
        <f>Original_data!A28</f>
        <v>Petrochemical plants (transf.)</v>
      </c>
      <c r="C33" s="42" t="s">
        <v>294</v>
      </c>
      <c r="D33" s="5" t="s">
        <v>173</v>
      </c>
      <c r="E33" s="5" t="s">
        <v>176</v>
      </c>
      <c r="F33" s="317" t="s">
        <v>307</v>
      </c>
      <c r="G33" s="331">
        <f>Original_data!B26</f>
        <v>0</v>
      </c>
      <c r="H33" s="330">
        <f>Original_data!C26</f>
        <v>0</v>
      </c>
      <c r="I33" s="330">
        <f>Original_data!D26</f>
        <v>0</v>
      </c>
      <c r="J33" s="330">
        <f>Original_data!E26</f>
        <v>0</v>
      </c>
      <c r="K33" s="330">
        <f>Original_data!F26</f>
        <v>0</v>
      </c>
      <c r="L33" s="330">
        <f>Original_data!G26</f>
        <v>0</v>
      </c>
      <c r="M33" s="330">
        <f>Original_data!H26</f>
        <v>0</v>
      </c>
      <c r="N33" s="330">
        <f>Original_data!I26</f>
        <v>0</v>
      </c>
      <c r="O33" s="330">
        <f>Original_data!J26</f>
        <v>0</v>
      </c>
      <c r="P33" s="330">
        <f>Original_data!K26</f>
        <v>0</v>
      </c>
      <c r="Q33" s="330">
        <f>Original_data!L26</f>
        <v>0</v>
      </c>
      <c r="R33" s="330">
        <f>Original_data!M26</f>
        <v>0</v>
      </c>
      <c r="S33" s="330">
        <f>Original_data!N26</f>
        <v>0</v>
      </c>
      <c r="T33" s="330">
        <f>Original_data!O26</f>
        <v>0</v>
      </c>
      <c r="U33" s="330">
        <f>Original_data!P26</f>
        <v>0</v>
      </c>
      <c r="V33" s="330">
        <f>Original_data!Q26</f>
        <v>0</v>
      </c>
      <c r="W33" s="330">
        <f>Original_data!R26</f>
        <v>0</v>
      </c>
      <c r="X33" s="330">
        <f>Original_data!S26</f>
        <v>0</v>
      </c>
      <c r="Y33" s="330" t="str">
        <f>Original_data!T26</f>
        <v>x</v>
      </c>
      <c r="Z33" s="330">
        <f>Original_data!U26</f>
        <v>0</v>
      </c>
      <c r="AA33" s="330">
        <f>Original_data!V26</f>
        <v>0</v>
      </c>
      <c r="AB33" s="330">
        <f>Original_data!W26</f>
        <v>0</v>
      </c>
      <c r="AC33" s="330">
        <f>Original_data!X26</f>
        <v>0</v>
      </c>
      <c r="AD33" s="330">
        <f>Original_data!Y26</f>
        <v>0</v>
      </c>
      <c r="AE33" s="330">
        <f>Original_data!Z26</f>
        <v>0</v>
      </c>
      <c r="AF33" s="330">
        <f>Original_data!AA26</f>
        <v>0</v>
      </c>
      <c r="AG33" s="330">
        <f>Original_data!AB26</f>
        <v>0</v>
      </c>
      <c r="AH33" s="330">
        <f>Original_data!AC26</f>
        <v>0</v>
      </c>
      <c r="AI33" s="330">
        <f>Original_data!AD26</f>
        <v>0</v>
      </c>
      <c r="AJ33" s="330">
        <f>Original_data!AE26</f>
        <v>0</v>
      </c>
      <c r="AK33" s="330">
        <f>Original_data!AF26</f>
        <v>0</v>
      </c>
      <c r="AL33" s="330">
        <f>Original_data!AG26</f>
        <v>0</v>
      </c>
      <c r="AM33" s="330">
        <f>Original_data!AH26</f>
        <v>0</v>
      </c>
      <c r="AN33" s="330">
        <f>Original_data!AI26</f>
        <v>0</v>
      </c>
      <c r="AO33" s="330">
        <f>Original_data!AJ26</f>
        <v>0</v>
      </c>
      <c r="AP33" s="330">
        <f>Original_data!AK26</f>
        <v>0</v>
      </c>
      <c r="AQ33" s="330">
        <f>Original_data!AL26</f>
        <v>0</v>
      </c>
      <c r="AR33" s="330">
        <f>Original_data!AM26</f>
        <v>0</v>
      </c>
      <c r="AS33" s="330">
        <f>Original_data!AN26</f>
        <v>0</v>
      </c>
      <c r="AT33" s="330">
        <f>Original_data!AO26</f>
        <v>0</v>
      </c>
      <c r="AU33" s="330">
        <f>Original_data!AP26</f>
        <v>0</v>
      </c>
      <c r="AV33" s="330">
        <f>Original_data!AQ26</f>
        <v>0</v>
      </c>
      <c r="AW33" s="330">
        <f>Original_data!AR26</f>
        <v>0</v>
      </c>
      <c r="AX33" s="330">
        <f>Original_data!AS26</f>
        <v>0</v>
      </c>
      <c r="AY33" s="330">
        <f>Original_data!AT26</f>
        <v>0</v>
      </c>
      <c r="AZ33" s="330">
        <f>Original_data!AU26</f>
        <v>0</v>
      </c>
      <c r="BA33" s="330">
        <f>Original_data!AV26</f>
        <v>0</v>
      </c>
      <c r="BB33" s="330">
        <f>Original_data!AW26</f>
        <v>0</v>
      </c>
      <c r="BC33" s="330">
        <f>Original_data!AX26</f>
        <v>0</v>
      </c>
      <c r="BD33" s="330">
        <f>Original_data!AY26</f>
        <v>0</v>
      </c>
      <c r="BE33" s="330">
        <f>Original_data!AZ26</f>
        <v>0</v>
      </c>
      <c r="BF33" s="330">
        <f>Original_data!BA26</f>
        <v>0</v>
      </c>
      <c r="BG33" s="330">
        <f>Original_data!BB26</f>
        <v>0</v>
      </c>
      <c r="BH33" s="330">
        <f>Original_data!BC26</f>
        <v>0</v>
      </c>
      <c r="BI33" s="330">
        <f>Original_data!BD26</f>
        <v>0</v>
      </c>
      <c r="BJ33" s="330">
        <f>Original_data!BE26</f>
        <v>0</v>
      </c>
      <c r="BK33" s="330">
        <f>Original_data!BF26</f>
        <v>0</v>
      </c>
      <c r="BL33" s="330">
        <f>Original_data!BG26</f>
        <v>0</v>
      </c>
      <c r="BM33" s="330">
        <f>Original_data!BH26</f>
        <v>0</v>
      </c>
      <c r="BN33" s="330">
        <f>Original_data!BI26</f>
        <v>0</v>
      </c>
      <c r="BO33" s="330">
        <f>Original_data!BJ26</f>
        <v>0</v>
      </c>
      <c r="BP33" s="332">
        <f>Original_data!BK26</f>
        <v>0</v>
      </c>
    </row>
    <row r="34" spans="1:68" x14ac:dyDescent="0.25">
      <c r="A34" s="355"/>
      <c r="B34" s="4" t="str">
        <f>Original_data!A29</f>
        <v>Coal liquefaction plants (transf.)</v>
      </c>
      <c r="C34" s="42" t="s">
        <v>294</v>
      </c>
      <c r="D34" s="5" t="s">
        <v>173</v>
      </c>
      <c r="E34" s="5" t="s">
        <v>176</v>
      </c>
      <c r="F34" s="317" t="s">
        <v>307</v>
      </c>
      <c r="G34" s="331">
        <f>Original_data!B27</f>
        <v>0</v>
      </c>
      <c r="H34" s="330">
        <f>Original_data!C27</f>
        <v>0</v>
      </c>
      <c r="I34" s="330">
        <f>Original_data!D27</f>
        <v>0</v>
      </c>
      <c r="J34" s="330">
        <f>Original_data!E27</f>
        <v>0</v>
      </c>
      <c r="K34" s="330">
        <f>Original_data!F27</f>
        <v>0</v>
      </c>
      <c r="L34" s="330">
        <f>Original_data!G27</f>
        <v>0</v>
      </c>
      <c r="M34" s="330">
        <f>Original_data!H27</f>
        <v>0</v>
      </c>
      <c r="N34" s="330">
        <f>Original_data!I27</f>
        <v>0</v>
      </c>
      <c r="O34" s="330">
        <f>Original_data!J27</f>
        <v>0</v>
      </c>
      <c r="P34" s="330">
        <f>Original_data!K27</f>
        <v>0</v>
      </c>
      <c r="Q34" s="330">
        <f>Original_data!L27</f>
        <v>0</v>
      </c>
      <c r="R34" s="330">
        <f>Original_data!M27</f>
        <v>0</v>
      </c>
      <c r="S34" s="330">
        <f>Original_data!N27</f>
        <v>0</v>
      </c>
      <c r="T34" s="330">
        <f>Original_data!O27</f>
        <v>0</v>
      </c>
      <c r="U34" s="330">
        <f>Original_data!P27</f>
        <v>0</v>
      </c>
      <c r="V34" s="330">
        <f>Original_data!Q27</f>
        <v>0</v>
      </c>
      <c r="W34" s="330">
        <f>Original_data!R27</f>
        <v>0</v>
      </c>
      <c r="X34" s="330">
        <f>Original_data!S27</f>
        <v>0</v>
      </c>
      <c r="Y34" s="330" t="str">
        <f>Original_data!T27</f>
        <v>x</v>
      </c>
      <c r="Z34" s="330">
        <f>Original_data!U27</f>
        <v>-2125563</v>
      </c>
      <c r="AA34" s="330">
        <f>Original_data!V27</f>
        <v>-121176</v>
      </c>
      <c r="AB34" s="330">
        <f>Original_data!W27</f>
        <v>-188584</v>
      </c>
      <c r="AC34" s="330">
        <f>Original_data!X27</f>
        <v>-19272</v>
      </c>
      <c r="AD34" s="330">
        <f>Original_data!Y27</f>
        <v>0</v>
      </c>
      <c r="AE34" s="330">
        <f>Original_data!Z27</f>
        <v>101574</v>
      </c>
      <c r="AF34" s="330">
        <f>Original_data!AA27</f>
        <v>0</v>
      </c>
      <c r="AG34" s="330">
        <f>Original_data!AB27</f>
        <v>75072</v>
      </c>
      <c r="AH34" s="330">
        <f>Original_data!AC27</f>
        <v>278696</v>
      </c>
      <c r="AI34" s="330">
        <f>Original_data!AD27</f>
        <v>2684</v>
      </c>
      <c r="AJ34" s="330">
        <f>Original_data!AE27</f>
        <v>0</v>
      </c>
      <c r="AK34" s="330">
        <f>Original_data!AF27</f>
        <v>298506</v>
      </c>
      <c r="AL34" s="330">
        <f>Original_data!AG27</f>
        <v>16426</v>
      </c>
      <c r="AM34" s="330">
        <f>Original_data!AH27</f>
        <v>882502</v>
      </c>
      <c r="AN34" s="330">
        <f>Original_data!AI27</f>
        <v>340040</v>
      </c>
      <c r="AO34" s="330">
        <f>Original_data!AJ27</f>
        <v>314336</v>
      </c>
      <c r="AP34" s="330">
        <f>Original_data!AK27</f>
        <v>1264</v>
      </c>
      <c r="AQ34" s="330">
        <f>Original_data!AL27</f>
        <v>23268</v>
      </c>
      <c r="AR34" s="330">
        <f>Original_data!AM27</f>
        <v>20124</v>
      </c>
      <c r="AS34" s="330">
        <f>Original_data!AN27</f>
        <v>16880</v>
      </c>
      <c r="AT34" s="330">
        <f>Original_data!AO27</f>
        <v>13248</v>
      </c>
      <c r="AU34" s="330">
        <f>Original_data!AP27</f>
        <v>35200</v>
      </c>
      <c r="AV34" s="330">
        <f>Original_data!AQ27</f>
        <v>0</v>
      </c>
      <c r="AW34" s="330">
        <f>Original_data!AR27</f>
        <v>0</v>
      </c>
      <c r="AX34" s="330">
        <f>Original_data!AS27</f>
        <v>0</v>
      </c>
      <c r="AY34" s="330">
        <f>Original_data!AT27</f>
        <v>0</v>
      </c>
      <c r="AZ34" s="330">
        <f>Original_data!AU27</f>
        <v>0</v>
      </c>
      <c r="BA34" s="330">
        <f>Original_data!AV27</f>
        <v>0</v>
      </c>
      <c r="BB34" s="330">
        <f>Original_data!AW27</f>
        <v>0</v>
      </c>
      <c r="BC34" s="330">
        <f>Original_data!AX27</f>
        <v>0</v>
      </c>
      <c r="BD34" s="330">
        <f>Original_data!AY27</f>
        <v>0</v>
      </c>
      <c r="BE34" s="330">
        <f>Original_data!AZ27</f>
        <v>0</v>
      </c>
      <c r="BF34" s="330">
        <f>Original_data!BA27</f>
        <v>0</v>
      </c>
      <c r="BG34" s="330">
        <f>Original_data!BB27</f>
        <v>0</v>
      </c>
      <c r="BH34" s="330">
        <f>Original_data!BC27</f>
        <v>0</v>
      </c>
      <c r="BI34" s="330">
        <f>Original_data!BD27</f>
        <v>0</v>
      </c>
      <c r="BJ34" s="330">
        <f>Original_data!BE27</f>
        <v>0</v>
      </c>
      <c r="BK34" s="330">
        <f>Original_data!BF27</f>
        <v>0</v>
      </c>
      <c r="BL34" s="330">
        <f>Original_data!BG27</f>
        <v>0</v>
      </c>
      <c r="BM34" s="330">
        <f>Original_data!BH27</f>
        <v>0</v>
      </c>
      <c r="BN34" s="330">
        <f>Original_data!BI27</f>
        <v>0</v>
      </c>
      <c r="BO34" s="330">
        <f>Original_data!BJ27</f>
        <v>0</v>
      </c>
      <c r="BP34" s="332">
        <f>Original_data!BK27</f>
        <v>0</v>
      </c>
    </row>
    <row r="35" spans="1:68" x14ac:dyDescent="0.25">
      <c r="A35" s="355"/>
      <c r="B35" s="4" t="str">
        <f>Original_data!A30</f>
        <v>Gas-to-liquids (GTL) plants (transf.)</v>
      </c>
      <c r="C35" s="42" t="s">
        <v>294</v>
      </c>
      <c r="D35" s="5" t="s">
        <v>173</v>
      </c>
      <c r="E35" s="5" t="s">
        <v>176</v>
      </c>
      <c r="F35" s="317" t="s">
        <v>307</v>
      </c>
      <c r="G35" s="331">
        <f>Original_data!B28</f>
        <v>0</v>
      </c>
      <c r="H35" s="330">
        <f>Original_data!C28</f>
        <v>0</v>
      </c>
      <c r="I35" s="330">
        <f>Original_data!D28</f>
        <v>0</v>
      </c>
      <c r="J35" s="330">
        <f>Original_data!E28</f>
        <v>0</v>
      </c>
      <c r="K35" s="330">
        <f>Original_data!F28</f>
        <v>0</v>
      </c>
      <c r="L35" s="330">
        <f>Original_data!G28</f>
        <v>0</v>
      </c>
      <c r="M35" s="330">
        <f>Original_data!H28</f>
        <v>0</v>
      </c>
      <c r="N35" s="330">
        <f>Original_data!I28</f>
        <v>0</v>
      </c>
      <c r="O35" s="330">
        <f>Original_data!J28</f>
        <v>0</v>
      </c>
      <c r="P35" s="330">
        <f>Original_data!K28</f>
        <v>0</v>
      </c>
      <c r="Q35" s="330">
        <f>Original_data!L28</f>
        <v>0</v>
      </c>
      <c r="R35" s="330">
        <f>Original_data!M28</f>
        <v>0</v>
      </c>
      <c r="S35" s="330">
        <f>Original_data!N28</f>
        <v>0</v>
      </c>
      <c r="T35" s="330">
        <f>Original_data!O28</f>
        <v>0</v>
      </c>
      <c r="U35" s="330">
        <f>Original_data!P28</f>
        <v>0</v>
      </c>
      <c r="V35" s="330">
        <f>Original_data!Q28</f>
        <v>0</v>
      </c>
      <c r="W35" s="330">
        <f>Original_data!R28</f>
        <v>0</v>
      </c>
      <c r="X35" s="330">
        <f>Original_data!S28</f>
        <v>0</v>
      </c>
      <c r="Y35" s="330" t="str">
        <f>Original_data!T28</f>
        <v>x</v>
      </c>
      <c r="Z35" s="330">
        <f>Original_data!U28</f>
        <v>0</v>
      </c>
      <c r="AA35" s="330">
        <f>Original_data!V28</f>
        <v>-40964</v>
      </c>
      <c r="AB35" s="330">
        <f>Original_data!W28</f>
        <v>145332</v>
      </c>
      <c r="AC35" s="330">
        <f>Original_data!X28</f>
        <v>0</v>
      </c>
      <c r="AD35" s="330">
        <f>Original_data!Y28</f>
        <v>0</v>
      </c>
      <c r="AE35" s="330">
        <f>Original_data!Z28</f>
        <v>0</v>
      </c>
      <c r="AF35" s="330">
        <f>Original_data!AA28</f>
        <v>0</v>
      </c>
      <c r="AG35" s="330">
        <f>Original_data!AB28</f>
        <v>-41400</v>
      </c>
      <c r="AH35" s="330">
        <f>Original_data!AC28</f>
        <v>0</v>
      </c>
      <c r="AI35" s="330">
        <f>Original_data!AD28</f>
        <v>0</v>
      </c>
      <c r="AJ35" s="330">
        <f>Original_data!AE28</f>
        <v>0</v>
      </c>
      <c r="AK35" s="330">
        <f>Original_data!AF28</f>
        <v>0</v>
      </c>
      <c r="AL35" s="330">
        <f>Original_data!AG28</f>
        <v>-1634</v>
      </c>
      <c r="AM35" s="330">
        <f>Original_data!AH28</f>
        <v>0</v>
      </c>
      <c r="AN35" s="330">
        <f>Original_data!AI28</f>
        <v>0</v>
      </c>
      <c r="AO35" s="330">
        <f>Original_data!AJ28</f>
        <v>-59004</v>
      </c>
      <c r="AP35" s="330">
        <f>Original_data!AK28</f>
        <v>0</v>
      </c>
      <c r="AQ35" s="330">
        <f>Original_data!AL28</f>
        <v>0</v>
      </c>
      <c r="AR35" s="330">
        <f>Original_data!AM28</f>
        <v>0</v>
      </c>
      <c r="AS35" s="330">
        <f>Original_data!AN28</f>
        <v>-3640</v>
      </c>
      <c r="AT35" s="330">
        <f>Original_data!AO28</f>
        <v>0</v>
      </c>
      <c r="AU35" s="330">
        <f>Original_data!AP28</f>
        <v>-80</v>
      </c>
      <c r="AV35" s="330">
        <f>Original_data!AQ28</f>
        <v>0</v>
      </c>
      <c r="AW35" s="330">
        <f>Original_data!AR28</f>
        <v>0</v>
      </c>
      <c r="AX35" s="330">
        <f>Original_data!AS28</f>
        <v>0</v>
      </c>
      <c r="AY35" s="330">
        <f>Original_data!AT28</f>
        <v>0</v>
      </c>
      <c r="AZ35" s="330">
        <f>Original_data!AU28</f>
        <v>0</v>
      </c>
      <c r="BA35" s="330">
        <f>Original_data!AV28</f>
        <v>0</v>
      </c>
      <c r="BB35" s="330">
        <f>Original_data!AW28</f>
        <v>0</v>
      </c>
      <c r="BC35" s="330">
        <f>Original_data!AX28</f>
        <v>0</v>
      </c>
      <c r="BD35" s="330">
        <f>Original_data!AY28</f>
        <v>0</v>
      </c>
      <c r="BE35" s="330">
        <f>Original_data!AZ28</f>
        <v>0</v>
      </c>
      <c r="BF35" s="330">
        <f>Original_data!BA28</f>
        <v>0</v>
      </c>
      <c r="BG35" s="330">
        <f>Original_data!BB28</f>
        <v>0</v>
      </c>
      <c r="BH35" s="330">
        <f>Original_data!BC28</f>
        <v>0</v>
      </c>
      <c r="BI35" s="330">
        <f>Original_data!BD28</f>
        <v>0</v>
      </c>
      <c r="BJ35" s="330">
        <f>Original_data!BE28</f>
        <v>0</v>
      </c>
      <c r="BK35" s="330">
        <f>Original_data!BF28</f>
        <v>0</v>
      </c>
      <c r="BL35" s="330">
        <f>Original_data!BG28</f>
        <v>0</v>
      </c>
      <c r="BM35" s="330">
        <f>Original_data!BH28</f>
        <v>0</v>
      </c>
      <c r="BN35" s="330">
        <f>Original_data!BI28</f>
        <v>0</v>
      </c>
      <c r="BO35" s="330">
        <f>Original_data!BJ28</f>
        <v>0</v>
      </c>
      <c r="BP35" s="332">
        <f>Original_data!BK28</f>
        <v>0</v>
      </c>
    </row>
    <row r="36" spans="1:68" x14ac:dyDescent="0.25">
      <c r="A36" s="355"/>
      <c r="B36" s="4" t="str">
        <f>Original_data!A31</f>
        <v>For blended natural gas (transf.)</v>
      </c>
      <c r="C36" s="42" t="s">
        <v>294</v>
      </c>
      <c r="D36" s="5" t="s">
        <v>173</v>
      </c>
      <c r="E36" s="5" t="s">
        <v>177</v>
      </c>
      <c r="F36" s="317" t="s">
        <v>307</v>
      </c>
      <c r="G36" s="331">
        <f>Original_data!B29</f>
        <v>0</v>
      </c>
      <c r="H36" s="330">
        <f>Original_data!C29</f>
        <v>0</v>
      </c>
      <c r="I36" s="330">
        <f>Original_data!D29</f>
        <v>0</v>
      </c>
      <c r="J36" s="330">
        <f>Original_data!E29</f>
        <v>0</v>
      </c>
      <c r="K36" s="330">
        <f>Original_data!F29</f>
        <v>0</v>
      </c>
      <c r="L36" s="330">
        <f>Original_data!G29</f>
        <v>0</v>
      </c>
      <c r="M36" s="330">
        <f>Original_data!H29</f>
        <v>0</v>
      </c>
      <c r="N36" s="330">
        <f>Original_data!I29</f>
        <v>0</v>
      </c>
      <c r="O36" s="330">
        <f>Original_data!J29</f>
        <v>0</v>
      </c>
      <c r="P36" s="330">
        <f>Original_data!K29</f>
        <v>0</v>
      </c>
      <c r="Q36" s="330">
        <f>Original_data!L29</f>
        <v>0</v>
      </c>
      <c r="R36" s="330">
        <f>Original_data!M29</f>
        <v>0</v>
      </c>
      <c r="S36" s="330">
        <f>Original_data!N29</f>
        <v>0</v>
      </c>
      <c r="T36" s="330">
        <f>Original_data!O29</f>
        <v>0</v>
      </c>
      <c r="U36" s="330">
        <f>Original_data!P29</f>
        <v>0</v>
      </c>
      <c r="V36" s="330">
        <f>Original_data!Q29</f>
        <v>0</v>
      </c>
      <c r="W36" s="330">
        <f>Original_data!R29</f>
        <v>0</v>
      </c>
      <c r="X36" s="330">
        <f>Original_data!S29</f>
        <v>0</v>
      </c>
      <c r="Y36" s="330" t="str">
        <f>Original_data!T29</f>
        <v>x</v>
      </c>
      <c r="Z36" s="330">
        <f>Original_data!U29</f>
        <v>0</v>
      </c>
      <c r="AA36" s="330">
        <f>Original_data!V29</f>
        <v>0</v>
      </c>
      <c r="AB36" s="330">
        <f>Original_data!W29</f>
        <v>0</v>
      </c>
      <c r="AC36" s="330">
        <f>Original_data!X29</f>
        <v>0</v>
      </c>
      <c r="AD36" s="330">
        <f>Original_data!Y29</f>
        <v>0</v>
      </c>
      <c r="AE36" s="330">
        <f>Original_data!Z29</f>
        <v>0</v>
      </c>
      <c r="AF36" s="330">
        <f>Original_data!AA29</f>
        <v>0</v>
      </c>
      <c r="AG36" s="330">
        <f>Original_data!AB29</f>
        <v>0</v>
      </c>
      <c r="AH36" s="330">
        <f>Original_data!AC29</f>
        <v>0</v>
      </c>
      <c r="AI36" s="330">
        <f>Original_data!AD29</f>
        <v>0</v>
      </c>
      <c r="AJ36" s="330">
        <f>Original_data!AE29</f>
        <v>0</v>
      </c>
      <c r="AK36" s="330">
        <f>Original_data!AF29</f>
        <v>0</v>
      </c>
      <c r="AL36" s="330">
        <f>Original_data!AG29</f>
        <v>0</v>
      </c>
      <c r="AM36" s="330">
        <f>Original_data!AH29</f>
        <v>0</v>
      </c>
      <c r="AN36" s="330">
        <f>Original_data!AI29</f>
        <v>0</v>
      </c>
      <c r="AO36" s="330">
        <f>Original_data!AJ29</f>
        <v>0</v>
      </c>
      <c r="AP36" s="330">
        <f>Original_data!AK29</f>
        <v>0</v>
      </c>
      <c r="AQ36" s="330">
        <f>Original_data!AL29</f>
        <v>0</v>
      </c>
      <c r="AR36" s="330">
        <f>Original_data!AM29</f>
        <v>0</v>
      </c>
      <c r="AS36" s="330">
        <f>Original_data!AN29</f>
        <v>0</v>
      </c>
      <c r="AT36" s="330">
        <f>Original_data!AO29</f>
        <v>0</v>
      </c>
      <c r="AU36" s="330">
        <f>Original_data!AP29</f>
        <v>0</v>
      </c>
      <c r="AV36" s="330">
        <f>Original_data!AQ29</f>
        <v>0</v>
      </c>
      <c r="AW36" s="330">
        <f>Original_data!AR29</f>
        <v>0</v>
      </c>
      <c r="AX36" s="330">
        <f>Original_data!AS29</f>
        <v>0</v>
      </c>
      <c r="AY36" s="330">
        <f>Original_data!AT29</f>
        <v>0</v>
      </c>
      <c r="AZ36" s="330">
        <f>Original_data!AU29</f>
        <v>0</v>
      </c>
      <c r="BA36" s="330">
        <f>Original_data!AV29</f>
        <v>0</v>
      </c>
      <c r="BB36" s="330">
        <f>Original_data!AW29</f>
        <v>0</v>
      </c>
      <c r="BC36" s="330">
        <f>Original_data!AX29</f>
        <v>0</v>
      </c>
      <c r="BD36" s="330">
        <f>Original_data!AY29</f>
        <v>0</v>
      </c>
      <c r="BE36" s="330">
        <f>Original_data!AZ29</f>
        <v>0</v>
      </c>
      <c r="BF36" s="330">
        <f>Original_data!BA29</f>
        <v>0</v>
      </c>
      <c r="BG36" s="330">
        <f>Original_data!BB29</f>
        <v>0</v>
      </c>
      <c r="BH36" s="330">
        <f>Original_data!BC29</f>
        <v>0</v>
      </c>
      <c r="BI36" s="330">
        <f>Original_data!BD29</f>
        <v>0</v>
      </c>
      <c r="BJ36" s="330">
        <f>Original_data!BE29</f>
        <v>0</v>
      </c>
      <c r="BK36" s="330">
        <f>Original_data!BF29</f>
        <v>0</v>
      </c>
      <c r="BL36" s="330">
        <f>Original_data!BG29</f>
        <v>0</v>
      </c>
      <c r="BM36" s="330">
        <f>Original_data!BH29</f>
        <v>0</v>
      </c>
      <c r="BN36" s="330">
        <f>Original_data!BI29</f>
        <v>0</v>
      </c>
      <c r="BO36" s="330">
        <f>Original_data!BJ29</f>
        <v>0</v>
      </c>
      <c r="BP36" s="332">
        <f>Original_data!BK29</f>
        <v>0</v>
      </c>
    </row>
    <row r="37" spans="1:68" x14ac:dyDescent="0.25">
      <c r="A37" s="355"/>
      <c r="B37" s="4" t="str">
        <f>Original_data!A32</f>
        <v>Charcoal production plants (transf.)</v>
      </c>
      <c r="C37" s="42" t="s">
        <v>294</v>
      </c>
      <c r="D37" s="5" t="s">
        <v>173</v>
      </c>
      <c r="E37" s="5" t="s">
        <v>176</v>
      </c>
      <c r="F37" s="317" t="s">
        <v>307</v>
      </c>
      <c r="G37" s="331">
        <f>Original_data!B30</f>
        <v>0</v>
      </c>
      <c r="H37" s="330">
        <f>Original_data!C30</f>
        <v>0</v>
      </c>
      <c r="I37" s="330">
        <f>Original_data!D30</f>
        <v>0</v>
      </c>
      <c r="J37" s="330">
        <f>Original_data!E30</f>
        <v>0</v>
      </c>
      <c r="K37" s="330">
        <f>Original_data!F30</f>
        <v>0</v>
      </c>
      <c r="L37" s="330">
        <f>Original_data!G30</f>
        <v>0</v>
      </c>
      <c r="M37" s="330">
        <f>Original_data!H30</f>
        <v>0</v>
      </c>
      <c r="N37" s="330">
        <f>Original_data!I30</f>
        <v>0</v>
      </c>
      <c r="O37" s="330">
        <f>Original_data!J30</f>
        <v>0</v>
      </c>
      <c r="P37" s="330">
        <f>Original_data!K30</f>
        <v>0</v>
      </c>
      <c r="Q37" s="330">
        <f>Original_data!L30</f>
        <v>0</v>
      </c>
      <c r="R37" s="330">
        <f>Original_data!M30</f>
        <v>0</v>
      </c>
      <c r="S37" s="330">
        <f>Original_data!N30</f>
        <v>0</v>
      </c>
      <c r="T37" s="330">
        <f>Original_data!O30</f>
        <v>0</v>
      </c>
      <c r="U37" s="330">
        <f>Original_data!P30</f>
        <v>0</v>
      </c>
      <c r="V37" s="330">
        <f>Original_data!Q30</f>
        <v>0</v>
      </c>
      <c r="W37" s="330">
        <f>Original_data!R30</f>
        <v>0</v>
      </c>
      <c r="X37" s="330">
        <f>Original_data!S30</f>
        <v>0</v>
      </c>
      <c r="Y37" s="330" t="str">
        <f>Original_data!T30</f>
        <v>x</v>
      </c>
      <c r="Z37" s="330">
        <f>Original_data!U30</f>
        <v>0</v>
      </c>
      <c r="AA37" s="330">
        <f>Original_data!V30</f>
        <v>0</v>
      </c>
      <c r="AB37" s="330">
        <f>Original_data!W30</f>
        <v>0</v>
      </c>
      <c r="AC37" s="330">
        <f>Original_data!X30</f>
        <v>0</v>
      </c>
      <c r="AD37" s="330">
        <f>Original_data!Y30</f>
        <v>0</v>
      </c>
      <c r="AE37" s="330">
        <f>Original_data!Z30</f>
        <v>0</v>
      </c>
      <c r="AF37" s="330">
        <f>Original_data!AA30</f>
        <v>0</v>
      </c>
      <c r="AG37" s="330">
        <f>Original_data!AB30</f>
        <v>0</v>
      </c>
      <c r="AH37" s="330">
        <f>Original_data!AC30</f>
        <v>0</v>
      </c>
      <c r="AI37" s="330">
        <f>Original_data!AD30</f>
        <v>0</v>
      </c>
      <c r="AJ37" s="330">
        <f>Original_data!AE30</f>
        <v>0</v>
      </c>
      <c r="AK37" s="330">
        <f>Original_data!AF30</f>
        <v>0</v>
      </c>
      <c r="AL37" s="330">
        <f>Original_data!AG30</f>
        <v>0</v>
      </c>
      <c r="AM37" s="330">
        <f>Original_data!AH30</f>
        <v>0</v>
      </c>
      <c r="AN37" s="330">
        <f>Original_data!AI30</f>
        <v>0</v>
      </c>
      <c r="AO37" s="330">
        <f>Original_data!AJ30</f>
        <v>0</v>
      </c>
      <c r="AP37" s="330">
        <f>Original_data!AK30</f>
        <v>0</v>
      </c>
      <c r="AQ37" s="330">
        <f>Original_data!AL30</f>
        <v>0</v>
      </c>
      <c r="AR37" s="330">
        <f>Original_data!AM30</f>
        <v>0</v>
      </c>
      <c r="AS37" s="330">
        <f>Original_data!AN30</f>
        <v>0</v>
      </c>
      <c r="AT37" s="330">
        <f>Original_data!AO30</f>
        <v>0</v>
      </c>
      <c r="AU37" s="330">
        <f>Original_data!AP30</f>
        <v>0</v>
      </c>
      <c r="AV37" s="330">
        <f>Original_data!AQ30</f>
        <v>0</v>
      </c>
      <c r="AW37" s="330">
        <f>Original_data!AR30</f>
        <v>0</v>
      </c>
      <c r="AX37" s="330">
        <f>Original_data!AS30</f>
        <v>0</v>
      </c>
      <c r="AY37" s="330">
        <f>Original_data!AT30</f>
        <v>0</v>
      </c>
      <c r="AZ37" s="330">
        <f>Original_data!AU30</f>
        <v>0</v>
      </c>
      <c r="BA37" s="330">
        <f>Original_data!AV30</f>
        <v>0</v>
      </c>
      <c r="BB37" s="330">
        <f>Original_data!AW30</f>
        <v>0</v>
      </c>
      <c r="BC37" s="330">
        <f>Original_data!AX30</f>
        <v>0</v>
      </c>
      <c r="BD37" s="330">
        <f>Original_data!AY30</f>
        <v>0</v>
      </c>
      <c r="BE37" s="330">
        <f>Original_data!AZ30</f>
        <v>0</v>
      </c>
      <c r="BF37" s="330">
        <f>Original_data!BA30</f>
        <v>0</v>
      </c>
      <c r="BG37" s="330">
        <f>Original_data!BB30</f>
        <v>0</v>
      </c>
      <c r="BH37" s="330">
        <f>Original_data!BC30</f>
        <v>0</v>
      </c>
      <c r="BI37" s="330">
        <f>Original_data!BD30</f>
        <v>0</v>
      </c>
      <c r="BJ37" s="330">
        <f>Original_data!BE30</f>
        <v>0</v>
      </c>
      <c r="BK37" s="330">
        <f>Original_data!BF30</f>
        <v>0</v>
      </c>
      <c r="BL37" s="330">
        <f>Original_data!BG30</f>
        <v>0</v>
      </c>
      <c r="BM37" s="330">
        <f>Original_data!BH30</f>
        <v>0</v>
      </c>
      <c r="BN37" s="330">
        <f>Original_data!BI30</f>
        <v>0</v>
      </c>
      <c r="BO37" s="330">
        <f>Original_data!BJ30</f>
        <v>0</v>
      </c>
      <c r="BP37" s="332">
        <f>Original_data!BK30</f>
        <v>0</v>
      </c>
    </row>
    <row r="38" spans="1:68" ht="12.6" thickBot="1" x14ac:dyDescent="0.3">
      <c r="A38" s="356"/>
      <c r="B38" s="46" t="str">
        <f>Original_data!A33</f>
        <v>Non-specified (transformation)</v>
      </c>
      <c r="C38" s="47" t="s">
        <v>294</v>
      </c>
      <c r="D38" s="34" t="s">
        <v>173</v>
      </c>
      <c r="E38" s="178" t="s">
        <v>175</v>
      </c>
      <c r="F38" s="320" t="s">
        <v>307</v>
      </c>
      <c r="G38" s="331">
        <f>Original_data!B31</f>
        <v>0</v>
      </c>
      <c r="H38" s="330">
        <f>Original_data!C31</f>
        <v>0</v>
      </c>
      <c r="I38" s="330">
        <f>Original_data!D31</f>
        <v>0</v>
      </c>
      <c r="J38" s="330">
        <f>Original_data!E31</f>
        <v>0</v>
      </c>
      <c r="K38" s="330">
        <f>Original_data!F31</f>
        <v>0</v>
      </c>
      <c r="L38" s="330">
        <f>Original_data!G31</f>
        <v>0</v>
      </c>
      <c r="M38" s="330">
        <f>Original_data!H31</f>
        <v>0</v>
      </c>
      <c r="N38" s="330">
        <f>Original_data!I31</f>
        <v>0</v>
      </c>
      <c r="O38" s="330">
        <f>Original_data!J31</f>
        <v>0</v>
      </c>
      <c r="P38" s="330">
        <f>Original_data!K31</f>
        <v>0</v>
      </c>
      <c r="Q38" s="330">
        <f>Original_data!L31</f>
        <v>0</v>
      </c>
      <c r="R38" s="330">
        <f>Original_data!M31</f>
        <v>0</v>
      </c>
      <c r="S38" s="330">
        <f>Original_data!N31</f>
        <v>0</v>
      </c>
      <c r="T38" s="330">
        <f>Original_data!O31</f>
        <v>0</v>
      </c>
      <c r="U38" s="330">
        <f>Original_data!P31</f>
        <v>0</v>
      </c>
      <c r="V38" s="330">
        <f>Original_data!Q31</f>
        <v>0</v>
      </c>
      <c r="W38" s="330">
        <f>Original_data!R31</f>
        <v>0</v>
      </c>
      <c r="X38" s="330">
        <f>Original_data!S31</f>
        <v>9289</v>
      </c>
      <c r="Y38" s="330" t="str">
        <f>Original_data!T31</f>
        <v>x</v>
      </c>
      <c r="Z38" s="330">
        <f>Original_data!U31</f>
        <v>0</v>
      </c>
      <c r="AA38" s="330">
        <f>Original_data!V31</f>
        <v>0</v>
      </c>
      <c r="AB38" s="330">
        <f>Original_data!W31</f>
        <v>0</v>
      </c>
      <c r="AC38" s="330">
        <f>Original_data!X31</f>
        <v>0</v>
      </c>
      <c r="AD38" s="330">
        <f>Original_data!Y31</f>
        <v>0</v>
      </c>
      <c r="AE38" s="330">
        <f>Original_data!Z31</f>
        <v>-8019</v>
      </c>
      <c r="AF38" s="330">
        <f>Original_data!AA31</f>
        <v>0</v>
      </c>
      <c r="AG38" s="330">
        <f>Original_data!AB31</f>
        <v>0</v>
      </c>
      <c r="AH38" s="330">
        <f>Original_data!AC31</f>
        <v>0</v>
      </c>
      <c r="AI38" s="330">
        <f>Original_data!AD31</f>
        <v>0</v>
      </c>
      <c r="AJ38" s="330">
        <f>Original_data!AE31</f>
        <v>0</v>
      </c>
      <c r="AK38" s="330">
        <f>Original_data!AF31</f>
        <v>0</v>
      </c>
      <c r="AL38" s="330">
        <f>Original_data!AG31</f>
        <v>0</v>
      </c>
      <c r="AM38" s="330">
        <f>Original_data!AH31</f>
        <v>0</v>
      </c>
      <c r="AN38" s="330">
        <f>Original_data!AI31</f>
        <v>0</v>
      </c>
      <c r="AO38" s="330">
        <f>Original_data!AJ31</f>
        <v>0</v>
      </c>
      <c r="AP38" s="330">
        <f>Original_data!AK31</f>
        <v>0</v>
      </c>
      <c r="AQ38" s="330">
        <f>Original_data!AL31</f>
        <v>0</v>
      </c>
      <c r="AR38" s="330">
        <f>Original_data!AM31</f>
        <v>0</v>
      </c>
      <c r="AS38" s="330">
        <f>Original_data!AN31</f>
        <v>0</v>
      </c>
      <c r="AT38" s="330">
        <f>Original_data!AO31</f>
        <v>0</v>
      </c>
      <c r="AU38" s="330">
        <f>Original_data!AP31</f>
        <v>0</v>
      </c>
      <c r="AV38" s="330">
        <f>Original_data!AQ31</f>
        <v>0</v>
      </c>
      <c r="AW38" s="330">
        <f>Original_data!AR31</f>
        <v>0</v>
      </c>
      <c r="AX38" s="330">
        <f>Original_data!AS31</f>
        <v>0</v>
      </c>
      <c r="AY38" s="330">
        <f>Original_data!AT31</f>
        <v>0</v>
      </c>
      <c r="AZ38" s="330">
        <f>Original_data!AU31</f>
        <v>-1952</v>
      </c>
      <c r="BA38" s="330">
        <f>Original_data!AV31</f>
        <v>0</v>
      </c>
      <c r="BB38" s="330">
        <f>Original_data!AW31</f>
        <v>0</v>
      </c>
      <c r="BC38" s="330">
        <f>Original_data!AX31</f>
        <v>0</v>
      </c>
      <c r="BD38" s="330">
        <f>Original_data!AY31</f>
        <v>0</v>
      </c>
      <c r="BE38" s="330">
        <f>Original_data!AZ31</f>
        <v>0</v>
      </c>
      <c r="BF38" s="330">
        <f>Original_data!BA31</f>
        <v>0</v>
      </c>
      <c r="BG38" s="330">
        <f>Original_data!BB31</f>
        <v>0</v>
      </c>
      <c r="BH38" s="330">
        <f>Original_data!BC31</f>
        <v>0</v>
      </c>
      <c r="BI38" s="330">
        <f>Original_data!BD31</f>
        <v>0</v>
      </c>
      <c r="BJ38" s="330">
        <f>Original_data!BE31</f>
        <v>0</v>
      </c>
      <c r="BK38" s="330">
        <f>Original_data!BF31</f>
        <v>0</v>
      </c>
      <c r="BL38" s="330">
        <f>Original_data!BG31</f>
        <v>0</v>
      </c>
      <c r="BM38" s="330">
        <f>Original_data!BH31</f>
        <v>0</v>
      </c>
      <c r="BN38" s="330">
        <f>Original_data!BI31</f>
        <v>0</v>
      </c>
      <c r="BO38" s="330">
        <f>Original_data!BJ31</f>
        <v>0</v>
      </c>
      <c r="BP38" s="332">
        <f>Original_data!BK31</f>
        <v>0</v>
      </c>
    </row>
    <row r="39" spans="1:68" x14ac:dyDescent="0.25">
      <c r="A39" s="354" t="s">
        <v>163</v>
      </c>
      <c r="B39" s="22" t="str">
        <f>Original_data!A35</f>
        <v>Coal mines (energy)</v>
      </c>
      <c r="C39" s="45">
        <v>-1E-3</v>
      </c>
      <c r="D39" s="45" t="s">
        <v>173</v>
      </c>
      <c r="E39" s="45" t="s">
        <v>179</v>
      </c>
      <c r="F39" s="319" t="s">
        <v>306</v>
      </c>
      <c r="G39" s="331">
        <f>Original_data!B32</f>
        <v>0</v>
      </c>
      <c r="H39" s="330">
        <f>Original_data!C32</f>
        <v>0</v>
      </c>
      <c r="I39" s="330">
        <f>Original_data!D32</f>
        <v>0</v>
      </c>
      <c r="J39" s="330">
        <f>Original_data!E32</f>
        <v>0</v>
      </c>
      <c r="K39" s="330">
        <f>Original_data!F32</f>
        <v>0</v>
      </c>
      <c r="L39" s="330">
        <f>Original_data!G32</f>
        <v>0</v>
      </c>
      <c r="M39" s="330">
        <f>Original_data!H32</f>
        <v>0</v>
      </c>
      <c r="N39" s="330">
        <f>Original_data!I32</f>
        <v>0</v>
      </c>
      <c r="O39" s="330">
        <f>Original_data!J32</f>
        <v>0</v>
      </c>
      <c r="P39" s="330">
        <f>Original_data!K32</f>
        <v>0</v>
      </c>
      <c r="Q39" s="330">
        <f>Original_data!L32</f>
        <v>0</v>
      </c>
      <c r="R39" s="330">
        <f>Original_data!M32</f>
        <v>0</v>
      </c>
      <c r="S39" s="330">
        <f>Original_data!N32</f>
        <v>0</v>
      </c>
      <c r="T39" s="330">
        <f>Original_data!O32</f>
        <v>0</v>
      </c>
      <c r="U39" s="330">
        <f>Original_data!P32</f>
        <v>0</v>
      </c>
      <c r="V39" s="330">
        <f>Original_data!Q32</f>
        <v>0</v>
      </c>
      <c r="W39" s="330">
        <f>Original_data!R32</f>
        <v>0</v>
      </c>
      <c r="X39" s="330">
        <f>Original_data!S32</f>
        <v>0</v>
      </c>
      <c r="Y39" s="330" t="str">
        <f>Original_data!T32</f>
        <v>x</v>
      </c>
      <c r="Z39" s="330">
        <f>Original_data!U32</f>
        <v>0</v>
      </c>
      <c r="AA39" s="330">
        <f>Original_data!V32</f>
        <v>0</v>
      </c>
      <c r="AB39" s="330">
        <f>Original_data!W32</f>
        <v>0</v>
      </c>
      <c r="AC39" s="330">
        <f>Original_data!X32</f>
        <v>0</v>
      </c>
      <c r="AD39" s="330">
        <f>Original_data!Y32</f>
        <v>0</v>
      </c>
      <c r="AE39" s="330">
        <f>Original_data!Z32</f>
        <v>0</v>
      </c>
      <c r="AF39" s="330">
        <f>Original_data!AA32</f>
        <v>0</v>
      </c>
      <c r="AG39" s="330">
        <f>Original_data!AB32</f>
        <v>0</v>
      </c>
      <c r="AH39" s="330">
        <f>Original_data!AC32</f>
        <v>0</v>
      </c>
      <c r="AI39" s="330">
        <f>Original_data!AD32</f>
        <v>0</v>
      </c>
      <c r="AJ39" s="330">
        <f>Original_data!AE32</f>
        <v>0</v>
      </c>
      <c r="AK39" s="330">
        <f>Original_data!AF32</f>
        <v>0</v>
      </c>
      <c r="AL39" s="330">
        <f>Original_data!AG32</f>
        <v>0</v>
      </c>
      <c r="AM39" s="330">
        <f>Original_data!AH32</f>
        <v>0</v>
      </c>
      <c r="AN39" s="330">
        <f>Original_data!AI32</f>
        <v>0</v>
      </c>
      <c r="AO39" s="330">
        <f>Original_data!AJ32</f>
        <v>0</v>
      </c>
      <c r="AP39" s="330">
        <f>Original_data!AK32</f>
        <v>0</v>
      </c>
      <c r="AQ39" s="330">
        <f>Original_data!AL32</f>
        <v>0</v>
      </c>
      <c r="AR39" s="330">
        <f>Original_data!AM32</f>
        <v>0</v>
      </c>
      <c r="AS39" s="330">
        <f>Original_data!AN32</f>
        <v>0</v>
      </c>
      <c r="AT39" s="330">
        <f>Original_data!AO32</f>
        <v>0</v>
      </c>
      <c r="AU39" s="330">
        <f>Original_data!AP32</f>
        <v>0</v>
      </c>
      <c r="AV39" s="330">
        <f>Original_data!AQ32</f>
        <v>0</v>
      </c>
      <c r="AW39" s="330">
        <f>Original_data!AR32</f>
        <v>0</v>
      </c>
      <c r="AX39" s="330">
        <f>Original_data!AS32</f>
        <v>0</v>
      </c>
      <c r="AY39" s="330">
        <f>Original_data!AT32</f>
        <v>0</v>
      </c>
      <c r="AZ39" s="330">
        <f>Original_data!AU32</f>
        <v>0</v>
      </c>
      <c r="BA39" s="330">
        <f>Original_data!AV32</f>
        <v>0</v>
      </c>
      <c r="BB39" s="330">
        <f>Original_data!AW32</f>
        <v>0</v>
      </c>
      <c r="BC39" s="330">
        <f>Original_data!AX32</f>
        <v>0</v>
      </c>
      <c r="BD39" s="330">
        <f>Original_data!AY32</f>
        <v>0</v>
      </c>
      <c r="BE39" s="330">
        <f>Original_data!AZ32</f>
        <v>0</v>
      </c>
      <c r="BF39" s="330">
        <f>Original_data!BA32</f>
        <v>0</v>
      </c>
      <c r="BG39" s="330">
        <f>Original_data!BB32</f>
        <v>0</v>
      </c>
      <c r="BH39" s="330">
        <f>Original_data!BC32</f>
        <v>0</v>
      </c>
      <c r="BI39" s="330">
        <f>Original_data!BD32</f>
        <v>0</v>
      </c>
      <c r="BJ39" s="330">
        <f>Original_data!BE32</f>
        <v>0</v>
      </c>
      <c r="BK39" s="330">
        <f>Original_data!BF32</f>
        <v>0</v>
      </c>
      <c r="BL39" s="330">
        <f>Original_data!BG32</f>
        <v>0</v>
      </c>
      <c r="BM39" s="330">
        <f>Original_data!BH32</f>
        <v>0</v>
      </c>
      <c r="BN39" s="330">
        <f>Original_data!BI32</f>
        <v>0</v>
      </c>
      <c r="BO39" s="330">
        <f>Original_data!BJ32</f>
        <v>0</v>
      </c>
      <c r="BP39" s="332">
        <f>Original_data!BK32</f>
        <v>0</v>
      </c>
    </row>
    <row r="40" spans="1:68" x14ac:dyDescent="0.25">
      <c r="A40" s="355"/>
      <c r="B40" s="4" t="str">
        <f>Original_data!A36</f>
        <v>Oil and gas extraction (energy)</v>
      </c>
      <c r="C40" s="5">
        <v>-1E-3</v>
      </c>
      <c r="D40" s="5" t="s">
        <v>173</v>
      </c>
      <c r="E40" s="5" t="s">
        <v>179</v>
      </c>
      <c r="F40" s="317" t="s">
        <v>306</v>
      </c>
      <c r="G40" s="331">
        <f>Original_data!B33</f>
        <v>0</v>
      </c>
      <c r="H40" s="330">
        <f>Original_data!C33</f>
        <v>0</v>
      </c>
      <c r="I40" s="330">
        <f>Original_data!D33</f>
        <v>0</v>
      </c>
      <c r="J40" s="330">
        <f>Original_data!E33</f>
        <v>0</v>
      </c>
      <c r="K40" s="330">
        <f>Original_data!F33</f>
        <v>0</v>
      </c>
      <c r="L40" s="330">
        <f>Original_data!G33</f>
        <v>0</v>
      </c>
      <c r="M40" s="330">
        <f>Original_data!H33</f>
        <v>0</v>
      </c>
      <c r="N40" s="330">
        <f>Original_data!I33</f>
        <v>0</v>
      </c>
      <c r="O40" s="330">
        <f>Original_data!J33</f>
        <v>0</v>
      </c>
      <c r="P40" s="330">
        <f>Original_data!K33</f>
        <v>0</v>
      </c>
      <c r="Q40" s="330">
        <f>Original_data!L33</f>
        <v>0</v>
      </c>
      <c r="R40" s="330">
        <f>Original_data!M33</f>
        <v>0</v>
      </c>
      <c r="S40" s="330">
        <f>Original_data!N33</f>
        <v>0</v>
      </c>
      <c r="T40" s="330">
        <f>Original_data!O33</f>
        <v>0</v>
      </c>
      <c r="U40" s="330">
        <f>Original_data!P33</f>
        <v>0</v>
      </c>
      <c r="V40" s="330">
        <f>Original_data!Q33</f>
        <v>0</v>
      </c>
      <c r="W40" s="330">
        <f>Original_data!R33</f>
        <v>0</v>
      </c>
      <c r="X40" s="330">
        <f>Original_data!S33</f>
        <v>0</v>
      </c>
      <c r="Y40" s="330" t="str">
        <f>Original_data!T33</f>
        <v>x</v>
      </c>
      <c r="Z40" s="330">
        <f>Original_data!U33</f>
        <v>0</v>
      </c>
      <c r="AA40" s="330">
        <f>Original_data!V33</f>
        <v>0</v>
      </c>
      <c r="AB40" s="330">
        <f>Original_data!W33</f>
        <v>0</v>
      </c>
      <c r="AC40" s="330">
        <f>Original_data!X33</f>
        <v>0</v>
      </c>
      <c r="AD40" s="330">
        <f>Original_data!Y33</f>
        <v>0</v>
      </c>
      <c r="AE40" s="330">
        <f>Original_data!Z33</f>
        <v>0</v>
      </c>
      <c r="AF40" s="330">
        <f>Original_data!AA33</f>
        <v>0</v>
      </c>
      <c r="AG40" s="330">
        <f>Original_data!AB33</f>
        <v>0</v>
      </c>
      <c r="AH40" s="330">
        <f>Original_data!AC33</f>
        <v>0</v>
      </c>
      <c r="AI40" s="330">
        <f>Original_data!AD33</f>
        <v>0</v>
      </c>
      <c r="AJ40" s="330">
        <f>Original_data!AE33</f>
        <v>0</v>
      </c>
      <c r="AK40" s="330">
        <f>Original_data!AF33</f>
        <v>0</v>
      </c>
      <c r="AL40" s="330">
        <f>Original_data!AG33</f>
        <v>0</v>
      </c>
      <c r="AM40" s="330">
        <f>Original_data!AH33</f>
        <v>0</v>
      </c>
      <c r="AN40" s="330">
        <f>Original_data!AI33</f>
        <v>0</v>
      </c>
      <c r="AO40" s="330">
        <f>Original_data!AJ33</f>
        <v>0</v>
      </c>
      <c r="AP40" s="330">
        <f>Original_data!AK33</f>
        <v>0</v>
      </c>
      <c r="AQ40" s="330">
        <f>Original_data!AL33</f>
        <v>0</v>
      </c>
      <c r="AR40" s="330">
        <f>Original_data!AM33</f>
        <v>0</v>
      </c>
      <c r="AS40" s="330">
        <f>Original_data!AN33</f>
        <v>0</v>
      </c>
      <c r="AT40" s="330">
        <f>Original_data!AO33</f>
        <v>0</v>
      </c>
      <c r="AU40" s="330">
        <f>Original_data!AP33</f>
        <v>0</v>
      </c>
      <c r="AV40" s="330">
        <f>Original_data!AQ33</f>
        <v>0</v>
      </c>
      <c r="AW40" s="330">
        <f>Original_data!AR33</f>
        <v>0</v>
      </c>
      <c r="AX40" s="330">
        <f>Original_data!AS33</f>
        <v>0</v>
      </c>
      <c r="AY40" s="330">
        <f>Original_data!AT33</f>
        <v>0</v>
      </c>
      <c r="AZ40" s="330">
        <f>Original_data!AU33</f>
        <v>0</v>
      </c>
      <c r="BA40" s="330">
        <f>Original_data!AV33</f>
        <v>0</v>
      </c>
      <c r="BB40" s="330">
        <f>Original_data!AW33</f>
        <v>0</v>
      </c>
      <c r="BC40" s="330">
        <f>Original_data!AX33</f>
        <v>0</v>
      </c>
      <c r="BD40" s="330">
        <f>Original_data!AY33</f>
        <v>0</v>
      </c>
      <c r="BE40" s="330">
        <f>Original_data!AZ33</f>
        <v>0</v>
      </c>
      <c r="BF40" s="330">
        <f>Original_data!BA33</f>
        <v>0</v>
      </c>
      <c r="BG40" s="330">
        <f>Original_data!BB33</f>
        <v>0</v>
      </c>
      <c r="BH40" s="330">
        <f>Original_data!BC33</f>
        <v>0</v>
      </c>
      <c r="BI40" s="330">
        <f>Original_data!BD33</f>
        <v>0</v>
      </c>
      <c r="BJ40" s="330">
        <f>Original_data!BE33</f>
        <v>0</v>
      </c>
      <c r="BK40" s="330">
        <f>Original_data!BF33</f>
        <v>0</v>
      </c>
      <c r="BL40" s="330">
        <f>Original_data!BG33</f>
        <v>0</v>
      </c>
      <c r="BM40" s="330">
        <f>Original_data!BH33</f>
        <v>0</v>
      </c>
      <c r="BN40" s="330">
        <f>Original_data!BI33</f>
        <v>0</v>
      </c>
      <c r="BO40" s="330">
        <f>Original_data!BJ33</f>
        <v>0</v>
      </c>
      <c r="BP40" s="332">
        <f>Original_data!BK33</f>
        <v>0</v>
      </c>
    </row>
    <row r="41" spans="1:68" x14ac:dyDescent="0.25">
      <c r="A41" s="355"/>
      <c r="B41" s="4" t="str">
        <f>Original_data!A37</f>
        <v>Blast furnaces (energy)</v>
      </c>
      <c r="C41" s="5">
        <v>-1E-3</v>
      </c>
      <c r="D41" s="5" t="s">
        <v>173</v>
      </c>
      <c r="E41" s="5" t="s">
        <v>176</v>
      </c>
      <c r="F41" s="317" t="s">
        <v>306</v>
      </c>
      <c r="G41" s="331">
        <f>Original_data!B34</f>
        <v>0</v>
      </c>
      <c r="H41" s="330">
        <f>Original_data!C34</f>
        <v>0</v>
      </c>
      <c r="I41" s="330">
        <f>Original_data!D34</f>
        <v>0</v>
      </c>
      <c r="J41" s="330">
        <f>Original_data!E34</f>
        <v>0</v>
      </c>
      <c r="K41" s="330">
        <f>Original_data!F34</f>
        <v>0</v>
      </c>
      <c r="L41" s="330">
        <f>Original_data!G34</f>
        <v>0</v>
      </c>
      <c r="M41" s="330">
        <f>Original_data!H34</f>
        <v>0</v>
      </c>
      <c r="N41" s="330">
        <f>Original_data!I34</f>
        <v>0</v>
      </c>
      <c r="O41" s="330">
        <f>Original_data!J34</f>
        <v>0</v>
      </c>
      <c r="P41" s="330">
        <f>Original_data!K34</f>
        <v>0</v>
      </c>
      <c r="Q41" s="330">
        <f>Original_data!L34</f>
        <v>0</v>
      </c>
      <c r="R41" s="330">
        <f>Original_data!M34</f>
        <v>-6347</v>
      </c>
      <c r="S41" s="330">
        <f>Original_data!N34</f>
        <v>-1384</v>
      </c>
      <c r="T41" s="330">
        <f>Original_data!O34</f>
        <v>0</v>
      </c>
      <c r="U41" s="330">
        <f>Original_data!P34</f>
        <v>0</v>
      </c>
      <c r="V41" s="330">
        <f>Original_data!Q34</f>
        <v>0</v>
      </c>
      <c r="W41" s="330">
        <f>Original_data!R34</f>
        <v>0</v>
      </c>
      <c r="X41" s="330">
        <f>Original_data!S34</f>
        <v>-66184</v>
      </c>
      <c r="Y41" s="330" t="str">
        <f>Original_data!T34</f>
        <v>x</v>
      </c>
      <c r="Z41" s="330">
        <f>Original_data!U34</f>
        <v>0</v>
      </c>
      <c r="AA41" s="330">
        <f>Original_data!V34</f>
        <v>0</v>
      </c>
      <c r="AB41" s="330">
        <f>Original_data!W34</f>
        <v>0</v>
      </c>
      <c r="AC41" s="330">
        <f>Original_data!X34</f>
        <v>0</v>
      </c>
      <c r="AD41" s="330">
        <f>Original_data!Y34</f>
        <v>0</v>
      </c>
      <c r="AE41" s="330">
        <f>Original_data!Z34</f>
        <v>-77171</v>
      </c>
      <c r="AF41" s="330">
        <f>Original_data!AA34</f>
        <v>0</v>
      </c>
      <c r="AG41" s="330">
        <f>Original_data!AB34</f>
        <v>-92</v>
      </c>
      <c r="AH41" s="330">
        <f>Original_data!AC34</f>
        <v>0</v>
      </c>
      <c r="AI41" s="330">
        <f>Original_data!AD34</f>
        <v>0</v>
      </c>
      <c r="AJ41" s="330">
        <f>Original_data!AE34</f>
        <v>0</v>
      </c>
      <c r="AK41" s="330">
        <f>Original_data!AF34</f>
        <v>0</v>
      </c>
      <c r="AL41" s="330">
        <f>Original_data!AG34</f>
        <v>0</v>
      </c>
      <c r="AM41" s="330">
        <f>Original_data!AH34</f>
        <v>-170</v>
      </c>
      <c r="AN41" s="330">
        <f>Original_data!AI34</f>
        <v>-200</v>
      </c>
      <c r="AO41" s="330">
        <f>Original_data!AJ34</f>
        <v>0</v>
      </c>
      <c r="AP41" s="330">
        <f>Original_data!AK34</f>
        <v>0</v>
      </c>
      <c r="AQ41" s="330">
        <f>Original_data!AL34</f>
        <v>0</v>
      </c>
      <c r="AR41" s="330">
        <f>Original_data!AM34</f>
        <v>0</v>
      </c>
      <c r="AS41" s="330">
        <f>Original_data!AN34</f>
        <v>0</v>
      </c>
      <c r="AT41" s="330">
        <f>Original_data!AO34</f>
        <v>-8704</v>
      </c>
      <c r="AU41" s="330">
        <f>Original_data!AP34</f>
        <v>-800</v>
      </c>
      <c r="AV41" s="330">
        <f>Original_data!AQ34</f>
        <v>0</v>
      </c>
      <c r="AW41" s="330">
        <f>Original_data!AR34</f>
        <v>0</v>
      </c>
      <c r="AX41" s="330">
        <f>Original_data!AS34</f>
        <v>0</v>
      </c>
      <c r="AY41" s="330">
        <f>Original_data!AT34</f>
        <v>0</v>
      </c>
      <c r="AZ41" s="330">
        <f>Original_data!AU34</f>
        <v>0</v>
      </c>
      <c r="BA41" s="330">
        <f>Original_data!AV34</f>
        <v>0</v>
      </c>
      <c r="BB41" s="330">
        <f>Original_data!AW34</f>
        <v>0</v>
      </c>
      <c r="BC41" s="330">
        <f>Original_data!AX34</f>
        <v>0</v>
      </c>
      <c r="BD41" s="330">
        <f>Original_data!AY34</f>
        <v>0</v>
      </c>
      <c r="BE41" s="330">
        <f>Original_data!AZ34</f>
        <v>0</v>
      </c>
      <c r="BF41" s="330">
        <f>Original_data!BA34</f>
        <v>0</v>
      </c>
      <c r="BG41" s="330">
        <f>Original_data!BB34</f>
        <v>0</v>
      </c>
      <c r="BH41" s="330">
        <f>Original_data!BC34</f>
        <v>0</v>
      </c>
      <c r="BI41" s="330">
        <f>Original_data!BD34</f>
        <v>0</v>
      </c>
      <c r="BJ41" s="330">
        <f>Original_data!BE34</f>
        <v>0</v>
      </c>
      <c r="BK41" s="330">
        <f>Original_data!BF34</f>
        <v>0</v>
      </c>
      <c r="BL41" s="330">
        <f>Original_data!BG34</f>
        <v>0</v>
      </c>
      <c r="BM41" s="330">
        <f>Original_data!BH34</f>
        <v>0</v>
      </c>
      <c r="BN41" s="330">
        <f>Original_data!BI34</f>
        <v>0</v>
      </c>
      <c r="BO41" s="330">
        <f>Original_data!BJ34</f>
        <v>0</v>
      </c>
      <c r="BP41" s="332">
        <f>Original_data!BK34</f>
        <v>-36856</v>
      </c>
    </row>
    <row r="42" spans="1:68" x14ac:dyDescent="0.25">
      <c r="A42" s="355"/>
      <c r="B42" s="4" t="str">
        <f>Original_data!A38</f>
        <v>Gas works (energy)</v>
      </c>
      <c r="C42" s="5">
        <v>-1E-3</v>
      </c>
      <c r="D42" s="5" t="s">
        <v>173</v>
      </c>
      <c r="E42" s="5" t="s">
        <v>177</v>
      </c>
      <c r="F42" s="317" t="s">
        <v>306</v>
      </c>
      <c r="G42" s="331">
        <f>Original_data!B35</f>
        <v>0</v>
      </c>
      <c r="H42" s="330">
        <f>Original_data!C35</f>
        <v>0</v>
      </c>
      <c r="I42" s="330">
        <f>Original_data!D35</f>
        <v>0</v>
      </c>
      <c r="J42" s="330">
        <f>Original_data!E35</f>
        <v>0</v>
      </c>
      <c r="K42" s="330">
        <f>Original_data!F35</f>
        <v>0</v>
      </c>
      <c r="L42" s="330">
        <f>Original_data!G35</f>
        <v>0</v>
      </c>
      <c r="M42" s="330">
        <f>Original_data!H35</f>
        <v>0</v>
      </c>
      <c r="N42" s="330">
        <f>Original_data!I35</f>
        <v>0</v>
      </c>
      <c r="O42" s="330">
        <f>Original_data!J35</f>
        <v>0</v>
      </c>
      <c r="P42" s="330">
        <f>Original_data!K35</f>
        <v>0</v>
      </c>
      <c r="Q42" s="330">
        <f>Original_data!L35</f>
        <v>0</v>
      </c>
      <c r="R42" s="330">
        <f>Original_data!M35</f>
        <v>0</v>
      </c>
      <c r="S42" s="330">
        <f>Original_data!N35</f>
        <v>0</v>
      </c>
      <c r="T42" s="330">
        <f>Original_data!O35</f>
        <v>0</v>
      </c>
      <c r="U42" s="330">
        <f>Original_data!P35</f>
        <v>0</v>
      </c>
      <c r="V42" s="330">
        <f>Original_data!Q35</f>
        <v>0</v>
      </c>
      <c r="W42" s="330">
        <f>Original_data!R35</f>
        <v>0</v>
      </c>
      <c r="X42" s="330">
        <f>Original_data!S35</f>
        <v>0</v>
      </c>
      <c r="Y42" s="330" t="str">
        <f>Original_data!T35</f>
        <v>x</v>
      </c>
      <c r="Z42" s="330">
        <f>Original_data!U35</f>
        <v>0</v>
      </c>
      <c r="AA42" s="330">
        <f>Original_data!V35</f>
        <v>0</v>
      </c>
      <c r="AB42" s="330">
        <f>Original_data!W35</f>
        <v>0</v>
      </c>
      <c r="AC42" s="330">
        <f>Original_data!X35</f>
        <v>0</v>
      </c>
      <c r="AD42" s="330">
        <f>Original_data!Y35</f>
        <v>0</v>
      </c>
      <c r="AE42" s="330">
        <f>Original_data!Z35</f>
        <v>0</v>
      </c>
      <c r="AF42" s="330">
        <f>Original_data!AA35</f>
        <v>0</v>
      </c>
      <c r="AG42" s="330">
        <f>Original_data!AB35</f>
        <v>0</v>
      </c>
      <c r="AH42" s="330">
        <f>Original_data!AC35</f>
        <v>0</v>
      </c>
      <c r="AI42" s="330">
        <f>Original_data!AD35</f>
        <v>0</v>
      </c>
      <c r="AJ42" s="330">
        <f>Original_data!AE35</f>
        <v>0</v>
      </c>
      <c r="AK42" s="330">
        <f>Original_data!AF35</f>
        <v>0</v>
      </c>
      <c r="AL42" s="330">
        <f>Original_data!AG35</f>
        <v>0</v>
      </c>
      <c r="AM42" s="330">
        <f>Original_data!AH35</f>
        <v>0</v>
      </c>
      <c r="AN42" s="330">
        <f>Original_data!AI35</f>
        <v>0</v>
      </c>
      <c r="AO42" s="330">
        <f>Original_data!AJ35</f>
        <v>0</v>
      </c>
      <c r="AP42" s="330">
        <f>Original_data!AK35</f>
        <v>0</v>
      </c>
      <c r="AQ42" s="330">
        <f>Original_data!AL35</f>
        <v>0</v>
      </c>
      <c r="AR42" s="330">
        <f>Original_data!AM35</f>
        <v>0</v>
      </c>
      <c r="AS42" s="330">
        <f>Original_data!AN35</f>
        <v>0</v>
      </c>
      <c r="AT42" s="330">
        <f>Original_data!AO35</f>
        <v>0</v>
      </c>
      <c r="AU42" s="330">
        <f>Original_data!AP35</f>
        <v>0</v>
      </c>
      <c r="AV42" s="330">
        <f>Original_data!AQ35</f>
        <v>0</v>
      </c>
      <c r="AW42" s="330">
        <f>Original_data!AR35</f>
        <v>0</v>
      </c>
      <c r="AX42" s="330">
        <f>Original_data!AS35</f>
        <v>0</v>
      </c>
      <c r="AY42" s="330">
        <f>Original_data!AT35</f>
        <v>0</v>
      </c>
      <c r="AZ42" s="330">
        <f>Original_data!AU35</f>
        <v>0</v>
      </c>
      <c r="BA42" s="330">
        <f>Original_data!AV35</f>
        <v>0</v>
      </c>
      <c r="BB42" s="330">
        <f>Original_data!AW35</f>
        <v>0</v>
      </c>
      <c r="BC42" s="330">
        <f>Original_data!AX35</f>
        <v>0</v>
      </c>
      <c r="BD42" s="330">
        <f>Original_data!AY35</f>
        <v>0</v>
      </c>
      <c r="BE42" s="330">
        <f>Original_data!AZ35</f>
        <v>0</v>
      </c>
      <c r="BF42" s="330">
        <f>Original_data!BA35</f>
        <v>0</v>
      </c>
      <c r="BG42" s="330">
        <f>Original_data!BB35</f>
        <v>0</v>
      </c>
      <c r="BH42" s="330">
        <f>Original_data!BC35</f>
        <v>0</v>
      </c>
      <c r="BI42" s="330">
        <f>Original_data!BD35</f>
        <v>0</v>
      </c>
      <c r="BJ42" s="330">
        <f>Original_data!BE35</f>
        <v>0</v>
      </c>
      <c r="BK42" s="330">
        <f>Original_data!BF35</f>
        <v>0</v>
      </c>
      <c r="BL42" s="330">
        <f>Original_data!BG35</f>
        <v>0</v>
      </c>
      <c r="BM42" s="330">
        <f>Original_data!BH35</f>
        <v>0</v>
      </c>
      <c r="BN42" s="330">
        <f>Original_data!BI35</f>
        <v>0</v>
      </c>
      <c r="BO42" s="330">
        <f>Original_data!BJ35</f>
        <v>0</v>
      </c>
      <c r="BP42" s="332">
        <f>Original_data!BK35</f>
        <v>0</v>
      </c>
    </row>
    <row r="43" spans="1:68" x14ac:dyDescent="0.25">
      <c r="A43" s="355"/>
      <c r="B43" s="4" t="str">
        <f>Original_data!A39</f>
        <v>Gasification plants for biogases (energy)</v>
      </c>
      <c r="C43" s="5">
        <v>-1E-3</v>
      </c>
      <c r="D43" s="5" t="s">
        <v>173</v>
      </c>
      <c r="E43" s="5" t="s">
        <v>177</v>
      </c>
      <c r="F43" s="317" t="s">
        <v>306</v>
      </c>
      <c r="G43" s="331">
        <f>Original_data!B36</f>
        <v>0</v>
      </c>
      <c r="H43" s="330">
        <f>Original_data!C36</f>
        <v>0</v>
      </c>
      <c r="I43" s="330">
        <f>Original_data!D36</f>
        <v>0</v>
      </c>
      <c r="J43" s="330">
        <f>Original_data!E36</f>
        <v>0</v>
      </c>
      <c r="K43" s="330">
        <f>Original_data!F36</f>
        <v>0</v>
      </c>
      <c r="L43" s="330">
        <f>Original_data!G36</f>
        <v>0</v>
      </c>
      <c r="M43" s="330">
        <f>Original_data!H36</f>
        <v>0</v>
      </c>
      <c r="N43" s="330">
        <f>Original_data!I36</f>
        <v>0</v>
      </c>
      <c r="O43" s="330">
        <f>Original_data!J36</f>
        <v>0</v>
      </c>
      <c r="P43" s="330">
        <f>Original_data!K36</f>
        <v>0</v>
      </c>
      <c r="Q43" s="330">
        <f>Original_data!L36</f>
        <v>0</v>
      </c>
      <c r="R43" s="330">
        <f>Original_data!M36</f>
        <v>0</v>
      </c>
      <c r="S43" s="330">
        <f>Original_data!N36</f>
        <v>0</v>
      </c>
      <c r="T43" s="330">
        <f>Original_data!O36</f>
        <v>0</v>
      </c>
      <c r="U43" s="330">
        <f>Original_data!P36</f>
        <v>0</v>
      </c>
      <c r="V43" s="330">
        <f>Original_data!Q36</f>
        <v>0</v>
      </c>
      <c r="W43" s="330">
        <f>Original_data!R36</f>
        <v>0</v>
      </c>
      <c r="X43" s="330">
        <f>Original_data!S36</f>
        <v>-25438</v>
      </c>
      <c r="Y43" s="330" t="str">
        <f>Original_data!T36</f>
        <v>x</v>
      </c>
      <c r="Z43" s="330">
        <f>Original_data!U36</f>
        <v>0</v>
      </c>
      <c r="AA43" s="330">
        <f>Original_data!V36</f>
        <v>0</v>
      </c>
      <c r="AB43" s="330">
        <f>Original_data!W36</f>
        <v>0</v>
      </c>
      <c r="AC43" s="330">
        <f>Original_data!X36</f>
        <v>0</v>
      </c>
      <c r="AD43" s="330">
        <f>Original_data!Y36</f>
        <v>0</v>
      </c>
      <c r="AE43" s="330">
        <f>Original_data!Z36</f>
        <v>0</v>
      </c>
      <c r="AF43" s="330">
        <f>Original_data!AA36</f>
        <v>0</v>
      </c>
      <c r="AG43" s="330">
        <f>Original_data!AB36</f>
        <v>0</v>
      </c>
      <c r="AH43" s="330">
        <f>Original_data!AC36</f>
        <v>0</v>
      </c>
      <c r="AI43" s="330">
        <f>Original_data!AD36</f>
        <v>0</v>
      </c>
      <c r="AJ43" s="330">
        <f>Original_data!AE36</f>
        <v>0</v>
      </c>
      <c r="AK43" s="330">
        <f>Original_data!AF36</f>
        <v>0</v>
      </c>
      <c r="AL43" s="330">
        <f>Original_data!AG36</f>
        <v>0</v>
      </c>
      <c r="AM43" s="330">
        <f>Original_data!AH36</f>
        <v>-170</v>
      </c>
      <c r="AN43" s="330">
        <f>Original_data!AI36</f>
        <v>0</v>
      </c>
      <c r="AO43" s="330">
        <f>Original_data!AJ36</f>
        <v>0</v>
      </c>
      <c r="AP43" s="330">
        <f>Original_data!AK36</f>
        <v>0</v>
      </c>
      <c r="AQ43" s="330">
        <f>Original_data!AL36</f>
        <v>0</v>
      </c>
      <c r="AR43" s="330">
        <f>Original_data!AM36</f>
        <v>0</v>
      </c>
      <c r="AS43" s="330">
        <f>Original_data!AN36</f>
        <v>0</v>
      </c>
      <c r="AT43" s="330">
        <f>Original_data!AO36</f>
        <v>0</v>
      </c>
      <c r="AU43" s="330">
        <f>Original_data!AP36</f>
        <v>0</v>
      </c>
      <c r="AV43" s="330">
        <f>Original_data!AQ36</f>
        <v>0</v>
      </c>
      <c r="AW43" s="330">
        <f>Original_data!AR36</f>
        <v>0</v>
      </c>
      <c r="AX43" s="330">
        <f>Original_data!AS36</f>
        <v>0</v>
      </c>
      <c r="AY43" s="330">
        <f>Original_data!AT36</f>
        <v>0</v>
      </c>
      <c r="AZ43" s="330">
        <f>Original_data!AU36</f>
        <v>0</v>
      </c>
      <c r="BA43" s="330">
        <f>Original_data!AV36</f>
        <v>0</v>
      </c>
      <c r="BB43" s="330">
        <f>Original_data!AW36</f>
        <v>0</v>
      </c>
      <c r="BC43" s="330">
        <f>Original_data!AX36</f>
        <v>0</v>
      </c>
      <c r="BD43" s="330">
        <f>Original_data!AY36</f>
        <v>0</v>
      </c>
      <c r="BE43" s="330">
        <f>Original_data!AZ36</f>
        <v>0</v>
      </c>
      <c r="BF43" s="330">
        <f>Original_data!BA36</f>
        <v>0</v>
      </c>
      <c r="BG43" s="330">
        <f>Original_data!BB36</f>
        <v>0</v>
      </c>
      <c r="BH43" s="330">
        <f>Original_data!BC36</f>
        <v>0</v>
      </c>
      <c r="BI43" s="330">
        <f>Original_data!BD36</f>
        <v>0</v>
      </c>
      <c r="BJ43" s="330">
        <f>Original_data!BE36</f>
        <v>0</v>
      </c>
      <c r="BK43" s="330">
        <f>Original_data!BF36</f>
        <v>0</v>
      </c>
      <c r="BL43" s="330">
        <f>Original_data!BG36</f>
        <v>0</v>
      </c>
      <c r="BM43" s="330">
        <f>Original_data!BH36</f>
        <v>0</v>
      </c>
      <c r="BN43" s="330">
        <f>Original_data!BI36</f>
        <v>0</v>
      </c>
      <c r="BO43" s="330">
        <f>Original_data!BJ36</f>
        <v>0</v>
      </c>
      <c r="BP43" s="332">
        <f>Original_data!BK36</f>
        <v>-9372</v>
      </c>
    </row>
    <row r="44" spans="1:68" x14ac:dyDescent="0.25">
      <c r="A44" s="355"/>
      <c r="B44" s="4" t="str">
        <f>Original_data!A40</f>
        <v>Coke ovens (energy)</v>
      </c>
      <c r="C44" s="5">
        <v>-1E-3</v>
      </c>
      <c r="D44" s="5" t="s">
        <v>173</v>
      </c>
      <c r="E44" s="5" t="s">
        <v>176</v>
      </c>
      <c r="F44" s="317" t="s">
        <v>306</v>
      </c>
      <c r="G44" s="331">
        <f>Original_data!B37</f>
        <v>0</v>
      </c>
      <c r="H44" s="330">
        <f>Original_data!C37</f>
        <v>0</v>
      </c>
      <c r="I44" s="330">
        <f>Original_data!D37</f>
        <v>0</v>
      </c>
      <c r="J44" s="330">
        <f>Original_data!E37</f>
        <v>0</v>
      </c>
      <c r="K44" s="330">
        <f>Original_data!F37</f>
        <v>0</v>
      </c>
      <c r="L44" s="330">
        <f>Original_data!G37</f>
        <v>0</v>
      </c>
      <c r="M44" s="330">
        <f>Original_data!H37</f>
        <v>0</v>
      </c>
      <c r="N44" s="330">
        <f>Original_data!I37</f>
        <v>0</v>
      </c>
      <c r="O44" s="330">
        <f>Original_data!J37</f>
        <v>0</v>
      </c>
      <c r="P44" s="330">
        <f>Original_data!K37</f>
        <v>0</v>
      </c>
      <c r="Q44" s="330">
        <f>Original_data!L37</f>
        <v>0</v>
      </c>
      <c r="R44" s="330">
        <f>Original_data!M37</f>
        <v>0</v>
      </c>
      <c r="S44" s="330">
        <f>Original_data!N37</f>
        <v>0</v>
      </c>
      <c r="T44" s="330">
        <f>Original_data!O37</f>
        <v>0</v>
      </c>
      <c r="U44" s="330">
        <f>Original_data!P37</f>
        <v>0</v>
      </c>
      <c r="V44" s="330">
        <f>Original_data!Q37</f>
        <v>0</v>
      </c>
      <c r="W44" s="330">
        <f>Original_data!R37</f>
        <v>0</v>
      </c>
      <c r="X44" s="330">
        <f>Original_data!S37</f>
        <v>0</v>
      </c>
      <c r="Y44" s="330" t="str">
        <f>Original_data!T37</f>
        <v>x</v>
      </c>
      <c r="Z44" s="330">
        <f>Original_data!U37</f>
        <v>0</v>
      </c>
      <c r="AA44" s="330">
        <f>Original_data!V37</f>
        <v>0</v>
      </c>
      <c r="AB44" s="330">
        <f>Original_data!W37</f>
        <v>0</v>
      </c>
      <c r="AC44" s="330">
        <f>Original_data!X37</f>
        <v>0</v>
      </c>
      <c r="AD44" s="330">
        <f>Original_data!Y37</f>
        <v>0</v>
      </c>
      <c r="AE44" s="330">
        <f>Original_data!Z37</f>
        <v>0</v>
      </c>
      <c r="AF44" s="330">
        <f>Original_data!AA37</f>
        <v>0</v>
      </c>
      <c r="AG44" s="330">
        <f>Original_data!AB37</f>
        <v>0</v>
      </c>
      <c r="AH44" s="330">
        <f>Original_data!AC37</f>
        <v>0</v>
      </c>
      <c r="AI44" s="330">
        <f>Original_data!AD37</f>
        <v>0</v>
      </c>
      <c r="AJ44" s="330">
        <f>Original_data!AE37</f>
        <v>0</v>
      </c>
      <c r="AK44" s="330">
        <f>Original_data!AF37</f>
        <v>0</v>
      </c>
      <c r="AL44" s="330">
        <f>Original_data!AG37</f>
        <v>0</v>
      </c>
      <c r="AM44" s="330">
        <f>Original_data!AH37</f>
        <v>0</v>
      </c>
      <c r="AN44" s="330">
        <f>Original_data!AI37</f>
        <v>0</v>
      </c>
      <c r="AO44" s="330">
        <f>Original_data!AJ37</f>
        <v>0</v>
      </c>
      <c r="AP44" s="330">
        <f>Original_data!AK37</f>
        <v>0</v>
      </c>
      <c r="AQ44" s="330">
        <f>Original_data!AL37</f>
        <v>0</v>
      </c>
      <c r="AR44" s="330">
        <f>Original_data!AM37</f>
        <v>0</v>
      </c>
      <c r="AS44" s="330">
        <f>Original_data!AN37</f>
        <v>0</v>
      </c>
      <c r="AT44" s="330">
        <f>Original_data!AO37</f>
        <v>0</v>
      </c>
      <c r="AU44" s="330">
        <f>Original_data!AP37</f>
        <v>0</v>
      </c>
      <c r="AV44" s="330">
        <f>Original_data!AQ37</f>
        <v>0</v>
      </c>
      <c r="AW44" s="330">
        <f>Original_data!AR37</f>
        <v>0</v>
      </c>
      <c r="AX44" s="330">
        <f>Original_data!AS37</f>
        <v>0</v>
      </c>
      <c r="AY44" s="330">
        <f>Original_data!AT37</f>
        <v>0</v>
      </c>
      <c r="AZ44" s="330">
        <f>Original_data!AU37</f>
        <v>0</v>
      </c>
      <c r="BA44" s="330">
        <f>Original_data!AV37</f>
        <v>0</v>
      </c>
      <c r="BB44" s="330">
        <f>Original_data!AW37</f>
        <v>0</v>
      </c>
      <c r="BC44" s="330">
        <f>Original_data!AX37</f>
        <v>0</v>
      </c>
      <c r="BD44" s="330">
        <f>Original_data!AY37</f>
        <v>0</v>
      </c>
      <c r="BE44" s="330">
        <f>Original_data!AZ37</f>
        <v>0</v>
      </c>
      <c r="BF44" s="330">
        <f>Original_data!BA37</f>
        <v>0</v>
      </c>
      <c r="BG44" s="330">
        <f>Original_data!BB37</f>
        <v>0</v>
      </c>
      <c r="BH44" s="330">
        <f>Original_data!BC37</f>
        <v>0</v>
      </c>
      <c r="BI44" s="330">
        <f>Original_data!BD37</f>
        <v>0</v>
      </c>
      <c r="BJ44" s="330">
        <f>Original_data!BE37</f>
        <v>0</v>
      </c>
      <c r="BK44" s="330">
        <f>Original_data!BF37</f>
        <v>0</v>
      </c>
      <c r="BL44" s="330">
        <f>Original_data!BG37</f>
        <v>0</v>
      </c>
      <c r="BM44" s="330">
        <f>Original_data!BH37</f>
        <v>0</v>
      </c>
      <c r="BN44" s="330">
        <f>Original_data!BI37</f>
        <v>0</v>
      </c>
      <c r="BO44" s="330">
        <f>Original_data!BJ37</f>
        <v>0</v>
      </c>
      <c r="BP44" s="332">
        <f>Original_data!BK37</f>
        <v>0</v>
      </c>
    </row>
    <row r="45" spans="1:68" x14ac:dyDescent="0.25">
      <c r="A45" s="355"/>
      <c r="B45" s="4" t="str">
        <f>Original_data!A41</f>
        <v>Patent fuel plants (energy)</v>
      </c>
      <c r="C45" s="5">
        <v>-1E-3</v>
      </c>
      <c r="D45" s="5" t="s">
        <v>173</v>
      </c>
      <c r="E45" s="5" t="s">
        <v>176</v>
      </c>
      <c r="F45" s="317" t="s">
        <v>306</v>
      </c>
      <c r="G45" s="331">
        <f>Original_data!B38</f>
        <v>0</v>
      </c>
      <c r="H45" s="330">
        <f>Original_data!C38</f>
        <v>0</v>
      </c>
      <c r="I45" s="330">
        <f>Original_data!D38</f>
        <v>0</v>
      </c>
      <c r="J45" s="330">
        <f>Original_data!E38</f>
        <v>0</v>
      </c>
      <c r="K45" s="330">
        <f>Original_data!F38</f>
        <v>0</v>
      </c>
      <c r="L45" s="330">
        <f>Original_data!G38</f>
        <v>0</v>
      </c>
      <c r="M45" s="330">
        <f>Original_data!H38</f>
        <v>0</v>
      </c>
      <c r="N45" s="330">
        <f>Original_data!I38</f>
        <v>0</v>
      </c>
      <c r="O45" s="330">
        <f>Original_data!J38</f>
        <v>0</v>
      </c>
      <c r="P45" s="330">
        <f>Original_data!K38</f>
        <v>0</v>
      </c>
      <c r="Q45" s="330">
        <f>Original_data!L38</f>
        <v>0</v>
      </c>
      <c r="R45" s="330">
        <f>Original_data!M38</f>
        <v>0</v>
      </c>
      <c r="S45" s="330">
        <f>Original_data!N38</f>
        <v>0</v>
      </c>
      <c r="T45" s="330">
        <f>Original_data!O38</f>
        <v>0</v>
      </c>
      <c r="U45" s="330">
        <f>Original_data!P38</f>
        <v>0</v>
      </c>
      <c r="V45" s="330">
        <f>Original_data!Q38</f>
        <v>0</v>
      </c>
      <c r="W45" s="330">
        <f>Original_data!R38</f>
        <v>0</v>
      </c>
      <c r="X45" s="330">
        <f>Original_data!S38</f>
        <v>0</v>
      </c>
      <c r="Y45" s="330" t="str">
        <f>Original_data!T38</f>
        <v>x</v>
      </c>
      <c r="Z45" s="330">
        <f>Original_data!U38</f>
        <v>0</v>
      </c>
      <c r="AA45" s="330">
        <f>Original_data!V38</f>
        <v>0</v>
      </c>
      <c r="AB45" s="330">
        <f>Original_data!W38</f>
        <v>0</v>
      </c>
      <c r="AC45" s="330">
        <f>Original_data!X38</f>
        <v>0</v>
      </c>
      <c r="AD45" s="330">
        <f>Original_data!Y38</f>
        <v>0</v>
      </c>
      <c r="AE45" s="330">
        <f>Original_data!Z38</f>
        <v>0</v>
      </c>
      <c r="AF45" s="330">
        <f>Original_data!AA38</f>
        <v>0</v>
      </c>
      <c r="AG45" s="330">
        <f>Original_data!AB38</f>
        <v>0</v>
      </c>
      <c r="AH45" s="330">
        <f>Original_data!AC38</f>
        <v>0</v>
      </c>
      <c r="AI45" s="330">
        <f>Original_data!AD38</f>
        <v>0</v>
      </c>
      <c r="AJ45" s="330">
        <f>Original_data!AE38</f>
        <v>0</v>
      </c>
      <c r="AK45" s="330">
        <f>Original_data!AF38</f>
        <v>0</v>
      </c>
      <c r="AL45" s="330">
        <f>Original_data!AG38</f>
        <v>0</v>
      </c>
      <c r="AM45" s="330">
        <f>Original_data!AH38</f>
        <v>0</v>
      </c>
      <c r="AN45" s="330">
        <f>Original_data!AI38</f>
        <v>0</v>
      </c>
      <c r="AO45" s="330">
        <f>Original_data!AJ38</f>
        <v>0</v>
      </c>
      <c r="AP45" s="330">
        <f>Original_data!AK38</f>
        <v>0</v>
      </c>
      <c r="AQ45" s="330">
        <f>Original_data!AL38</f>
        <v>0</v>
      </c>
      <c r="AR45" s="330">
        <f>Original_data!AM38</f>
        <v>0</v>
      </c>
      <c r="AS45" s="330">
        <f>Original_data!AN38</f>
        <v>0</v>
      </c>
      <c r="AT45" s="330">
        <f>Original_data!AO38</f>
        <v>0</v>
      </c>
      <c r="AU45" s="330">
        <f>Original_data!AP38</f>
        <v>0</v>
      </c>
      <c r="AV45" s="330">
        <f>Original_data!AQ38</f>
        <v>0</v>
      </c>
      <c r="AW45" s="330">
        <f>Original_data!AR38</f>
        <v>0</v>
      </c>
      <c r="AX45" s="330">
        <f>Original_data!AS38</f>
        <v>0</v>
      </c>
      <c r="AY45" s="330">
        <f>Original_data!AT38</f>
        <v>0</v>
      </c>
      <c r="AZ45" s="330">
        <f>Original_data!AU38</f>
        <v>0</v>
      </c>
      <c r="BA45" s="330">
        <f>Original_data!AV38</f>
        <v>0</v>
      </c>
      <c r="BB45" s="330">
        <f>Original_data!AW38</f>
        <v>0</v>
      </c>
      <c r="BC45" s="330">
        <f>Original_data!AX38</f>
        <v>0</v>
      </c>
      <c r="BD45" s="330">
        <f>Original_data!AY38</f>
        <v>0</v>
      </c>
      <c r="BE45" s="330">
        <f>Original_data!AZ38</f>
        <v>0</v>
      </c>
      <c r="BF45" s="330">
        <f>Original_data!BA38</f>
        <v>0</v>
      </c>
      <c r="BG45" s="330">
        <f>Original_data!BB38</f>
        <v>0</v>
      </c>
      <c r="BH45" s="330">
        <f>Original_data!BC38</f>
        <v>0</v>
      </c>
      <c r="BI45" s="330">
        <f>Original_data!BD38</f>
        <v>0</v>
      </c>
      <c r="BJ45" s="330">
        <f>Original_data!BE38</f>
        <v>0</v>
      </c>
      <c r="BK45" s="330">
        <f>Original_data!BF38</f>
        <v>0</v>
      </c>
      <c r="BL45" s="330">
        <f>Original_data!BG38</f>
        <v>0</v>
      </c>
      <c r="BM45" s="330">
        <f>Original_data!BH38</f>
        <v>0</v>
      </c>
      <c r="BN45" s="330">
        <f>Original_data!BI38</f>
        <v>0</v>
      </c>
      <c r="BO45" s="330">
        <f>Original_data!BJ38</f>
        <v>0</v>
      </c>
      <c r="BP45" s="332">
        <f>Original_data!BK38</f>
        <v>0</v>
      </c>
    </row>
    <row r="46" spans="1:68" x14ac:dyDescent="0.25">
      <c r="A46" s="355"/>
      <c r="B46" s="4" t="str">
        <f>Original_data!A42</f>
        <v>BKB/peat briquette plants (energy)</v>
      </c>
      <c r="C46" s="5">
        <v>-1E-3</v>
      </c>
      <c r="D46" s="5" t="s">
        <v>173</v>
      </c>
      <c r="E46" s="5" t="s">
        <v>176</v>
      </c>
      <c r="F46" s="317" t="s">
        <v>306</v>
      </c>
      <c r="G46" s="331">
        <f>Original_data!B39</f>
        <v>0</v>
      </c>
      <c r="H46" s="330">
        <f>Original_data!C39</f>
        <v>0</v>
      </c>
      <c r="I46" s="330">
        <f>Original_data!D39</f>
        <v>0</v>
      </c>
      <c r="J46" s="330">
        <f>Original_data!E39</f>
        <v>0</v>
      </c>
      <c r="K46" s="330">
        <f>Original_data!F39</f>
        <v>0</v>
      </c>
      <c r="L46" s="330">
        <f>Original_data!G39</f>
        <v>0</v>
      </c>
      <c r="M46" s="330">
        <f>Original_data!H39</f>
        <v>0</v>
      </c>
      <c r="N46" s="330">
        <f>Original_data!I39</f>
        <v>0</v>
      </c>
      <c r="O46" s="330">
        <f>Original_data!J39</f>
        <v>0</v>
      </c>
      <c r="P46" s="330">
        <f>Original_data!K39</f>
        <v>0</v>
      </c>
      <c r="Q46" s="330">
        <f>Original_data!L39</f>
        <v>0</v>
      </c>
      <c r="R46" s="330">
        <f>Original_data!M39</f>
        <v>0</v>
      </c>
      <c r="S46" s="330">
        <f>Original_data!N39</f>
        <v>0</v>
      </c>
      <c r="T46" s="330">
        <f>Original_data!O39</f>
        <v>0</v>
      </c>
      <c r="U46" s="330">
        <f>Original_data!P39</f>
        <v>0</v>
      </c>
      <c r="V46" s="330">
        <f>Original_data!Q39</f>
        <v>0</v>
      </c>
      <c r="W46" s="330">
        <f>Original_data!R39</f>
        <v>0</v>
      </c>
      <c r="X46" s="330">
        <f>Original_data!S39</f>
        <v>0</v>
      </c>
      <c r="Y46" s="330" t="str">
        <f>Original_data!T39</f>
        <v>x</v>
      </c>
      <c r="Z46" s="330">
        <f>Original_data!U39</f>
        <v>0</v>
      </c>
      <c r="AA46" s="330">
        <f>Original_data!V39</f>
        <v>0</v>
      </c>
      <c r="AB46" s="330">
        <f>Original_data!W39</f>
        <v>0</v>
      </c>
      <c r="AC46" s="330">
        <f>Original_data!X39</f>
        <v>0</v>
      </c>
      <c r="AD46" s="330">
        <f>Original_data!Y39</f>
        <v>0</v>
      </c>
      <c r="AE46" s="330">
        <f>Original_data!Z39</f>
        <v>0</v>
      </c>
      <c r="AF46" s="330">
        <f>Original_data!AA39</f>
        <v>0</v>
      </c>
      <c r="AG46" s="330">
        <f>Original_data!AB39</f>
        <v>0</v>
      </c>
      <c r="AH46" s="330">
        <f>Original_data!AC39</f>
        <v>0</v>
      </c>
      <c r="AI46" s="330">
        <f>Original_data!AD39</f>
        <v>0</v>
      </c>
      <c r="AJ46" s="330">
        <f>Original_data!AE39</f>
        <v>0</v>
      </c>
      <c r="AK46" s="330">
        <f>Original_data!AF39</f>
        <v>0</v>
      </c>
      <c r="AL46" s="330">
        <f>Original_data!AG39</f>
        <v>0</v>
      </c>
      <c r="AM46" s="330">
        <f>Original_data!AH39</f>
        <v>0</v>
      </c>
      <c r="AN46" s="330">
        <f>Original_data!AI39</f>
        <v>0</v>
      </c>
      <c r="AO46" s="330">
        <f>Original_data!AJ39</f>
        <v>0</v>
      </c>
      <c r="AP46" s="330">
        <f>Original_data!AK39</f>
        <v>0</v>
      </c>
      <c r="AQ46" s="330">
        <f>Original_data!AL39</f>
        <v>0</v>
      </c>
      <c r="AR46" s="330">
        <f>Original_data!AM39</f>
        <v>0</v>
      </c>
      <c r="AS46" s="330">
        <f>Original_data!AN39</f>
        <v>0</v>
      </c>
      <c r="AT46" s="330">
        <f>Original_data!AO39</f>
        <v>0</v>
      </c>
      <c r="AU46" s="330">
        <f>Original_data!AP39</f>
        <v>0</v>
      </c>
      <c r="AV46" s="330">
        <f>Original_data!AQ39</f>
        <v>0</v>
      </c>
      <c r="AW46" s="330">
        <f>Original_data!AR39</f>
        <v>0</v>
      </c>
      <c r="AX46" s="330">
        <f>Original_data!AS39</f>
        <v>0</v>
      </c>
      <c r="AY46" s="330">
        <f>Original_data!AT39</f>
        <v>0</v>
      </c>
      <c r="AZ46" s="330">
        <f>Original_data!AU39</f>
        <v>0</v>
      </c>
      <c r="BA46" s="330">
        <f>Original_data!AV39</f>
        <v>0</v>
      </c>
      <c r="BB46" s="330">
        <f>Original_data!AW39</f>
        <v>0</v>
      </c>
      <c r="BC46" s="330">
        <f>Original_data!AX39</f>
        <v>0</v>
      </c>
      <c r="BD46" s="330">
        <f>Original_data!AY39</f>
        <v>0</v>
      </c>
      <c r="BE46" s="330">
        <f>Original_data!AZ39</f>
        <v>0</v>
      </c>
      <c r="BF46" s="330">
        <f>Original_data!BA39</f>
        <v>0</v>
      </c>
      <c r="BG46" s="330">
        <f>Original_data!BB39</f>
        <v>0</v>
      </c>
      <c r="BH46" s="330">
        <f>Original_data!BC39</f>
        <v>0</v>
      </c>
      <c r="BI46" s="330">
        <f>Original_data!BD39</f>
        <v>0</v>
      </c>
      <c r="BJ46" s="330">
        <f>Original_data!BE39</f>
        <v>0</v>
      </c>
      <c r="BK46" s="330">
        <f>Original_data!BF39</f>
        <v>0</v>
      </c>
      <c r="BL46" s="330">
        <f>Original_data!BG39</f>
        <v>0</v>
      </c>
      <c r="BM46" s="330">
        <f>Original_data!BH39</f>
        <v>0</v>
      </c>
      <c r="BN46" s="330">
        <f>Original_data!BI39</f>
        <v>0</v>
      </c>
      <c r="BO46" s="330">
        <f>Original_data!BJ39</f>
        <v>0</v>
      </c>
      <c r="BP46" s="332">
        <f>Original_data!BK39</f>
        <v>0</v>
      </c>
    </row>
    <row r="47" spans="1:68" x14ac:dyDescent="0.25">
      <c r="A47" s="355"/>
      <c r="B47" s="4" t="str">
        <f>Original_data!A43</f>
        <v>Oil refineries (energy)</v>
      </c>
      <c r="C47" s="5">
        <v>-1E-3</v>
      </c>
      <c r="D47" s="5" t="s">
        <v>173</v>
      </c>
      <c r="E47" s="5" t="s">
        <v>176</v>
      </c>
      <c r="F47" s="317" t="s">
        <v>306</v>
      </c>
      <c r="G47" s="331">
        <f>Original_data!B40</f>
        <v>0</v>
      </c>
      <c r="H47" s="330">
        <f>Original_data!C40</f>
        <v>0</v>
      </c>
      <c r="I47" s="330">
        <f>Original_data!D40</f>
        <v>0</v>
      </c>
      <c r="J47" s="330">
        <f>Original_data!E40</f>
        <v>0</v>
      </c>
      <c r="K47" s="330">
        <f>Original_data!F40</f>
        <v>0</v>
      </c>
      <c r="L47" s="330">
        <f>Original_data!G40</f>
        <v>0</v>
      </c>
      <c r="M47" s="330">
        <f>Original_data!H40</f>
        <v>0</v>
      </c>
      <c r="N47" s="330">
        <f>Original_data!I40</f>
        <v>0</v>
      </c>
      <c r="O47" s="330">
        <f>Original_data!J40</f>
        <v>0</v>
      </c>
      <c r="P47" s="330">
        <f>Original_data!K40</f>
        <v>0</v>
      </c>
      <c r="Q47" s="330">
        <f>Original_data!L40</f>
        <v>0</v>
      </c>
      <c r="R47" s="330">
        <f>Original_data!M40</f>
        <v>-6347</v>
      </c>
      <c r="S47" s="330">
        <f>Original_data!N40</f>
        <v>-1384</v>
      </c>
      <c r="T47" s="330">
        <f>Original_data!O40</f>
        <v>0</v>
      </c>
      <c r="U47" s="330">
        <f>Original_data!P40</f>
        <v>0</v>
      </c>
      <c r="V47" s="330">
        <f>Original_data!Q40</f>
        <v>0</v>
      </c>
      <c r="W47" s="330">
        <f>Original_data!R40</f>
        <v>0</v>
      </c>
      <c r="X47" s="330">
        <f>Original_data!S40</f>
        <v>0</v>
      </c>
      <c r="Y47" s="330" t="str">
        <f>Original_data!T40</f>
        <v>x</v>
      </c>
      <c r="Z47" s="330">
        <f>Original_data!U40</f>
        <v>0</v>
      </c>
      <c r="AA47" s="330">
        <f>Original_data!V40</f>
        <v>0</v>
      </c>
      <c r="AB47" s="330">
        <f>Original_data!W40</f>
        <v>0</v>
      </c>
      <c r="AC47" s="330">
        <f>Original_data!X40</f>
        <v>0</v>
      </c>
      <c r="AD47" s="330">
        <f>Original_data!Y40</f>
        <v>0</v>
      </c>
      <c r="AE47" s="330">
        <f>Original_data!Z40</f>
        <v>0</v>
      </c>
      <c r="AF47" s="330">
        <f>Original_data!AA40</f>
        <v>0</v>
      </c>
      <c r="AG47" s="330">
        <f>Original_data!AB40</f>
        <v>0</v>
      </c>
      <c r="AH47" s="330">
        <f>Original_data!AC40</f>
        <v>0</v>
      </c>
      <c r="AI47" s="330">
        <f>Original_data!AD40</f>
        <v>0</v>
      </c>
      <c r="AJ47" s="330">
        <f>Original_data!AE40</f>
        <v>0</v>
      </c>
      <c r="AK47" s="330">
        <f>Original_data!AF40</f>
        <v>0</v>
      </c>
      <c r="AL47" s="330">
        <f>Original_data!AG40</f>
        <v>0</v>
      </c>
      <c r="AM47" s="330">
        <f>Original_data!AH40</f>
        <v>0</v>
      </c>
      <c r="AN47" s="330">
        <f>Original_data!AI40</f>
        <v>0</v>
      </c>
      <c r="AO47" s="330">
        <f>Original_data!AJ40</f>
        <v>0</v>
      </c>
      <c r="AP47" s="330">
        <f>Original_data!AK40</f>
        <v>0</v>
      </c>
      <c r="AQ47" s="330">
        <f>Original_data!AL40</f>
        <v>0</v>
      </c>
      <c r="AR47" s="330">
        <f>Original_data!AM40</f>
        <v>0</v>
      </c>
      <c r="AS47" s="330">
        <f>Original_data!AN40</f>
        <v>0</v>
      </c>
      <c r="AT47" s="330">
        <f>Original_data!AO40</f>
        <v>0</v>
      </c>
      <c r="AU47" s="330">
        <f>Original_data!AP40</f>
        <v>0</v>
      </c>
      <c r="AV47" s="330">
        <f>Original_data!AQ40</f>
        <v>0</v>
      </c>
      <c r="AW47" s="330">
        <f>Original_data!AR40</f>
        <v>0</v>
      </c>
      <c r="AX47" s="330">
        <f>Original_data!AS40</f>
        <v>0</v>
      </c>
      <c r="AY47" s="330">
        <f>Original_data!AT40</f>
        <v>0</v>
      </c>
      <c r="AZ47" s="330">
        <f>Original_data!AU40</f>
        <v>0</v>
      </c>
      <c r="BA47" s="330">
        <f>Original_data!AV40</f>
        <v>0</v>
      </c>
      <c r="BB47" s="330">
        <f>Original_data!AW40</f>
        <v>0</v>
      </c>
      <c r="BC47" s="330">
        <f>Original_data!AX40</f>
        <v>0</v>
      </c>
      <c r="BD47" s="330">
        <f>Original_data!AY40</f>
        <v>0</v>
      </c>
      <c r="BE47" s="330">
        <f>Original_data!AZ40</f>
        <v>0</v>
      </c>
      <c r="BF47" s="330">
        <f>Original_data!BA40</f>
        <v>0</v>
      </c>
      <c r="BG47" s="330">
        <f>Original_data!BB40</f>
        <v>0</v>
      </c>
      <c r="BH47" s="330">
        <f>Original_data!BC40</f>
        <v>0</v>
      </c>
      <c r="BI47" s="330">
        <f>Original_data!BD40</f>
        <v>0</v>
      </c>
      <c r="BJ47" s="330">
        <f>Original_data!BE40</f>
        <v>0</v>
      </c>
      <c r="BK47" s="330">
        <f>Original_data!BF40</f>
        <v>0</v>
      </c>
      <c r="BL47" s="330">
        <f>Original_data!BG40</f>
        <v>0</v>
      </c>
      <c r="BM47" s="330">
        <f>Original_data!BH40</f>
        <v>0</v>
      </c>
      <c r="BN47" s="330">
        <f>Original_data!BI40</f>
        <v>0</v>
      </c>
      <c r="BO47" s="330">
        <f>Original_data!BJ40</f>
        <v>0</v>
      </c>
      <c r="BP47" s="332">
        <f>Original_data!BK40</f>
        <v>-335</v>
      </c>
    </row>
    <row r="48" spans="1:68" x14ac:dyDescent="0.25">
      <c r="A48" s="355"/>
      <c r="B48" s="4" t="str">
        <f>Original_data!A44</f>
        <v>Coal liquefaction plants (energy)</v>
      </c>
      <c r="C48" s="5">
        <v>-1E-3</v>
      </c>
      <c r="D48" s="5" t="s">
        <v>173</v>
      </c>
      <c r="E48" s="5" t="s">
        <v>176</v>
      </c>
      <c r="F48" s="317" t="s">
        <v>306</v>
      </c>
      <c r="G48" s="331">
        <f>Original_data!B41</f>
        <v>0</v>
      </c>
      <c r="H48" s="330">
        <f>Original_data!C41</f>
        <v>0</v>
      </c>
      <c r="I48" s="330">
        <f>Original_data!D41</f>
        <v>0</v>
      </c>
      <c r="J48" s="330">
        <f>Original_data!E41</f>
        <v>0</v>
      </c>
      <c r="K48" s="330">
        <f>Original_data!F41</f>
        <v>0</v>
      </c>
      <c r="L48" s="330">
        <f>Original_data!G41</f>
        <v>0</v>
      </c>
      <c r="M48" s="330">
        <f>Original_data!H41</f>
        <v>0</v>
      </c>
      <c r="N48" s="330">
        <f>Original_data!I41</f>
        <v>0</v>
      </c>
      <c r="O48" s="330">
        <f>Original_data!J41</f>
        <v>0</v>
      </c>
      <c r="P48" s="330">
        <f>Original_data!K41</f>
        <v>0</v>
      </c>
      <c r="Q48" s="330">
        <f>Original_data!L41</f>
        <v>0</v>
      </c>
      <c r="R48" s="330">
        <f>Original_data!M41</f>
        <v>0</v>
      </c>
      <c r="S48" s="330">
        <f>Original_data!N41</f>
        <v>0</v>
      </c>
      <c r="T48" s="330">
        <f>Original_data!O41</f>
        <v>0</v>
      </c>
      <c r="U48" s="330">
        <f>Original_data!P41</f>
        <v>0</v>
      </c>
      <c r="V48" s="330">
        <f>Original_data!Q41</f>
        <v>0</v>
      </c>
      <c r="W48" s="330">
        <f>Original_data!R41</f>
        <v>0</v>
      </c>
      <c r="X48" s="330">
        <f>Original_data!S41</f>
        <v>0</v>
      </c>
      <c r="Y48" s="330" t="str">
        <f>Original_data!T41</f>
        <v>x</v>
      </c>
      <c r="Z48" s="330">
        <f>Original_data!U41</f>
        <v>0</v>
      </c>
      <c r="AA48" s="330">
        <f>Original_data!V41</f>
        <v>0</v>
      </c>
      <c r="AB48" s="330">
        <f>Original_data!W41</f>
        <v>0</v>
      </c>
      <c r="AC48" s="330">
        <f>Original_data!X41</f>
        <v>0</v>
      </c>
      <c r="AD48" s="330">
        <f>Original_data!Y41</f>
        <v>0</v>
      </c>
      <c r="AE48" s="330">
        <f>Original_data!Z41</f>
        <v>0</v>
      </c>
      <c r="AF48" s="330">
        <f>Original_data!AA41</f>
        <v>0</v>
      </c>
      <c r="AG48" s="330">
        <f>Original_data!AB41</f>
        <v>0</v>
      </c>
      <c r="AH48" s="330">
        <f>Original_data!AC41</f>
        <v>0</v>
      </c>
      <c r="AI48" s="330">
        <f>Original_data!AD41</f>
        <v>0</v>
      </c>
      <c r="AJ48" s="330">
        <f>Original_data!AE41</f>
        <v>0</v>
      </c>
      <c r="AK48" s="330">
        <f>Original_data!AF41</f>
        <v>0</v>
      </c>
      <c r="AL48" s="330">
        <f>Original_data!AG41</f>
        <v>0</v>
      </c>
      <c r="AM48" s="330">
        <f>Original_data!AH41</f>
        <v>0</v>
      </c>
      <c r="AN48" s="330">
        <f>Original_data!AI41</f>
        <v>0</v>
      </c>
      <c r="AO48" s="330">
        <f>Original_data!AJ41</f>
        <v>0</v>
      </c>
      <c r="AP48" s="330">
        <f>Original_data!AK41</f>
        <v>0</v>
      </c>
      <c r="AQ48" s="330">
        <f>Original_data!AL41</f>
        <v>0</v>
      </c>
      <c r="AR48" s="330">
        <f>Original_data!AM41</f>
        <v>0</v>
      </c>
      <c r="AS48" s="330">
        <f>Original_data!AN41</f>
        <v>0</v>
      </c>
      <c r="AT48" s="330">
        <f>Original_data!AO41</f>
        <v>0</v>
      </c>
      <c r="AU48" s="330">
        <f>Original_data!AP41</f>
        <v>0</v>
      </c>
      <c r="AV48" s="330">
        <f>Original_data!AQ41</f>
        <v>0</v>
      </c>
      <c r="AW48" s="330">
        <f>Original_data!AR41</f>
        <v>0</v>
      </c>
      <c r="AX48" s="330">
        <f>Original_data!AS41</f>
        <v>0</v>
      </c>
      <c r="AY48" s="330">
        <f>Original_data!AT41</f>
        <v>0</v>
      </c>
      <c r="AZ48" s="330">
        <f>Original_data!AU41</f>
        <v>0</v>
      </c>
      <c r="BA48" s="330">
        <f>Original_data!AV41</f>
        <v>0</v>
      </c>
      <c r="BB48" s="330">
        <f>Original_data!AW41</f>
        <v>0</v>
      </c>
      <c r="BC48" s="330">
        <f>Original_data!AX41</f>
        <v>0</v>
      </c>
      <c r="BD48" s="330">
        <f>Original_data!AY41</f>
        <v>0</v>
      </c>
      <c r="BE48" s="330">
        <f>Original_data!AZ41</f>
        <v>0</v>
      </c>
      <c r="BF48" s="330">
        <f>Original_data!BA41</f>
        <v>0</v>
      </c>
      <c r="BG48" s="330">
        <f>Original_data!BB41</f>
        <v>0</v>
      </c>
      <c r="BH48" s="330">
        <f>Original_data!BC41</f>
        <v>0</v>
      </c>
      <c r="BI48" s="330">
        <f>Original_data!BD41</f>
        <v>0</v>
      </c>
      <c r="BJ48" s="330">
        <f>Original_data!BE41</f>
        <v>0</v>
      </c>
      <c r="BK48" s="330">
        <f>Original_data!BF41</f>
        <v>0</v>
      </c>
      <c r="BL48" s="330">
        <f>Original_data!BG41</f>
        <v>0</v>
      </c>
      <c r="BM48" s="330">
        <f>Original_data!BH41</f>
        <v>0</v>
      </c>
      <c r="BN48" s="330">
        <f>Original_data!BI41</f>
        <v>0</v>
      </c>
      <c r="BO48" s="330">
        <f>Original_data!BJ41</f>
        <v>0</v>
      </c>
      <c r="BP48" s="332">
        <f>Original_data!BK41</f>
        <v>0</v>
      </c>
    </row>
    <row r="49" spans="1:68" x14ac:dyDescent="0.25">
      <c r="A49" s="355"/>
      <c r="B49" s="4" t="str">
        <f>Original_data!A45</f>
        <v>Liquefaction (LNG) / regasification plants  (energy)</v>
      </c>
      <c r="C49" s="5">
        <v>-1E-3</v>
      </c>
      <c r="D49" s="5" t="s">
        <v>173</v>
      </c>
      <c r="E49" s="5" t="s">
        <v>179</v>
      </c>
      <c r="F49" s="317" t="s">
        <v>306</v>
      </c>
      <c r="G49" s="331">
        <f>Original_data!B42</f>
        <v>0</v>
      </c>
      <c r="H49" s="330">
        <f>Original_data!C42</f>
        <v>0</v>
      </c>
      <c r="I49" s="330">
        <f>Original_data!D42</f>
        <v>0</v>
      </c>
      <c r="J49" s="330">
        <f>Original_data!E42</f>
        <v>0</v>
      </c>
      <c r="K49" s="330">
        <f>Original_data!F42</f>
        <v>0</v>
      </c>
      <c r="L49" s="330">
        <f>Original_data!G42</f>
        <v>0</v>
      </c>
      <c r="M49" s="330">
        <f>Original_data!H42</f>
        <v>0</v>
      </c>
      <c r="N49" s="330">
        <f>Original_data!I42</f>
        <v>0</v>
      </c>
      <c r="O49" s="330">
        <f>Original_data!J42</f>
        <v>0</v>
      </c>
      <c r="P49" s="330">
        <f>Original_data!K42</f>
        <v>0</v>
      </c>
      <c r="Q49" s="330">
        <f>Original_data!L42</f>
        <v>0</v>
      </c>
      <c r="R49" s="330">
        <f>Original_data!M42</f>
        <v>0</v>
      </c>
      <c r="S49" s="330">
        <f>Original_data!N42</f>
        <v>0</v>
      </c>
      <c r="T49" s="330">
        <f>Original_data!O42</f>
        <v>0</v>
      </c>
      <c r="U49" s="330">
        <f>Original_data!P42</f>
        <v>0</v>
      </c>
      <c r="V49" s="330">
        <f>Original_data!Q42</f>
        <v>0</v>
      </c>
      <c r="W49" s="330">
        <f>Original_data!R42</f>
        <v>0</v>
      </c>
      <c r="X49" s="330">
        <f>Original_data!S42</f>
        <v>0</v>
      </c>
      <c r="Y49" s="330" t="str">
        <f>Original_data!T42</f>
        <v>x</v>
      </c>
      <c r="Z49" s="330">
        <f>Original_data!U42</f>
        <v>0</v>
      </c>
      <c r="AA49" s="330">
        <f>Original_data!V42</f>
        <v>0</v>
      </c>
      <c r="AB49" s="330">
        <f>Original_data!W42</f>
        <v>0</v>
      </c>
      <c r="AC49" s="330">
        <f>Original_data!X42</f>
        <v>0</v>
      </c>
      <c r="AD49" s="330">
        <f>Original_data!Y42</f>
        <v>0</v>
      </c>
      <c r="AE49" s="330">
        <f>Original_data!Z42</f>
        <v>0</v>
      </c>
      <c r="AF49" s="330">
        <f>Original_data!AA42</f>
        <v>0</v>
      </c>
      <c r="AG49" s="330">
        <f>Original_data!AB42</f>
        <v>0</v>
      </c>
      <c r="AH49" s="330">
        <f>Original_data!AC42</f>
        <v>0</v>
      </c>
      <c r="AI49" s="330">
        <f>Original_data!AD42</f>
        <v>0</v>
      </c>
      <c r="AJ49" s="330">
        <f>Original_data!AE42</f>
        <v>0</v>
      </c>
      <c r="AK49" s="330">
        <f>Original_data!AF42</f>
        <v>0</v>
      </c>
      <c r="AL49" s="330">
        <f>Original_data!AG42</f>
        <v>0</v>
      </c>
      <c r="AM49" s="330">
        <f>Original_data!AH42</f>
        <v>0</v>
      </c>
      <c r="AN49" s="330">
        <f>Original_data!AI42</f>
        <v>0</v>
      </c>
      <c r="AO49" s="330">
        <f>Original_data!AJ42</f>
        <v>0</v>
      </c>
      <c r="AP49" s="330">
        <f>Original_data!AK42</f>
        <v>0</v>
      </c>
      <c r="AQ49" s="330">
        <f>Original_data!AL42</f>
        <v>0</v>
      </c>
      <c r="AR49" s="330">
        <f>Original_data!AM42</f>
        <v>0</v>
      </c>
      <c r="AS49" s="330">
        <f>Original_data!AN42</f>
        <v>0</v>
      </c>
      <c r="AT49" s="330">
        <f>Original_data!AO42</f>
        <v>0</v>
      </c>
      <c r="AU49" s="330">
        <f>Original_data!AP42</f>
        <v>0</v>
      </c>
      <c r="AV49" s="330">
        <f>Original_data!AQ42</f>
        <v>0</v>
      </c>
      <c r="AW49" s="330">
        <f>Original_data!AR42</f>
        <v>0</v>
      </c>
      <c r="AX49" s="330">
        <f>Original_data!AS42</f>
        <v>0</v>
      </c>
      <c r="AY49" s="330">
        <f>Original_data!AT42</f>
        <v>0</v>
      </c>
      <c r="AZ49" s="330">
        <f>Original_data!AU42</f>
        <v>0</v>
      </c>
      <c r="BA49" s="330">
        <f>Original_data!AV42</f>
        <v>0</v>
      </c>
      <c r="BB49" s="330">
        <f>Original_data!AW42</f>
        <v>0</v>
      </c>
      <c r="BC49" s="330">
        <f>Original_data!AX42</f>
        <v>0</v>
      </c>
      <c r="BD49" s="330">
        <f>Original_data!AY42</f>
        <v>0</v>
      </c>
      <c r="BE49" s="330">
        <f>Original_data!AZ42</f>
        <v>0</v>
      </c>
      <c r="BF49" s="330">
        <f>Original_data!BA42</f>
        <v>0</v>
      </c>
      <c r="BG49" s="330">
        <f>Original_data!BB42</f>
        <v>0</v>
      </c>
      <c r="BH49" s="330">
        <f>Original_data!BC42</f>
        <v>0</v>
      </c>
      <c r="BI49" s="330">
        <f>Original_data!BD42</f>
        <v>0</v>
      </c>
      <c r="BJ49" s="330">
        <f>Original_data!BE42</f>
        <v>0</v>
      </c>
      <c r="BK49" s="330">
        <f>Original_data!BF42</f>
        <v>0</v>
      </c>
      <c r="BL49" s="330">
        <f>Original_data!BG42</f>
        <v>0</v>
      </c>
      <c r="BM49" s="330">
        <f>Original_data!BH42</f>
        <v>0</v>
      </c>
      <c r="BN49" s="330">
        <f>Original_data!BI42</f>
        <v>0</v>
      </c>
      <c r="BO49" s="330">
        <f>Original_data!BJ42</f>
        <v>0</v>
      </c>
      <c r="BP49" s="332">
        <f>Original_data!BK42</f>
        <v>0</v>
      </c>
    </row>
    <row r="50" spans="1:68" x14ac:dyDescent="0.25">
      <c r="A50" s="355"/>
      <c r="B50" s="4" t="str">
        <f>Original_data!A46</f>
        <v>Gas-to-liquids (GTL) plants  (energy)</v>
      </c>
      <c r="C50" s="5">
        <v>-1E-3</v>
      </c>
      <c r="D50" s="5" t="s">
        <v>173</v>
      </c>
      <c r="E50" s="5" t="s">
        <v>176</v>
      </c>
      <c r="F50" s="317" t="s">
        <v>306</v>
      </c>
      <c r="G50" s="331">
        <f>Original_data!B43</f>
        <v>0</v>
      </c>
      <c r="H50" s="330">
        <f>Original_data!C43</f>
        <v>0</v>
      </c>
      <c r="I50" s="330">
        <f>Original_data!D43</f>
        <v>0</v>
      </c>
      <c r="J50" s="330">
        <f>Original_data!E43</f>
        <v>0</v>
      </c>
      <c r="K50" s="330">
        <f>Original_data!F43</f>
        <v>0</v>
      </c>
      <c r="L50" s="330">
        <f>Original_data!G43</f>
        <v>0</v>
      </c>
      <c r="M50" s="330">
        <f>Original_data!H43</f>
        <v>0</v>
      </c>
      <c r="N50" s="330">
        <f>Original_data!I43</f>
        <v>0</v>
      </c>
      <c r="O50" s="330">
        <f>Original_data!J43</f>
        <v>0</v>
      </c>
      <c r="P50" s="330">
        <f>Original_data!K43</f>
        <v>0</v>
      </c>
      <c r="Q50" s="330">
        <f>Original_data!L43</f>
        <v>0</v>
      </c>
      <c r="R50" s="330">
        <f>Original_data!M43</f>
        <v>0</v>
      </c>
      <c r="S50" s="330">
        <f>Original_data!N43</f>
        <v>0</v>
      </c>
      <c r="T50" s="330">
        <f>Original_data!O43</f>
        <v>0</v>
      </c>
      <c r="U50" s="330">
        <f>Original_data!P43</f>
        <v>0</v>
      </c>
      <c r="V50" s="330">
        <f>Original_data!Q43</f>
        <v>0</v>
      </c>
      <c r="W50" s="330">
        <f>Original_data!R43</f>
        <v>0</v>
      </c>
      <c r="X50" s="330">
        <f>Original_data!S43</f>
        <v>-39637</v>
      </c>
      <c r="Y50" s="330" t="str">
        <f>Original_data!T43</f>
        <v>x</v>
      </c>
      <c r="Z50" s="330">
        <f>Original_data!U43</f>
        <v>0</v>
      </c>
      <c r="AA50" s="330">
        <f>Original_data!V43</f>
        <v>0</v>
      </c>
      <c r="AB50" s="330">
        <f>Original_data!W43</f>
        <v>0</v>
      </c>
      <c r="AC50" s="330">
        <f>Original_data!X43</f>
        <v>0</v>
      </c>
      <c r="AD50" s="330">
        <f>Original_data!Y43</f>
        <v>0</v>
      </c>
      <c r="AE50" s="330">
        <f>Original_data!Z43</f>
        <v>-77171</v>
      </c>
      <c r="AF50" s="330">
        <f>Original_data!AA43</f>
        <v>0</v>
      </c>
      <c r="AG50" s="330">
        <f>Original_data!AB43</f>
        <v>-92</v>
      </c>
      <c r="AH50" s="330">
        <f>Original_data!AC43</f>
        <v>0</v>
      </c>
      <c r="AI50" s="330">
        <f>Original_data!AD43</f>
        <v>0</v>
      </c>
      <c r="AJ50" s="330">
        <f>Original_data!AE43</f>
        <v>0</v>
      </c>
      <c r="AK50" s="330">
        <f>Original_data!AF43</f>
        <v>0</v>
      </c>
      <c r="AL50" s="330">
        <f>Original_data!AG43</f>
        <v>0</v>
      </c>
      <c r="AM50" s="330">
        <f>Original_data!AH43</f>
        <v>0</v>
      </c>
      <c r="AN50" s="330">
        <f>Original_data!AI43</f>
        <v>-200</v>
      </c>
      <c r="AO50" s="330">
        <f>Original_data!AJ43</f>
        <v>0</v>
      </c>
      <c r="AP50" s="330">
        <f>Original_data!AK43</f>
        <v>0</v>
      </c>
      <c r="AQ50" s="330">
        <f>Original_data!AL43</f>
        <v>0</v>
      </c>
      <c r="AR50" s="330">
        <f>Original_data!AM43</f>
        <v>0</v>
      </c>
      <c r="AS50" s="330">
        <f>Original_data!AN43</f>
        <v>0</v>
      </c>
      <c r="AT50" s="330">
        <f>Original_data!AO43</f>
        <v>-8704</v>
      </c>
      <c r="AU50" s="330">
        <f>Original_data!AP43</f>
        <v>-800</v>
      </c>
      <c r="AV50" s="330">
        <f>Original_data!AQ43</f>
        <v>0</v>
      </c>
      <c r="AW50" s="330">
        <f>Original_data!AR43</f>
        <v>0</v>
      </c>
      <c r="AX50" s="330">
        <f>Original_data!AS43</f>
        <v>0</v>
      </c>
      <c r="AY50" s="330">
        <f>Original_data!AT43</f>
        <v>0</v>
      </c>
      <c r="AZ50" s="330">
        <f>Original_data!AU43</f>
        <v>0</v>
      </c>
      <c r="BA50" s="330">
        <f>Original_data!AV43</f>
        <v>0</v>
      </c>
      <c r="BB50" s="330">
        <f>Original_data!AW43</f>
        <v>0</v>
      </c>
      <c r="BC50" s="330">
        <f>Original_data!AX43</f>
        <v>0</v>
      </c>
      <c r="BD50" s="330">
        <f>Original_data!AY43</f>
        <v>0</v>
      </c>
      <c r="BE50" s="330">
        <f>Original_data!AZ43</f>
        <v>0</v>
      </c>
      <c r="BF50" s="330">
        <f>Original_data!BA43</f>
        <v>0</v>
      </c>
      <c r="BG50" s="330">
        <f>Original_data!BB43</f>
        <v>0</v>
      </c>
      <c r="BH50" s="330">
        <f>Original_data!BC43</f>
        <v>0</v>
      </c>
      <c r="BI50" s="330">
        <f>Original_data!BD43</f>
        <v>0</v>
      </c>
      <c r="BJ50" s="330">
        <f>Original_data!BE43</f>
        <v>0</v>
      </c>
      <c r="BK50" s="330">
        <f>Original_data!BF43</f>
        <v>0</v>
      </c>
      <c r="BL50" s="330">
        <f>Original_data!BG43</f>
        <v>0</v>
      </c>
      <c r="BM50" s="330">
        <f>Original_data!BH43</f>
        <v>0</v>
      </c>
      <c r="BN50" s="330">
        <f>Original_data!BI43</f>
        <v>0</v>
      </c>
      <c r="BO50" s="330">
        <f>Original_data!BJ43</f>
        <v>0</v>
      </c>
      <c r="BP50" s="332">
        <f>Original_data!BK43</f>
        <v>-9578</v>
      </c>
    </row>
    <row r="51" spans="1:68" x14ac:dyDescent="0.25">
      <c r="A51" s="355"/>
      <c r="B51" s="4" t="str">
        <f>Original_data!A47</f>
        <v>Own use in electricity, CHP and heat plants (energy)</v>
      </c>
      <c r="C51" s="5">
        <v>-1E-3</v>
      </c>
      <c r="D51" s="5" t="s">
        <v>173</v>
      </c>
      <c r="E51" s="5" t="s">
        <v>177</v>
      </c>
      <c r="F51" s="317" t="s">
        <v>306</v>
      </c>
      <c r="G51" s="331">
        <f>Original_data!B44</f>
        <v>0</v>
      </c>
      <c r="H51" s="330">
        <f>Original_data!C44</f>
        <v>0</v>
      </c>
      <c r="I51" s="330">
        <f>Original_data!D44</f>
        <v>0</v>
      </c>
      <c r="J51" s="330">
        <f>Original_data!E44</f>
        <v>0</v>
      </c>
      <c r="K51" s="330">
        <f>Original_data!F44</f>
        <v>0</v>
      </c>
      <c r="L51" s="330">
        <f>Original_data!G44</f>
        <v>0</v>
      </c>
      <c r="M51" s="330">
        <f>Original_data!H44</f>
        <v>0</v>
      </c>
      <c r="N51" s="330">
        <f>Original_data!I44</f>
        <v>0</v>
      </c>
      <c r="O51" s="330">
        <f>Original_data!J44</f>
        <v>0</v>
      </c>
      <c r="P51" s="330">
        <f>Original_data!K44</f>
        <v>0</v>
      </c>
      <c r="Q51" s="330">
        <f>Original_data!L44</f>
        <v>0</v>
      </c>
      <c r="R51" s="330">
        <f>Original_data!M44</f>
        <v>0</v>
      </c>
      <c r="S51" s="330">
        <f>Original_data!N44</f>
        <v>0</v>
      </c>
      <c r="T51" s="330">
        <f>Original_data!O44</f>
        <v>0</v>
      </c>
      <c r="U51" s="330">
        <f>Original_data!P44</f>
        <v>0</v>
      </c>
      <c r="V51" s="330">
        <f>Original_data!Q44</f>
        <v>0</v>
      </c>
      <c r="W51" s="330">
        <f>Original_data!R44</f>
        <v>0</v>
      </c>
      <c r="X51" s="330">
        <f>Original_data!S44</f>
        <v>0</v>
      </c>
      <c r="Y51" s="330" t="str">
        <f>Original_data!T44</f>
        <v>x</v>
      </c>
      <c r="Z51" s="330">
        <f>Original_data!U44</f>
        <v>0</v>
      </c>
      <c r="AA51" s="330">
        <f>Original_data!V44</f>
        <v>0</v>
      </c>
      <c r="AB51" s="330">
        <f>Original_data!W44</f>
        <v>0</v>
      </c>
      <c r="AC51" s="330">
        <f>Original_data!X44</f>
        <v>0</v>
      </c>
      <c r="AD51" s="330">
        <f>Original_data!Y44</f>
        <v>0</v>
      </c>
      <c r="AE51" s="330">
        <f>Original_data!Z44</f>
        <v>0</v>
      </c>
      <c r="AF51" s="330">
        <f>Original_data!AA44</f>
        <v>0</v>
      </c>
      <c r="AG51" s="330">
        <f>Original_data!AB44</f>
        <v>0</v>
      </c>
      <c r="AH51" s="330">
        <f>Original_data!AC44</f>
        <v>0</v>
      </c>
      <c r="AI51" s="330">
        <f>Original_data!AD44</f>
        <v>0</v>
      </c>
      <c r="AJ51" s="330">
        <f>Original_data!AE44</f>
        <v>0</v>
      </c>
      <c r="AK51" s="330">
        <f>Original_data!AF44</f>
        <v>0</v>
      </c>
      <c r="AL51" s="330">
        <f>Original_data!AG44</f>
        <v>0</v>
      </c>
      <c r="AM51" s="330">
        <f>Original_data!AH44</f>
        <v>0</v>
      </c>
      <c r="AN51" s="330">
        <f>Original_data!AI44</f>
        <v>0</v>
      </c>
      <c r="AO51" s="330">
        <f>Original_data!AJ44</f>
        <v>0</v>
      </c>
      <c r="AP51" s="330">
        <f>Original_data!AK44</f>
        <v>0</v>
      </c>
      <c r="AQ51" s="330">
        <f>Original_data!AL44</f>
        <v>0</v>
      </c>
      <c r="AR51" s="330">
        <f>Original_data!AM44</f>
        <v>0</v>
      </c>
      <c r="AS51" s="330">
        <f>Original_data!AN44</f>
        <v>0</v>
      </c>
      <c r="AT51" s="330">
        <f>Original_data!AO44</f>
        <v>0</v>
      </c>
      <c r="AU51" s="330">
        <f>Original_data!AP44</f>
        <v>0</v>
      </c>
      <c r="AV51" s="330">
        <f>Original_data!AQ44</f>
        <v>0</v>
      </c>
      <c r="AW51" s="330">
        <f>Original_data!AR44</f>
        <v>0</v>
      </c>
      <c r="AX51" s="330">
        <f>Original_data!AS44</f>
        <v>0</v>
      </c>
      <c r="AY51" s="330">
        <f>Original_data!AT44</f>
        <v>0</v>
      </c>
      <c r="AZ51" s="330">
        <f>Original_data!AU44</f>
        <v>0</v>
      </c>
      <c r="BA51" s="330">
        <f>Original_data!AV44</f>
        <v>0</v>
      </c>
      <c r="BB51" s="330">
        <f>Original_data!AW44</f>
        <v>0</v>
      </c>
      <c r="BC51" s="330">
        <f>Original_data!AX44</f>
        <v>0</v>
      </c>
      <c r="BD51" s="330">
        <f>Original_data!AY44</f>
        <v>0</v>
      </c>
      <c r="BE51" s="330">
        <f>Original_data!AZ44</f>
        <v>0</v>
      </c>
      <c r="BF51" s="330">
        <f>Original_data!BA44</f>
        <v>0</v>
      </c>
      <c r="BG51" s="330">
        <f>Original_data!BB44</f>
        <v>0</v>
      </c>
      <c r="BH51" s="330">
        <f>Original_data!BC44</f>
        <v>0</v>
      </c>
      <c r="BI51" s="330">
        <f>Original_data!BD44</f>
        <v>0</v>
      </c>
      <c r="BJ51" s="330">
        <f>Original_data!BE44</f>
        <v>0</v>
      </c>
      <c r="BK51" s="330">
        <f>Original_data!BF44</f>
        <v>0</v>
      </c>
      <c r="BL51" s="330">
        <f>Original_data!BG44</f>
        <v>0</v>
      </c>
      <c r="BM51" s="330">
        <f>Original_data!BH44</f>
        <v>0</v>
      </c>
      <c r="BN51" s="330">
        <f>Original_data!BI44</f>
        <v>0</v>
      </c>
      <c r="BO51" s="330">
        <f>Original_data!BJ44</f>
        <v>0</v>
      </c>
      <c r="BP51" s="332">
        <f>Original_data!BK44</f>
        <v>0</v>
      </c>
    </row>
    <row r="52" spans="1:68" x14ac:dyDescent="0.25">
      <c r="A52" s="355"/>
      <c r="B52" s="4" t="str">
        <f>Original_data!A48</f>
        <v>Pumped storage plants (energy)</v>
      </c>
      <c r="C52" s="5">
        <v>-1E-3</v>
      </c>
      <c r="D52" s="5" t="s">
        <v>173</v>
      </c>
      <c r="E52" s="5" t="s">
        <v>177</v>
      </c>
      <c r="F52" s="317" t="s">
        <v>306</v>
      </c>
      <c r="G52" s="331">
        <f>Original_data!B45</f>
        <v>0</v>
      </c>
      <c r="H52" s="330">
        <f>Original_data!C45</f>
        <v>0</v>
      </c>
      <c r="I52" s="330">
        <f>Original_data!D45</f>
        <v>0</v>
      </c>
      <c r="J52" s="330">
        <f>Original_data!E45</f>
        <v>0</v>
      </c>
      <c r="K52" s="330">
        <f>Original_data!F45</f>
        <v>0</v>
      </c>
      <c r="L52" s="330">
        <f>Original_data!G45</f>
        <v>0</v>
      </c>
      <c r="M52" s="330">
        <f>Original_data!H45</f>
        <v>0</v>
      </c>
      <c r="N52" s="330">
        <f>Original_data!I45</f>
        <v>0</v>
      </c>
      <c r="O52" s="330">
        <f>Original_data!J45</f>
        <v>0</v>
      </c>
      <c r="P52" s="330">
        <f>Original_data!K45</f>
        <v>0</v>
      </c>
      <c r="Q52" s="330">
        <f>Original_data!L45</f>
        <v>0</v>
      </c>
      <c r="R52" s="330">
        <f>Original_data!M45</f>
        <v>0</v>
      </c>
      <c r="S52" s="330">
        <f>Original_data!N45</f>
        <v>0</v>
      </c>
      <c r="T52" s="330">
        <f>Original_data!O45</f>
        <v>0</v>
      </c>
      <c r="U52" s="330">
        <f>Original_data!P45</f>
        <v>0</v>
      </c>
      <c r="V52" s="330">
        <f>Original_data!Q45</f>
        <v>0</v>
      </c>
      <c r="W52" s="330">
        <f>Original_data!R45</f>
        <v>0</v>
      </c>
      <c r="X52" s="330">
        <f>Original_data!S45</f>
        <v>0</v>
      </c>
      <c r="Y52" s="330" t="str">
        <f>Original_data!T45</f>
        <v>x</v>
      </c>
      <c r="Z52" s="330">
        <f>Original_data!U45</f>
        <v>0</v>
      </c>
      <c r="AA52" s="330">
        <f>Original_data!V45</f>
        <v>0</v>
      </c>
      <c r="AB52" s="330">
        <f>Original_data!W45</f>
        <v>0</v>
      </c>
      <c r="AC52" s="330">
        <f>Original_data!X45</f>
        <v>0</v>
      </c>
      <c r="AD52" s="330">
        <f>Original_data!Y45</f>
        <v>0</v>
      </c>
      <c r="AE52" s="330">
        <f>Original_data!Z45</f>
        <v>0</v>
      </c>
      <c r="AF52" s="330">
        <f>Original_data!AA45</f>
        <v>0</v>
      </c>
      <c r="AG52" s="330">
        <f>Original_data!AB45</f>
        <v>0</v>
      </c>
      <c r="AH52" s="330">
        <f>Original_data!AC45</f>
        <v>0</v>
      </c>
      <c r="AI52" s="330">
        <f>Original_data!AD45</f>
        <v>0</v>
      </c>
      <c r="AJ52" s="330">
        <f>Original_data!AE45</f>
        <v>0</v>
      </c>
      <c r="AK52" s="330">
        <f>Original_data!AF45</f>
        <v>0</v>
      </c>
      <c r="AL52" s="330">
        <f>Original_data!AG45</f>
        <v>0</v>
      </c>
      <c r="AM52" s="330">
        <f>Original_data!AH45</f>
        <v>0</v>
      </c>
      <c r="AN52" s="330">
        <f>Original_data!AI45</f>
        <v>0</v>
      </c>
      <c r="AO52" s="330">
        <f>Original_data!AJ45</f>
        <v>0</v>
      </c>
      <c r="AP52" s="330">
        <f>Original_data!AK45</f>
        <v>0</v>
      </c>
      <c r="AQ52" s="330">
        <f>Original_data!AL45</f>
        <v>0</v>
      </c>
      <c r="AR52" s="330">
        <f>Original_data!AM45</f>
        <v>0</v>
      </c>
      <c r="AS52" s="330">
        <f>Original_data!AN45</f>
        <v>0</v>
      </c>
      <c r="AT52" s="330">
        <f>Original_data!AO45</f>
        <v>0</v>
      </c>
      <c r="AU52" s="330">
        <f>Original_data!AP45</f>
        <v>0</v>
      </c>
      <c r="AV52" s="330">
        <f>Original_data!AQ45</f>
        <v>0</v>
      </c>
      <c r="AW52" s="330">
        <f>Original_data!AR45</f>
        <v>0</v>
      </c>
      <c r="AX52" s="330">
        <f>Original_data!AS45</f>
        <v>0</v>
      </c>
      <c r="AY52" s="330">
        <f>Original_data!AT45</f>
        <v>0</v>
      </c>
      <c r="AZ52" s="330">
        <f>Original_data!AU45</f>
        <v>0</v>
      </c>
      <c r="BA52" s="330">
        <f>Original_data!AV45</f>
        <v>0</v>
      </c>
      <c r="BB52" s="330">
        <f>Original_data!AW45</f>
        <v>0</v>
      </c>
      <c r="BC52" s="330">
        <f>Original_data!AX45</f>
        <v>0</v>
      </c>
      <c r="BD52" s="330">
        <f>Original_data!AY45</f>
        <v>0</v>
      </c>
      <c r="BE52" s="330">
        <f>Original_data!AZ45</f>
        <v>0</v>
      </c>
      <c r="BF52" s="330">
        <f>Original_data!BA45</f>
        <v>0</v>
      </c>
      <c r="BG52" s="330">
        <f>Original_data!BB45</f>
        <v>0</v>
      </c>
      <c r="BH52" s="330">
        <f>Original_data!BC45</f>
        <v>0</v>
      </c>
      <c r="BI52" s="330">
        <f>Original_data!BD45</f>
        <v>0</v>
      </c>
      <c r="BJ52" s="330">
        <f>Original_data!BE45</f>
        <v>0</v>
      </c>
      <c r="BK52" s="330">
        <f>Original_data!BF45</f>
        <v>0</v>
      </c>
      <c r="BL52" s="330">
        <f>Original_data!BG45</f>
        <v>0</v>
      </c>
      <c r="BM52" s="330">
        <f>Original_data!BH45</f>
        <v>0</v>
      </c>
      <c r="BN52" s="330">
        <f>Original_data!BI45</f>
        <v>0</v>
      </c>
      <c r="BO52" s="330">
        <f>Original_data!BJ45</f>
        <v>0</v>
      </c>
      <c r="BP52" s="332">
        <f>Original_data!BK45</f>
        <v>0</v>
      </c>
    </row>
    <row r="53" spans="1:68" x14ac:dyDescent="0.25">
      <c r="A53" s="355"/>
      <c r="B53" s="4" t="str">
        <f>Original_data!A49</f>
        <v>Nuclear industry  (energy)</v>
      </c>
      <c r="C53" s="5">
        <v>-1E-3</v>
      </c>
      <c r="D53" s="5" t="s">
        <v>173</v>
      </c>
      <c r="E53" s="5" t="s">
        <v>177</v>
      </c>
      <c r="F53" s="317" t="s">
        <v>306</v>
      </c>
      <c r="G53" s="331">
        <f>Original_data!B46</f>
        <v>0</v>
      </c>
      <c r="H53" s="330">
        <f>Original_data!C46</f>
        <v>0</v>
      </c>
      <c r="I53" s="330">
        <f>Original_data!D46</f>
        <v>0</v>
      </c>
      <c r="J53" s="330">
        <f>Original_data!E46</f>
        <v>0</v>
      </c>
      <c r="K53" s="330">
        <f>Original_data!F46</f>
        <v>0</v>
      </c>
      <c r="L53" s="330">
        <f>Original_data!G46</f>
        <v>0</v>
      </c>
      <c r="M53" s="330">
        <f>Original_data!H46</f>
        <v>0</v>
      </c>
      <c r="N53" s="330">
        <f>Original_data!I46</f>
        <v>0</v>
      </c>
      <c r="O53" s="330">
        <f>Original_data!J46</f>
        <v>0</v>
      </c>
      <c r="P53" s="330">
        <f>Original_data!K46</f>
        <v>0</v>
      </c>
      <c r="Q53" s="330">
        <f>Original_data!L46</f>
        <v>0</v>
      </c>
      <c r="R53" s="330">
        <f>Original_data!M46</f>
        <v>0</v>
      </c>
      <c r="S53" s="330">
        <f>Original_data!N46</f>
        <v>0</v>
      </c>
      <c r="T53" s="330">
        <f>Original_data!O46</f>
        <v>0</v>
      </c>
      <c r="U53" s="330">
        <f>Original_data!P46</f>
        <v>0</v>
      </c>
      <c r="V53" s="330">
        <f>Original_data!Q46</f>
        <v>0</v>
      </c>
      <c r="W53" s="330">
        <f>Original_data!R46</f>
        <v>0</v>
      </c>
      <c r="X53" s="330">
        <f>Original_data!S46</f>
        <v>0</v>
      </c>
      <c r="Y53" s="330" t="str">
        <f>Original_data!T46</f>
        <v>x</v>
      </c>
      <c r="Z53" s="330">
        <f>Original_data!U46</f>
        <v>0</v>
      </c>
      <c r="AA53" s="330">
        <f>Original_data!V46</f>
        <v>0</v>
      </c>
      <c r="AB53" s="330">
        <f>Original_data!W46</f>
        <v>0</v>
      </c>
      <c r="AC53" s="330">
        <f>Original_data!X46</f>
        <v>0</v>
      </c>
      <c r="AD53" s="330">
        <f>Original_data!Y46</f>
        <v>0</v>
      </c>
      <c r="AE53" s="330">
        <f>Original_data!Z46</f>
        <v>0</v>
      </c>
      <c r="AF53" s="330">
        <f>Original_data!AA46</f>
        <v>0</v>
      </c>
      <c r="AG53" s="330">
        <f>Original_data!AB46</f>
        <v>0</v>
      </c>
      <c r="AH53" s="330">
        <f>Original_data!AC46</f>
        <v>0</v>
      </c>
      <c r="AI53" s="330">
        <f>Original_data!AD46</f>
        <v>0</v>
      </c>
      <c r="AJ53" s="330">
        <f>Original_data!AE46</f>
        <v>0</v>
      </c>
      <c r="AK53" s="330">
        <f>Original_data!AF46</f>
        <v>0</v>
      </c>
      <c r="AL53" s="330">
        <f>Original_data!AG46</f>
        <v>0</v>
      </c>
      <c r="AM53" s="330">
        <f>Original_data!AH46</f>
        <v>0</v>
      </c>
      <c r="AN53" s="330">
        <f>Original_data!AI46</f>
        <v>0</v>
      </c>
      <c r="AO53" s="330">
        <f>Original_data!AJ46</f>
        <v>0</v>
      </c>
      <c r="AP53" s="330">
        <f>Original_data!AK46</f>
        <v>0</v>
      </c>
      <c r="AQ53" s="330">
        <f>Original_data!AL46</f>
        <v>0</v>
      </c>
      <c r="AR53" s="330">
        <f>Original_data!AM46</f>
        <v>0</v>
      </c>
      <c r="AS53" s="330">
        <f>Original_data!AN46</f>
        <v>0</v>
      </c>
      <c r="AT53" s="330">
        <f>Original_data!AO46</f>
        <v>0</v>
      </c>
      <c r="AU53" s="330">
        <f>Original_data!AP46</f>
        <v>0</v>
      </c>
      <c r="AV53" s="330">
        <f>Original_data!AQ46</f>
        <v>0</v>
      </c>
      <c r="AW53" s="330">
        <f>Original_data!AR46</f>
        <v>0</v>
      </c>
      <c r="AX53" s="330">
        <f>Original_data!AS46</f>
        <v>0</v>
      </c>
      <c r="AY53" s="330">
        <f>Original_data!AT46</f>
        <v>0</v>
      </c>
      <c r="AZ53" s="330">
        <f>Original_data!AU46</f>
        <v>0</v>
      </c>
      <c r="BA53" s="330">
        <f>Original_data!AV46</f>
        <v>0</v>
      </c>
      <c r="BB53" s="330">
        <f>Original_data!AW46</f>
        <v>0</v>
      </c>
      <c r="BC53" s="330">
        <f>Original_data!AX46</f>
        <v>0</v>
      </c>
      <c r="BD53" s="330">
        <f>Original_data!AY46</f>
        <v>0</v>
      </c>
      <c r="BE53" s="330">
        <f>Original_data!AZ46</f>
        <v>0</v>
      </c>
      <c r="BF53" s="330">
        <f>Original_data!BA46</f>
        <v>0</v>
      </c>
      <c r="BG53" s="330">
        <f>Original_data!BB46</f>
        <v>0</v>
      </c>
      <c r="BH53" s="330">
        <f>Original_data!BC46</f>
        <v>0</v>
      </c>
      <c r="BI53" s="330">
        <f>Original_data!BD46</f>
        <v>0</v>
      </c>
      <c r="BJ53" s="330">
        <f>Original_data!BE46</f>
        <v>0</v>
      </c>
      <c r="BK53" s="330">
        <f>Original_data!BF46</f>
        <v>0</v>
      </c>
      <c r="BL53" s="330">
        <f>Original_data!BG46</f>
        <v>0</v>
      </c>
      <c r="BM53" s="330">
        <f>Original_data!BH46</f>
        <v>0</v>
      </c>
      <c r="BN53" s="330">
        <f>Original_data!BI46</f>
        <v>0</v>
      </c>
      <c r="BO53" s="330">
        <f>Original_data!BJ46</f>
        <v>0</v>
      </c>
      <c r="BP53" s="332">
        <f>Original_data!BK46</f>
        <v>0</v>
      </c>
    </row>
    <row r="54" spans="1:68" x14ac:dyDescent="0.25">
      <c r="A54" s="355"/>
      <c r="B54" s="4" t="str">
        <f>Original_data!A50</f>
        <v>Charcoal production plants (energy)</v>
      </c>
      <c r="C54" s="5">
        <v>-1E-3</v>
      </c>
      <c r="D54" s="5" t="s">
        <v>173</v>
      </c>
      <c r="E54" s="5" t="s">
        <v>176</v>
      </c>
      <c r="F54" s="317" t="s">
        <v>306</v>
      </c>
      <c r="G54" s="331">
        <f>Original_data!B47</f>
        <v>0</v>
      </c>
      <c r="H54" s="330">
        <f>Original_data!C47</f>
        <v>0</v>
      </c>
      <c r="I54" s="330">
        <f>Original_data!D47</f>
        <v>0</v>
      </c>
      <c r="J54" s="330">
        <f>Original_data!E47</f>
        <v>0</v>
      </c>
      <c r="K54" s="330">
        <f>Original_data!F47</f>
        <v>0</v>
      </c>
      <c r="L54" s="330">
        <f>Original_data!G47</f>
        <v>0</v>
      </c>
      <c r="M54" s="330">
        <f>Original_data!H47</f>
        <v>0</v>
      </c>
      <c r="N54" s="330">
        <f>Original_data!I47</f>
        <v>0</v>
      </c>
      <c r="O54" s="330">
        <f>Original_data!J47</f>
        <v>0</v>
      </c>
      <c r="P54" s="330">
        <f>Original_data!K47</f>
        <v>0</v>
      </c>
      <c r="Q54" s="330">
        <f>Original_data!L47</f>
        <v>0</v>
      </c>
      <c r="R54" s="330">
        <f>Original_data!M47</f>
        <v>0</v>
      </c>
      <c r="S54" s="330">
        <f>Original_data!N47</f>
        <v>0</v>
      </c>
      <c r="T54" s="330">
        <f>Original_data!O47</f>
        <v>0</v>
      </c>
      <c r="U54" s="330">
        <f>Original_data!P47</f>
        <v>0</v>
      </c>
      <c r="V54" s="330">
        <f>Original_data!Q47</f>
        <v>0</v>
      </c>
      <c r="W54" s="330">
        <f>Original_data!R47</f>
        <v>0</v>
      </c>
      <c r="X54" s="330">
        <f>Original_data!S47</f>
        <v>-1109</v>
      </c>
      <c r="Y54" s="330" t="str">
        <f>Original_data!T47</f>
        <v>x</v>
      </c>
      <c r="Z54" s="330">
        <f>Original_data!U47</f>
        <v>0</v>
      </c>
      <c r="AA54" s="330">
        <f>Original_data!V47</f>
        <v>0</v>
      </c>
      <c r="AB54" s="330">
        <f>Original_data!W47</f>
        <v>0</v>
      </c>
      <c r="AC54" s="330">
        <f>Original_data!X47</f>
        <v>0</v>
      </c>
      <c r="AD54" s="330">
        <f>Original_data!Y47</f>
        <v>0</v>
      </c>
      <c r="AE54" s="330">
        <f>Original_data!Z47</f>
        <v>0</v>
      </c>
      <c r="AF54" s="330">
        <f>Original_data!AA47</f>
        <v>0</v>
      </c>
      <c r="AG54" s="330">
        <f>Original_data!AB47</f>
        <v>0</v>
      </c>
      <c r="AH54" s="330">
        <f>Original_data!AC47</f>
        <v>0</v>
      </c>
      <c r="AI54" s="330">
        <f>Original_data!AD47</f>
        <v>0</v>
      </c>
      <c r="AJ54" s="330">
        <f>Original_data!AE47</f>
        <v>0</v>
      </c>
      <c r="AK54" s="330">
        <f>Original_data!AF47</f>
        <v>0</v>
      </c>
      <c r="AL54" s="330">
        <f>Original_data!AG47</f>
        <v>0</v>
      </c>
      <c r="AM54" s="330">
        <f>Original_data!AH47</f>
        <v>0</v>
      </c>
      <c r="AN54" s="330">
        <f>Original_data!AI47</f>
        <v>0</v>
      </c>
      <c r="AO54" s="330">
        <f>Original_data!AJ47</f>
        <v>0</v>
      </c>
      <c r="AP54" s="330">
        <f>Original_data!AK47</f>
        <v>0</v>
      </c>
      <c r="AQ54" s="330">
        <f>Original_data!AL47</f>
        <v>0</v>
      </c>
      <c r="AR54" s="330">
        <f>Original_data!AM47</f>
        <v>0</v>
      </c>
      <c r="AS54" s="330">
        <f>Original_data!AN47</f>
        <v>0</v>
      </c>
      <c r="AT54" s="330">
        <f>Original_data!AO47</f>
        <v>0</v>
      </c>
      <c r="AU54" s="330">
        <f>Original_data!AP47</f>
        <v>0</v>
      </c>
      <c r="AV54" s="330">
        <f>Original_data!AQ47</f>
        <v>0</v>
      </c>
      <c r="AW54" s="330">
        <f>Original_data!AR47</f>
        <v>0</v>
      </c>
      <c r="AX54" s="330">
        <f>Original_data!AS47</f>
        <v>0</v>
      </c>
      <c r="AY54" s="330">
        <f>Original_data!AT47</f>
        <v>0</v>
      </c>
      <c r="AZ54" s="330">
        <f>Original_data!AU47</f>
        <v>0</v>
      </c>
      <c r="BA54" s="330">
        <f>Original_data!AV47</f>
        <v>0</v>
      </c>
      <c r="BB54" s="330">
        <f>Original_data!AW47</f>
        <v>0</v>
      </c>
      <c r="BC54" s="330">
        <f>Original_data!AX47</f>
        <v>0</v>
      </c>
      <c r="BD54" s="330">
        <f>Original_data!AY47</f>
        <v>0</v>
      </c>
      <c r="BE54" s="330">
        <f>Original_data!AZ47</f>
        <v>0</v>
      </c>
      <c r="BF54" s="330">
        <f>Original_data!BA47</f>
        <v>0</v>
      </c>
      <c r="BG54" s="330">
        <f>Original_data!BB47</f>
        <v>0</v>
      </c>
      <c r="BH54" s="330">
        <f>Original_data!BC47</f>
        <v>0</v>
      </c>
      <c r="BI54" s="330">
        <f>Original_data!BD47</f>
        <v>0</v>
      </c>
      <c r="BJ54" s="330">
        <f>Original_data!BE47</f>
        <v>0</v>
      </c>
      <c r="BK54" s="330">
        <f>Original_data!BF47</f>
        <v>0</v>
      </c>
      <c r="BL54" s="330">
        <f>Original_data!BG47</f>
        <v>0</v>
      </c>
      <c r="BM54" s="330">
        <f>Original_data!BH47</f>
        <v>0</v>
      </c>
      <c r="BN54" s="330">
        <f>Original_data!BI47</f>
        <v>0</v>
      </c>
      <c r="BO54" s="330">
        <f>Original_data!BJ47</f>
        <v>0</v>
      </c>
      <c r="BP54" s="332">
        <f>Original_data!BK47</f>
        <v>-16721</v>
      </c>
    </row>
    <row r="55" spans="1:68" x14ac:dyDescent="0.25">
      <c r="A55" s="355"/>
      <c r="B55" s="4" t="str">
        <f>Original_data!A51</f>
        <v>Non-specified (energy)</v>
      </c>
      <c r="C55" s="5">
        <v>-1E-3</v>
      </c>
      <c r="D55" s="5" t="s">
        <v>173</v>
      </c>
      <c r="E55" s="174" t="s">
        <v>175</v>
      </c>
      <c r="F55" s="317" t="s">
        <v>306</v>
      </c>
      <c r="G55" s="331">
        <f>Original_data!B48</f>
        <v>0</v>
      </c>
      <c r="H55" s="330">
        <f>Original_data!C48</f>
        <v>0</v>
      </c>
      <c r="I55" s="330">
        <f>Original_data!D48</f>
        <v>0</v>
      </c>
      <c r="J55" s="330">
        <f>Original_data!E48</f>
        <v>0</v>
      </c>
      <c r="K55" s="330">
        <f>Original_data!F48</f>
        <v>0</v>
      </c>
      <c r="L55" s="330">
        <f>Original_data!G48</f>
        <v>0</v>
      </c>
      <c r="M55" s="330">
        <f>Original_data!H48</f>
        <v>0</v>
      </c>
      <c r="N55" s="330">
        <f>Original_data!I48</f>
        <v>0</v>
      </c>
      <c r="O55" s="330">
        <f>Original_data!J48</f>
        <v>0</v>
      </c>
      <c r="P55" s="330">
        <f>Original_data!K48</f>
        <v>0</v>
      </c>
      <c r="Q55" s="330">
        <f>Original_data!L48</f>
        <v>0</v>
      </c>
      <c r="R55" s="330">
        <f>Original_data!M48</f>
        <v>0</v>
      </c>
      <c r="S55" s="330">
        <f>Original_data!N48</f>
        <v>0</v>
      </c>
      <c r="T55" s="330">
        <f>Original_data!O48</f>
        <v>0</v>
      </c>
      <c r="U55" s="330">
        <f>Original_data!P48</f>
        <v>0</v>
      </c>
      <c r="V55" s="330">
        <f>Original_data!Q48</f>
        <v>0</v>
      </c>
      <c r="W55" s="330">
        <f>Original_data!R48</f>
        <v>0</v>
      </c>
      <c r="X55" s="330">
        <f>Original_data!S48</f>
        <v>0</v>
      </c>
      <c r="Y55" s="330" t="str">
        <f>Original_data!T48</f>
        <v>x</v>
      </c>
      <c r="Z55" s="330">
        <f>Original_data!U48</f>
        <v>0</v>
      </c>
      <c r="AA55" s="330">
        <f>Original_data!V48</f>
        <v>0</v>
      </c>
      <c r="AB55" s="330">
        <f>Original_data!W48</f>
        <v>0</v>
      </c>
      <c r="AC55" s="330">
        <f>Original_data!X48</f>
        <v>0</v>
      </c>
      <c r="AD55" s="330">
        <f>Original_data!Y48</f>
        <v>0</v>
      </c>
      <c r="AE55" s="330">
        <f>Original_data!Z48</f>
        <v>0</v>
      </c>
      <c r="AF55" s="330">
        <f>Original_data!AA48</f>
        <v>0</v>
      </c>
      <c r="AG55" s="330">
        <f>Original_data!AB48</f>
        <v>0</v>
      </c>
      <c r="AH55" s="330">
        <f>Original_data!AC48</f>
        <v>0</v>
      </c>
      <c r="AI55" s="330">
        <f>Original_data!AD48</f>
        <v>0</v>
      </c>
      <c r="AJ55" s="330">
        <f>Original_data!AE48</f>
        <v>0</v>
      </c>
      <c r="AK55" s="330">
        <f>Original_data!AF48</f>
        <v>0</v>
      </c>
      <c r="AL55" s="330">
        <f>Original_data!AG48</f>
        <v>0</v>
      </c>
      <c r="AM55" s="330">
        <f>Original_data!AH48</f>
        <v>0</v>
      </c>
      <c r="AN55" s="330">
        <f>Original_data!AI48</f>
        <v>0</v>
      </c>
      <c r="AO55" s="330">
        <f>Original_data!AJ48</f>
        <v>0</v>
      </c>
      <c r="AP55" s="330">
        <f>Original_data!AK48</f>
        <v>0</v>
      </c>
      <c r="AQ55" s="330">
        <f>Original_data!AL48</f>
        <v>0</v>
      </c>
      <c r="AR55" s="330">
        <f>Original_data!AM48</f>
        <v>0</v>
      </c>
      <c r="AS55" s="330">
        <f>Original_data!AN48</f>
        <v>0</v>
      </c>
      <c r="AT55" s="330">
        <f>Original_data!AO48</f>
        <v>0</v>
      </c>
      <c r="AU55" s="330">
        <f>Original_data!AP48</f>
        <v>0</v>
      </c>
      <c r="AV55" s="330">
        <f>Original_data!AQ48</f>
        <v>0</v>
      </c>
      <c r="AW55" s="330">
        <f>Original_data!AR48</f>
        <v>0</v>
      </c>
      <c r="AX55" s="330">
        <f>Original_data!AS48</f>
        <v>0</v>
      </c>
      <c r="AY55" s="330">
        <f>Original_data!AT48</f>
        <v>0</v>
      </c>
      <c r="AZ55" s="330">
        <f>Original_data!AU48</f>
        <v>0</v>
      </c>
      <c r="BA55" s="330">
        <f>Original_data!AV48</f>
        <v>0</v>
      </c>
      <c r="BB55" s="330">
        <f>Original_data!AW48</f>
        <v>0</v>
      </c>
      <c r="BC55" s="330">
        <f>Original_data!AX48</f>
        <v>0</v>
      </c>
      <c r="BD55" s="330">
        <f>Original_data!AY48</f>
        <v>0</v>
      </c>
      <c r="BE55" s="330">
        <f>Original_data!AZ48</f>
        <v>0</v>
      </c>
      <c r="BF55" s="330">
        <f>Original_data!BA48</f>
        <v>0</v>
      </c>
      <c r="BG55" s="330">
        <f>Original_data!BB48</f>
        <v>0</v>
      </c>
      <c r="BH55" s="330">
        <f>Original_data!BC48</f>
        <v>0</v>
      </c>
      <c r="BI55" s="330">
        <f>Original_data!BD48</f>
        <v>0</v>
      </c>
      <c r="BJ55" s="330">
        <f>Original_data!BE48</f>
        <v>0</v>
      </c>
      <c r="BK55" s="330">
        <f>Original_data!BF48</f>
        <v>0</v>
      </c>
      <c r="BL55" s="330">
        <f>Original_data!BG48</f>
        <v>0</v>
      </c>
      <c r="BM55" s="330">
        <f>Original_data!BH48</f>
        <v>0</v>
      </c>
      <c r="BN55" s="330">
        <f>Original_data!BI48</f>
        <v>0</v>
      </c>
      <c r="BO55" s="330">
        <f>Original_data!BJ48</f>
        <v>0</v>
      </c>
      <c r="BP55" s="332">
        <f>Original_data!BK48</f>
        <v>0</v>
      </c>
    </row>
    <row r="56" spans="1:68" ht="12.6" thickBot="1" x14ac:dyDescent="0.3">
      <c r="A56" s="356"/>
      <c r="B56" s="46" t="str">
        <f>Original_data!A52</f>
        <v>Losses</v>
      </c>
      <c r="C56" s="34">
        <v>-1E-3</v>
      </c>
      <c r="D56" s="178" t="s">
        <v>173</v>
      </c>
      <c r="E56" s="176" t="s">
        <v>324</v>
      </c>
      <c r="F56" s="320" t="s">
        <v>307</v>
      </c>
      <c r="G56" s="331">
        <f>Original_data!B49</f>
        <v>0</v>
      </c>
      <c r="H56" s="330">
        <f>Original_data!C49</f>
        <v>0</v>
      </c>
      <c r="I56" s="330">
        <f>Original_data!D49</f>
        <v>0</v>
      </c>
      <c r="J56" s="330">
        <f>Original_data!E49</f>
        <v>0</v>
      </c>
      <c r="K56" s="330">
        <f>Original_data!F49</f>
        <v>0</v>
      </c>
      <c r="L56" s="330">
        <f>Original_data!G49</f>
        <v>0</v>
      </c>
      <c r="M56" s="330">
        <f>Original_data!H49</f>
        <v>0</v>
      </c>
      <c r="N56" s="330">
        <f>Original_data!I49</f>
        <v>0</v>
      </c>
      <c r="O56" s="330">
        <f>Original_data!J49</f>
        <v>0</v>
      </c>
      <c r="P56" s="330">
        <f>Original_data!K49</f>
        <v>0</v>
      </c>
      <c r="Q56" s="330">
        <f>Original_data!L49</f>
        <v>0</v>
      </c>
      <c r="R56" s="330">
        <f>Original_data!M49</f>
        <v>0</v>
      </c>
      <c r="S56" s="330">
        <f>Original_data!N49</f>
        <v>0</v>
      </c>
      <c r="T56" s="330">
        <f>Original_data!O49</f>
        <v>0</v>
      </c>
      <c r="U56" s="330">
        <f>Original_data!P49</f>
        <v>0</v>
      </c>
      <c r="V56" s="330">
        <f>Original_data!Q49</f>
        <v>0</v>
      </c>
      <c r="W56" s="330">
        <f>Original_data!R49</f>
        <v>0</v>
      </c>
      <c r="X56" s="330">
        <f>Original_data!S49</f>
        <v>0</v>
      </c>
      <c r="Y56" s="330" t="str">
        <f>Original_data!T49</f>
        <v>x</v>
      </c>
      <c r="Z56" s="330">
        <f>Original_data!U49</f>
        <v>0</v>
      </c>
      <c r="AA56" s="330">
        <f>Original_data!V49</f>
        <v>0</v>
      </c>
      <c r="AB56" s="330">
        <f>Original_data!W49</f>
        <v>0</v>
      </c>
      <c r="AC56" s="330">
        <f>Original_data!X49</f>
        <v>0</v>
      </c>
      <c r="AD56" s="330">
        <f>Original_data!Y49</f>
        <v>0</v>
      </c>
      <c r="AE56" s="330">
        <f>Original_data!Z49</f>
        <v>0</v>
      </c>
      <c r="AF56" s="330">
        <f>Original_data!AA49</f>
        <v>0</v>
      </c>
      <c r="AG56" s="330">
        <f>Original_data!AB49</f>
        <v>0</v>
      </c>
      <c r="AH56" s="330">
        <f>Original_data!AC49</f>
        <v>0</v>
      </c>
      <c r="AI56" s="330">
        <f>Original_data!AD49</f>
        <v>0</v>
      </c>
      <c r="AJ56" s="330">
        <f>Original_data!AE49</f>
        <v>0</v>
      </c>
      <c r="AK56" s="330">
        <f>Original_data!AF49</f>
        <v>0</v>
      </c>
      <c r="AL56" s="330">
        <f>Original_data!AG49</f>
        <v>0</v>
      </c>
      <c r="AM56" s="330">
        <f>Original_data!AH49</f>
        <v>0</v>
      </c>
      <c r="AN56" s="330">
        <f>Original_data!AI49</f>
        <v>0</v>
      </c>
      <c r="AO56" s="330">
        <f>Original_data!AJ49</f>
        <v>0</v>
      </c>
      <c r="AP56" s="330">
        <f>Original_data!AK49</f>
        <v>0</v>
      </c>
      <c r="AQ56" s="330">
        <f>Original_data!AL49</f>
        <v>0</v>
      </c>
      <c r="AR56" s="330">
        <f>Original_data!AM49</f>
        <v>0</v>
      </c>
      <c r="AS56" s="330">
        <f>Original_data!AN49</f>
        <v>0</v>
      </c>
      <c r="AT56" s="330">
        <f>Original_data!AO49</f>
        <v>0</v>
      </c>
      <c r="AU56" s="330">
        <f>Original_data!AP49</f>
        <v>0</v>
      </c>
      <c r="AV56" s="330">
        <f>Original_data!AQ49</f>
        <v>0</v>
      </c>
      <c r="AW56" s="330">
        <f>Original_data!AR49</f>
        <v>0</v>
      </c>
      <c r="AX56" s="330">
        <f>Original_data!AS49</f>
        <v>0</v>
      </c>
      <c r="AY56" s="330">
        <f>Original_data!AT49</f>
        <v>0</v>
      </c>
      <c r="AZ56" s="330">
        <f>Original_data!AU49</f>
        <v>0</v>
      </c>
      <c r="BA56" s="330">
        <f>Original_data!AV49</f>
        <v>0</v>
      </c>
      <c r="BB56" s="330">
        <f>Original_data!AW49</f>
        <v>0</v>
      </c>
      <c r="BC56" s="330">
        <f>Original_data!AX49</f>
        <v>0</v>
      </c>
      <c r="BD56" s="330">
        <f>Original_data!AY49</f>
        <v>0</v>
      </c>
      <c r="BE56" s="330">
        <f>Original_data!AZ49</f>
        <v>0</v>
      </c>
      <c r="BF56" s="330">
        <f>Original_data!BA49</f>
        <v>0</v>
      </c>
      <c r="BG56" s="330">
        <f>Original_data!BB49</f>
        <v>0</v>
      </c>
      <c r="BH56" s="330">
        <f>Original_data!BC49</f>
        <v>0</v>
      </c>
      <c r="BI56" s="330">
        <f>Original_data!BD49</f>
        <v>0</v>
      </c>
      <c r="BJ56" s="330">
        <f>Original_data!BE49</f>
        <v>0</v>
      </c>
      <c r="BK56" s="330">
        <f>Original_data!BF49</f>
        <v>0</v>
      </c>
      <c r="BL56" s="330">
        <f>Original_data!BG49</f>
        <v>0</v>
      </c>
      <c r="BM56" s="330">
        <f>Original_data!BH49</f>
        <v>0</v>
      </c>
      <c r="BN56" s="330">
        <f>Original_data!BI49</f>
        <v>0</v>
      </c>
      <c r="BO56" s="330">
        <f>Original_data!BJ49</f>
        <v>0</v>
      </c>
      <c r="BP56" s="332">
        <f>Original_data!BK49</f>
        <v>0</v>
      </c>
    </row>
    <row r="57" spans="1:68" x14ac:dyDescent="0.25">
      <c r="A57" s="360" t="s">
        <v>164</v>
      </c>
      <c r="B57" s="22" t="str">
        <f>Original_data!A55</f>
        <v>Iron and steel</v>
      </c>
      <c r="C57" s="45">
        <v>1E-3</v>
      </c>
      <c r="D57" s="45" t="s">
        <v>173</v>
      </c>
      <c r="E57" s="45" t="s">
        <v>176</v>
      </c>
      <c r="F57" s="319" t="s">
        <v>306</v>
      </c>
      <c r="G57" s="331">
        <f>Original_data!B50</f>
        <v>0</v>
      </c>
      <c r="H57" s="330">
        <f>Original_data!C50</f>
        <v>0</v>
      </c>
      <c r="I57" s="330">
        <f>Original_data!D50</f>
        <v>0</v>
      </c>
      <c r="J57" s="330">
        <f>Original_data!E50</f>
        <v>0</v>
      </c>
      <c r="K57" s="330">
        <f>Original_data!F50</f>
        <v>0</v>
      </c>
      <c r="L57" s="330">
        <f>Original_data!G50</f>
        <v>0</v>
      </c>
      <c r="M57" s="330">
        <f>Original_data!H50</f>
        <v>0</v>
      </c>
      <c r="N57" s="330">
        <f>Original_data!I50</f>
        <v>0</v>
      </c>
      <c r="O57" s="330">
        <f>Original_data!J50</f>
        <v>0</v>
      </c>
      <c r="P57" s="330">
        <f>Original_data!K50</f>
        <v>0</v>
      </c>
      <c r="Q57" s="330">
        <f>Original_data!L50</f>
        <v>0</v>
      </c>
      <c r="R57" s="330">
        <f>Original_data!M50</f>
        <v>0</v>
      </c>
      <c r="S57" s="330">
        <f>Original_data!N50</f>
        <v>0</v>
      </c>
      <c r="T57" s="330">
        <f>Original_data!O50</f>
        <v>0</v>
      </c>
      <c r="U57" s="330">
        <f>Original_data!P50</f>
        <v>0</v>
      </c>
      <c r="V57" s="330">
        <f>Original_data!Q50</f>
        <v>0</v>
      </c>
      <c r="W57" s="330">
        <f>Original_data!R50</f>
        <v>0</v>
      </c>
      <c r="X57" s="330">
        <f>Original_data!S50</f>
        <v>0</v>
      </c>
      <c r="Y57" s="330" t="str">
        <f>Original_data!T50</f>
        <v>x</v>
      </c>
      <c r="Z57" s="330">
        <f>Original_data!U50</f>
        <v>0</v>
      </c>
      <c r="AA57" s="330">
        <f>Original_data!V50</f>
        <v>0</v>
      </c>
      <c r="AB57" s="330">
        <f>Original_data!W50</f>
        <v>0</v>
      </c>
      <c r="AC57" s="330">
        <f>Original_data!X50</f>
        <v>0</v>
      </c>
      <c r="AD57" s="330">
        <f>Original_data!Y50</f>
        <v>0</v>
      </c>
      <c r="AE57" s="330">
        <f>Original_data!Z50</f>
        <v>0</v>
      </c>
      <c r="AF57" s="330">
        <f>Original_data!AA50</f>
        <v>0</v>
      </c>
      <c r="AG57" s="330">
        <f>Original_data!AB50</f>
        <v>0</v>
      </c>
      <c r="AH57" s="330">
        <f>Original_data!AC50</f>
        <v>0</v>
      </c>
      <c r="AI57" s="330">
        <f>Original_data!AD50</f>
        <v>0</v>
      </c>
      <c r="AJ57" s="330">
        <f>Original_data!AE50</f>
        <v>0</v>
      </c>
      <c r="AK57" s="330">
        <f>Original_data!AF50</f>
        <v>0</v>
      </c>
      <c r="AL57" s="330">
        <f>Original_data!AG50</f>
        <v>0</v>
      </c>
      <c r="AM57" s="330">
        <f>Original_data!AH50</f>
        <v>0</v>
      </c>
      <c r="AN57" s="330">
        <f>Original_data!AI50</f>
        <v>0</v>
      </c>
      <c r="AO57" s="330">
        <f>Original_data!AJ50</f>
        <v>0</v>
      </c>
      <c r="AP57" s="330">
        <f>Original_data!AK50</f>
        <v>0</v>
      </c>
      <c r="AQ57" s="330">
        <f>Original_data!AL50</f>
        <v>0</v>
      </c>
      <c r="AR57" s="330">
        <f>Original_data!AM50</f>
        <v>0</v>
      </c>
      <c r="AS57" s="330">
        <f>Original_data!AN50</f>
        <v>0</v>
      </c>
      <c r="AT57" s="330">
        <f>Original_data!AO50</f>
        <v>0</v>
      </c>
      <c r="AU57" s="330">
        <f>Original_data!AP50</f>
        <v>0</v>
      </c>
      <c r="AV57" s="330">
        <f>Original_data!AQ50</f>
        <v>0</v>
      </c>
      <c r="AW57" s="330">
        <f>Original_data!AR50</f>
        <v>0</v>
      </c>
      <c r="AX57" s="330">
        <f>Original_data!AS50</f>
        <v>0</v>
      </c>
      <c r="AY57" s="330">
        <f>Original_data!AT50</f>
        <v>0</v>
      </c>
      <c r="AZ57" s="330">
        <f>Original_data!AU50</f>
        <v>0</v>
      </c>
      <c r="BA57" s="330">
        <f>Original_data!AV50</f>
        <v>0</v>
      </c>
      <c r="BB57" s="330">
        <f>Original_data!AW50</f>
        <v>0</v>
      </c>
      <c r="BC57" s="330">
        <f>Original_data!AX50</f>
        <v>0</v>
      </c>
      <c r="BD57" s="330">
        <f>Original_data!AY50</f>
        <v>0</v>
      </c>
      <c r="BE57" s="330">
        <f>Original_data!AZ50</f>
        <v>0</v>
      </c>
      <c r="BF57" s="330">
        <f>Original_data!BA50</f>
        <v>0</v>
      </c>
      <c r="BG57" s="330">
        <f>Original_data!BB50</f>
        <v>0</v>
      </c>
      <c r="BH57" s="330">
        <f>Original_data!BC50</f>
        <v>0</v>
      </c>
      <c r="BI57" s="330">
        <f>Original_data!BD50</f>
        <v>0</v>
      </c>
      <c r="BJ57" s="330">
        <f>Original_data!BE50</f>
        <v>0</v>
      </c>
      <c r="BK57" s="330">
        <f>Original_data!BF50</f>
        <v>0</v>
      </c>
      <c r="BL57" s="330">
        <f>Original_data!BG50</f>
        <v>0</v>
      </c>
      <c r="BM57" s="330">
        <f>Original_data!BH50</f>
        <v>0</v>
      </c>
      <c r="BN57" s="330">
        <f>Original_data!BI50</f>
        <v>0</v>
      </c>
      <c r="BO57" s="330">
        <f>Original_data!BJ50</f>
        <v>0</v>
      </c>
      <c r="BP57" s="332">
        <f>Original_data!BK50</f>
        <v>0</v>
      </c>
    </row>
    <row r="58" spans="1:68" x14ac:dyDescent="0.25">
      <c r="A58" s="358"/>
      <c r="B58" s="4" t="str">
        <f>Original_data!A56</f>
        <v>Chemical and petrochemical</v>
      </c>
      <c r="C58" s="5">
        <v>1E-3</v>
      </c>
      <c r="D58" s="5" t="s">
        <v>173</v>
      </c>
      <c r="E58" s="5" t="s">
        <v>176</v>
      </c>
      <c r="F58" s="317" t="s">
        <v>306</v>
      </c>
      <c r="G58" s="331">
        <f>Original_data!B51</f>
        <v>0</v>
      </c>
      <c r="H58" s="330">
        <f>Original_data!C51</f>
        <v>0</v>
      </c>
      <c r="I58" s="330">
        <f>Original_data!D51</f>
        <v>0</v>
      </c>
      <c r="J58" s="330">
        <f>Original_data!E51</f>
        <v>0</v>
      </c>
      <c r="K58" s="330">
        <f>Original_data!F51</f>
        <v>0</v>
      </c>
      <c r="L58" s="330">
        <f>Original_data!G51</f>
        <v>0</v>
      </c>
      <c r="M58" s="330">
        <f>Original_data!H51</f>
        <v>0</v>
      </c>
      <c r="N58" s="330">
        <f>Original_data!I51</f>
        <v>0</v>
      </c>
      <c r="O58" s="330">
        <f>Original_data!J51</f>
        <v>0</v>
      </c>
      <c r="P58" s="330">
        <f>Original_data!K51</f>
        <v>0</v>
      </c>
      <c r="Q58" s="330">
        <f>Original_data!L51</f>
        <v>0</v>
      </c>
      <c r="R58" s="330">
        <f>Original_data!M51</f>
        <v>0</v>
      </c>
      <c r="S58" s="330">
        <f>Original_data!N51</f>
        <v>0</v>
      </c>
      <c r="T58" s="330">
        <f>Original_data!O51</f>
        <v>0</v>
      </c>
      <c r="U58" s="330">
        <f>Original_data!P51</f>
        <v>0</v>
      </c>
      <c r="V58" s="330">
        <f>Original_data!Q51</f>
        <v>0</v>
      </c>
      <c r="W58" s="330">
        <f>Original_data!R51</f>
        <v>0</v>
      </c>
      <c r="X58" s="330">
        <f>Original_data!S51</f>
        <v>0</v>
      </c>
      <c r="Y58" s="330" t="str">
        <f>Original_data!T51</f>
        <v>x</v>
      </c>
      <c r="Z58" s="330">
        <f>Original_data!U51</f>
        <v>0</v>
      </c>
      <c r="AA58" s="330">
        <f>Original_data!V51</f>
        <v>0</v>
      </c>
      <c r="AB58" s="330">
        <f>Original_data!W51</f>
        <v>0</v>
      </c>
      <c r="AC58" s="330">
        <f>Original_data!X51</f>
        <v>0</v>
      </c>
      <c r="AD58" s="330">
        <f>Original_data!Y51</f>
        <v>0</v>
      </c>
      <c r="AE58" s="330">
        <f>Original_data!Z51</f>
        <v>0</v>
      </c>
      <c r="AF58" s="330">
        <f>Original_data!AA51</f>
        <v>0</v>
      </c>
      <c r="AG58" s="330">
        <f>Original_data!AB51</f>
        <v>0</v>
      </c>
      <c r="AH58" s="330">
        <f>Original_data!AC51</f>
        <v>0</v>
      </c>
      <c r="AI58" s="330">
        <f>Original_data!AD51</f>
        <v>0</v>
      </c>
      <c r="AJ58" s="330">
        <f>Original_data!AE51</f>
        <v>0</v>
      </c>
      <c r="AK58" s="330">
        <f>Original_data!AF51</f>
        <v>0</v>
      </c>
      <c r="AL58" s="330">
        <f>Original_data!AG51</f>
        <v>0</v>
      </c>
      <c r="AM58" s="330">
        <f>Original_data!AH51</f>
        <v>0</v>
      </c>
      <c r="AN58" s="330">
        <f>Original_data!AI51</f>
        <v>0</v>
      </c>
      <c r="AO58" s="330">
        <f>Original_data!AJ51</f>
        <v>0</v>
      </c>
      <c r="AP58" s="330">
        <f>Original_data!AK51</f>
        <v>0</v>
      </c>
      <c r="AQ58" s="330">
        <f>Original_data!AL51</f>
        <v>0</v>
      </c>
      <c r="AR58" s="330">
        <f>Original_data!AM51</f>
        <v>0</v>
      </c>
      <c r="AS58" s="330">
        <f>Original_data!AN51</f>
        <v>0</v>
      </c>
      <c r="AT58" s="330">
        <f>Original_data!AO51</f>
        <v>0</v>
      </c>
      <c r="AU58" s="330">
        <f>Original_data!AP51</f>
        <v>0</v>
      </c>
      <c r="AV58" s="330">
        <f>Original_data!AQ51</f>
        <v>0</v>
      </c>
      <c r="AW58" s="330">
        <f>Original_data!AR51</f>
        <v>0</v>
      </c>
      <c r="AX58" s="330">
        <f>Original_data!AS51</f>
        <v>0</v>
      </c>
      <c r="AY58" s="330">
        <f>Original_data!AT51</f>
        <v>0</v>
      </c>
      <c r="AZ58" s="330">
        <f>Original_data!AU51</f>
        <v>0</v>
      </c>
      <c r="BA58" s="330">
        <f>Original_data!AV51</f>
        <v>0</v>
      </c>
      <c r="BB58" s="330">
        <f>Original_data!AW51</f>
        <v>0</v>
      </c>
      <c r="BC58" s="330">
        <f>Original_data!AX51</f>
        <v>0</v>
      </c>
      <c r="BD58" s="330">
        <f>Original_data!AY51</f>
        <v>0</v>
      </c>
      <c r="BE58" s="330">
        <f>Original_data!AZ51</f>
        <v>0</v>
      </c>
      <c r="BF58" s="330">
        <f>Original_data!BA51</f>
        <v>0</v>
      </c>
      <c r="BG58" s="330">
        <f>Original_data!BB51</f>
        <v>0</v>
      </c>
      <c r="BH58" s="330">
        <f>Original_data!BC51</f>
        <v>0</v>
      </c>
      <c r="BI58" s="330">
        <f>Original_data!BD51</f>
        <v>0</v>
      </c>
      <c r="BJ58" s="330">
        <f>Original_data!BE51</f>
        <v>0</v>
      </c>
      <c r="BK58" s="330">
        <f>Original_data!BF51</f>
        <v>0</v>
      </c>
      <c r="BL58" s="330">
        <f>Original_data!BG51</f>
        <v>0</v>
      </c>
      <c r="BM58" s="330">
        <f>Original_data!BH51</f>
        <v>0</v>
      </c>
      <c r="BN58" s="330">
        <f>Original_data!BI51</f>
        <v>0</v>
      </c>
      <c r="BO58" s="330">
        <f>Original_data!BJ51</f>
        <v>0</v>
      </c>
      <c r="BP58" s="332">
        <f>Original_data!BK51</f>
        <v>-850</v>
      </c>
    </row>
    <row r="59" spans="1:68" x14ac:dyDescent="0.25">
      <c r="A59" s="358"/>
      <c r="B59" s="4" t="str">
        <f>Original_data!A57</f>
        <v>Non-ferrous metals</v>
      </c>
      <c r="C59" s="5">
        <v>1E-3</v>
      </c>
      <c r="D59" s="5" t="s">
        <v>173</v>
      </c>
      <c r="E59" s="5" t="s">
        <v>176</v>
      </c>
      <c r="F59" s="317" t="s">
        <v>306</v>
      </c>
      <c r="G59" s="331">
        <f>Original_data!B52</f>
        <v>0</v>
      </c>
      <c r="H59" s="330">
        <f>Original_data!C52</f>
        <v>0</v>
      </c>
      <c r="I59" s="330">
        <f>Original_data!D52</f>
        <v>0</v>
      </c>
      <c r="J59" s="330">
        <f>Original_data!E52</f>
        <v>0</v>
      </c>
      <c r="K59" s="330">
        <f>Original_data!F52</f>
        <v>0</v>
      </c>
      <c r="L59" s="330">
        <f>Original_data!G52</f>
        <v>0</v>
      </c>
      <c r="M59" s="330">
        <f>Original_data!H52</f>
        <v>0</v>
      </c>
      <c r="N59" s="330">
        <f>Original_data!I52</f>
        <v>0</v>
      </c>
      <c r="O59" s="330">
        <f>Original_data!J52</f>
        <v>0</v>
      </c>
      <c r="P59" s="330">
        <f>Original_data!K52</f>
        <v>0</v>
      </c>
      <c r="Q59" s="330">
        <f>Original_data!L52</f>
        <v>0</v>
      </c>
      <c r="R59" s="330">
        <f>Original_data!M52</f>
        <v>0</v>
      </c>
      <c r="S59" s="330">
        <f>Original_data!N52</f>
        <v>0</v>
      </c>
      <c r="T59" s="330">
        <f>Original_data!O52</f>
        <v>0</v>
      </c>
      <c r="U59" s="330">
        <f>Original_data!P52</f>
        <v>0</v>
      </c>
      <c r="V59" s="330">
        <f>Original_data!Q52</f>
        <v>0</v>
      </c>
      <c r="W59" s="330">
        <f>Original_data!R52</f>
        <v>0</v>
      </c>
      <c r="X59" s="330">
        <f>Original_data!S52</f>
        <v>-1740</v>
      </c>
      <c r="Y59" s="330" t="str">
        <f>Original_data!T52</f>
        <v>x</v>
      </c>
      <c r="Z59" s="330">
        <f>Original_data!U52</f>
        <v>0</v>
      </c>
      <c r="AA59" s="330">
        <f>Original_data!V52</f>
        <v>0</v>
      </c>
      <c r="AB59" s="330">
        <f>Original_data!W52</f>
        <v>0</v>
      </c>
      <c r="AC59" s="330">
        <f>Original_data!X52</f>
        <v>0</v>
      </c>
      <c r="AD59" s="330">
        <f>Original_data!Y52</f>
        <v>0</v>
      </c>
      <c r="AE59" s="330">
        <f>Original_data!Z52</f>
        <v>0</v>
      </c>
      <c r="AF59" s="330">
        <f>Original_data!AA52</f>
        <v>0</v>
      </c>
      <c r="AG59" s="330">
        <f>Original_data!AB52</f>
        <v>0</v>
      </c>
      <c r="AH59" s="330">
        <f>Original_data!AC52</f>
        <v>0</v>
      </c>
      <c r="AI59" s="330">
        <f>Original_data!AD52</f>
        <v>0</v>
      </c>
      <c r="AJ59" s="330">
        <f>Original_data!AE52</f>
        <v>0</v>
      </c>
      <c r="AK59" s="330">
        <f>Original_data!AF52</f>
        <v>0</v>
      </c>
      <c r="AL59" s="330">
        <f>Original_data!AG52</f>
        <v>0</v>
      </c>
      <c r="AM59" s="330">
        <f>Original_data!AH52</f>
        <v>0</v>
      </c>
      <c r="AN59" s="330">
        <f>Original_data!AI52</f>
        <v>0</v>
      </c>
      <c r="AO59" s="330">
        <f>Original_data!AJ52</f>
        <v>0</v>
      </c>
      <c r="AP59" s="330">
        <f>Original_data!AK52</f>
        <v>0</v>
      </c>
      <c r="AQ59" s="330">
        <f>Original_data!AL52</f>
        <v>0</v>
      </c>
      <c r="AR59" s="330">
        <f>Original_data!AM52</f>
        <v>0</v>
      </c>
      <c r="AS59" s="330">
        <f>Original_data!AN52</f>
        <v>0</v>
      </c>
      <c r="AT59" s="330">
        <f>Original_data!AO52</f>
        <v>0</v>
      </c>
      <c r="AU59" s="330">
        <f>Original_data!AP52</f>
        <v>0</v>
      </c>
      <c r="AV59" s="330">
        <f>Original_data!AQ52</f>
        <v>0</v>
      </c>
      <c r="AW59" s="330">
        <f>Original_data!AR52</f>
        <v>0</v>
      </c>
      <c r="AX59" s="330">
        <f>Original_data!AS52</f>
        <v>0</v>
      </c>
      <c r="AY59" s="330">
        <f>Original_data!AT52</f>
        <v>0</v>
      </c>
      <c r="AZ59" s="330">
        <f>Original_data!AU52</f>
        <v>0</v>
      </c>
      <c r="BA59" s="330">
        <f>Original_data!AV52</f>
        <v>0</v>
      </c>
      <c r="BB59" s="330">
        <f>Original_data!AW52</f>
        <v>0</v>
      </c>
      <c r="BC59" s="330">
        <f>Original_data!AX52</f>
        <v>0</v>
      </c>
      <c r="BD59" s="330">
        <f>Original_data!AY52</f>
        <v>0</v>
      </c>
      <c r="BE59" s="330">
        <f>Original_data!AZ52</f>
        <v>0</v>
      </c>
      <c r="BF59" s="330">
        <f>Original_data!BA52</f>
        <v>0</v>
      </c>
      <c r="BG59" s="330">
        <f>Original_data!BB52</f>
        <v>0</v>
      </c>
      <c r="BH59" s="330">
        <f>Original_data!BC52</f>
        <v>0</v>
      </c>
      <c r="BI59" s="330">
        <f>Original_data!BD52</f>
        <v>0</v>
      </c>
      <c r="BJ59" s="330">
        <f>Original_data!BE52</f>
        <v>0</v>
      </c>
      <c r="BK59" s="330">
        <f>Original_data!BF52</f>
        <v>0</v>
      </c>
      <c r="BL59" s="330">
        <f>Original_data!BG52</f>
        <v>0</v>
      </c>
      <c r="BM59" s="330">
        <f>Original_data!BH52</f>
        <v>0</v>
      </c>
      <c r="BN59" s="330">
        <f>Original_data!BI52</f>
        <v>0</v>
      </c>
      <c r="BO59" s="330">
        <f>Original_data!BJ52</f>
        <v>0</v>
      </c>
      <c r="BP59" s="332">
        <f>Original_data!BK52</f>
        <v>-17766</v>
      </c>
    </row>
    <row r="60" spans="1:68" x14ac:dyDescent="0.25">
      <c r="A60" s="358"/>
      <c r="B60" s="4" t="str">
        <f>Original_data!A58</f>
        <v>Non-metallic minerals</v>
      </c>
      <c r="C60" s="5">
        <v>1E-3</v>
      </c>
      <c r="D60" s="5" t="s">
        <v>173</v>
      </c>
      <c r="E60" s="5" t="s">
        <v>176</v>
      </c>
      <c r="F60" s="317" t="s">
        <v>306</v>
      </c>
      <c r="G60" s="331">
        <f>Original_data!B53</f>
        <v>1026</v>
      </c>
      <c r="H60" s="330">
        <f>Original_data!C53</f>
        <v>2380</v>
      </c>
      <c r="I60" s="330">
        <f>Original_data!D53</f>
        <v>0</v>
      </c>
      <c r="J60" s="330">
        <f>Original_data!E53</f>
        <v>0</v>
      </c>
      <c r="K60" s="330">
        <f>Original_data!F53</f>
        <v>640</v>
      </c>
      <c r="L60" s="330">
        <f>Original_data!G53</f>
        <v>0</v>
      </c>
      <c r="M60" s="330">
        <f>Original_data!H53</f>
        <v>4503</v>
      </c>
      <c r="N60" s="330">
        <f>Original_data!I53</f>
        <v>0</v>
      </c>
      <c r="O60" s="330">
        <f>Original_data!J53</f>
        <v>2137</v>
      </c>
      <c r="P60" s="330">
        <f>Original_data!K53</f>
        <v>480</v>
      </c>
      <c r="Q60" s="330">
        <f>Original_data!L53</f>
        <v>0</v>
      </c>
      <c r="R60" s="330">
        <f>Original_data!M53</f>
        <v>8167</v>
      </c>
      <c r="S60" s="330">
        <f>Original_data!N53</f>
        <v>10125</v>
      </c>
      <c r="T60" s="330">
        <f>Original_data!O53</f>
        <v>0</v>
      </c>
      <c r="U60" s="330">
        <f>Original_data!P53</f>
        <v>0</v>
      </c>
      <c r="V60" s="330">
        <f>Original_data!Q53</f>
        <v>0</v>
      </c>
      <c r="W60" s="330">
        <f>Original_data!R53</f>
        <v>0</v>
      </c>
      <c r="X60" s="330">
        <f>Original_data!S53</f>
        <v>749452</v>
      </c>
      <c r="Y60" s="330" t="str">
        <f>Original_data!T53</f>
        <v>x</v>
      </c>
      <c r="Z60" s="330">
        <f>Original_data!U53</f>
        <v>0</v>
      </c>
      <c r="AA60" s="330">
        <f>Original_data!V53</f>
        <v>132088</v>
      </c>
      <c r="AB60" s="330">
        <f>Original_data!W53</f>
        <v>0</v>
      </c>
      <c r="AC60" s="330">
        <f>Original_data!X53</f>
        <v>0</v>
      </c>
      <c r="AD60" s="330">
        <f>Original_data!Y53</f>
        <v>0</v>
      </c>
      <c r="AE60" s="330">
        <f>Original_data!Z53</f>
        <v>101029</v>
      </c>
      <c r="AF60" s="330">
        <f>Original_data!AA53</f>
        <v>0</v>
      </c>
      <c r="AG60" s="330">
        <f>Original_data!AB53</f>
        <v>174202</v>
      </c>
      <c r="AH60" s="330">
        <f>Original_data!AC53</f>
        <v>159148</v>
      </c>
      <c r="AI60" s="330">
        <f>Original_data!AD53</f>
        <v>44</v>
      </c>
      <c r="AJ60" s="330">
        <f>Original_data!AE53</f>
        <v>0</v>
      </c>
      <c r="AK60" s="330">
        <f>Original_data!AF53</f>
        <v>1849</v>
      </c>
      <c r="AL60" s="330">
        <f>Original_data!AG53</f>
        <v>3612</v>
      </c>
      <c r="AM60" s="330">
        <f>Original_data!AH53</f>
        <v>283290</v>
      </c>
      <c r="AN60" s="330">
        <f>Original_data!AI53</f>
        <v>1600</v>
      </c>
      <c r="AO60" s="330">
        <f>Original_data!AJ53</f>
        <v>172172</v>
      </c>
      <c r="AP60" s="330">
        <f>Original_data!AK53</f>
        <v>1613</v>
      </c>
      <c r="AQ60" s="330">
        <f>Original_data!AL53</f>
        <v>5502</v>
      </c>
      <c r="AR60" s="330">
        <f>Original_data!AM53</f>
        <v>7956</v>
      </c>
      <c r="AS60" s="330">
        <f>Original_data!AN53</f>
        <v>11760</v>
      </c>
      <c r="AT60" s="330">
        <f>Original_data!AO53</f>
        <v>1088</v>
      </c>
      <c r="AU60" s="330">
        <f>Original_data!AP53</f>
        <v>12560</v>
      </c>
      <c r="AV60" s="330">
        <f>Original_data!AQ53</f>
        <v>0</v>
      </c>
      <c r="AW60" s="330">
        <f>Original_data!AR53</f>
        <v>2010</v>
      </c>
      <c r="AX60" s="330">
        <f>Original_data!AS53</f>
        <v>1713</v>
      </c>
      <c r="AY60" s="330">
        <f>Original_data!AT53</f>
        <v>25950</v>
      </c>
      <c r="AZ60" s="330">
        <f>Original_data!AU53</f>
        <v>4972</v>
      </c>
      <c r="BA60" s="330">
        <f>Original_data!AV53</f>
        <v>5373</v>
      </c>
      <c r="BB60" s="330">
        <f>Original_data!AW53</f>
        <v>10323</v>
      </c>
      <c r="BC60" s="330">
        <f>Original_data!AX53</f>
        <v>0</v>
      </c>
      <c r="BD60" s="330">
        <f>Original_data!AY53</f>
        <v>0</v>
      </c>
      <c r="BE60" s="330">
        <f>Original_data!AZ53</f>
        <v>270</v>
      </c>
      <c r="BF60" s="330">
        <f>Original_data!BA53</f>
        <v>0</v>
      </c>
      <c r="BG60" s="330">
        <f>Original_data!BB53</f>
        <v>0</v>
      </c>
      <c r="BH60" s="330">
        <f>Original_data!BC53</f>
        <v>0</v>
      </c>
      <c r="BI60" s="330">
        <f>Original_data!BD53</f>
        <v>0</v>
      </c>
      <c r="BJ60" s="330">
        <f>Original_data!BE53</f>
        <v>1502</v>
      </c>
      <c r="BK60" s="330">
        <f>Original_data!BF53</f>
        <v>0</v>
      </c>
      <c r="BL60" s="330">
        <f>Original_data!BG53</f>
        <v>1128</v>
      </c>
      <c r="BM60" s="330">
        <f>Original_data!BH53</f>
        <v>0</v>
      </c>
      <c r="BN60" s="330">
        <f>Original_data!BI53</f>
        <v>0</v>
      </c>
      <c r="BO60" s="330">
        <f>Original_data!BJ53</f>
        <v>0</v>
      </c>
      <c r="BP60" s="332">
        <f>Original_data!BK53</f>
        <v>365235</v>
      </c>
    </row>
    <row r="61" spans="1:68" x14ac:dyDescent="0.25">
      <c r="A61" s="358"/>
      <c r="B61" s="4" t="str">
        <f>Original_data!A59</f>
        <v>Transport equipment</v>
      </c>
      <c r="C61" s="5">
        <v>1E-3</v>
      </c>
      <c r="D61" s="5" t="s">
        <v>173</v>
      </c>
      <c r="E61" s="5" t="s">
        <v>176</v>
      </c>
      <c r="F61" s="317" t="s">
        <v>306</v>
      </c>
      <c r="G61" s="331">
        <f>Original_data!B54</f>
        <v>1026</v>
      </c>
      <c r="H61" s="330">
        <f>Original_data!C54</f>
        <v>2208</v>
      </c>
      <c r="I61" s="330">
        <f>Original_data!D54</f>
        <v>0</v>
      </c>
      <c r="J61" s="330">
        <f>Original_data!E54</f>
        <v>0</v>
      </c>
      <c r="K61" s="330">
        <f>Original_data!F54</f>
        <v>640</v>
      </c>
      <c r="L61" s="330">
        <f>Original_data!G54</f>
        <v>0</v>
      </c>
      <c r="M61" s="330">
        <f>Original_data!H54</f>
        <v>4361</v>
      </c>
      <c r="N61" s="330">
        <f>Original_data!I54</f>
        <v>0</v>
      </c>
      <c r="O61" s="330">
        <f>Original_data!J54</f>
        <v>0</v>
      </c>
      <c r="P61" s="330">
        <f>Original_data!K54</f>
        <v>420</v>
      </c>
      <c r="Q61" s="330">
        <f>Original_data!L54</f>
        <v>0</v>
      </c>
      <c r="R61" s="330">
        <f>Original_data!M54</f>
        <v>8167</v>
      </c>
      <c r="S61" s="330">
        <f>Original_data!N54</f>
        <v>10125</v>
      </c>
      <c r="T61" s="330">
        <f>Original_data!O54</f>
        <v>0</v>
      </c>
      <c r="U61" s="330">
        <f>Original_data!P54</f>
        <v>0</v>
      </c>
      <c r="V61" s="330">
        <f>Original_data!Q54</f>
        <v>0</v>
      </c>
      <c r="W61" s="330">
        <f>Original_data!R54</f>
        <v>0</v>
      </c>
      <c r="X61" s="330">
        <f>Original_data!S54</f>
        <v>190135</v>
      </c>
      <c r="Y61" s="330" t="str">
        <f>Original_data!T54</f>
        <v>x</v>
      </c>
      <c r="Z61" s="330">
        <f>Original_data!U54</f>
        <v>0</v>
      </c>
      <c r="AA61" s="330">
        <f>Original_data!V54</f>
        <v>0</v>
      </c>
      <c r="AB61" s="330">
        <f>Original_data!W54</f>
        <v>0</v>
      </c>
      <c r="AC61" s="330">
        <f>Original_data!X54</f>
        <v>0</v>
      </c>
      <c r="AD61" s="330">
        <f>Original_data!Y54</f>
        <v>0</v>
      </c>
      <c r="AE61" s="330">
        <f>Original_data!Z54</f>
        <v>101029</v>
      </c>
      <c r="AF61" s="330">
        <f>Original_data!AA54</f>
        <v>0</v>
      </c>
      <c r="AG61" s="330">
        <f>Original_data!AB54</f>
        <v>644</v>
      </c>
      <c r="AH61" s="330">
        <f>Original_data!AC54</f>
        <v>0</v>
      </c>
      <c r="AI61" s="330">
        <f>Original_data!AD54</f>
        <v>0</v>
      </c>
      <c r="AJ61" s="330">
        <f>Original_data!AE54</f>
        <v>0</v>
      </c>
      <c r="AK61" s="330">
        <f>Original_data!AF54</f>
        <v>0</v>
      </c>
      <c r="AL61" s="330">
        <f>Original_data!AG54</f>
        <v>0</v>
      </c>
      <c r="AM61" s="330">
        <f>Original_data!AH54</f>
        <v>18914</v>
      </c>
      <c r="AN61" s="330">
        <f>Original_data!AI54</f>
        <v>200</v>
      </c>
      <c r="AO61" s="330">
        <f>Original_data!AJ54</f>
        <v>0</v>
      </c>
      <c r="AP61" s="330">
        <f>Original_data!AK54</f>
        <v>0</v>
      </c>
      <c r="AQ61" s="330">
        <f>Original_data!AL54</f>
        <v>0</v>
      </c>
      <c r="AR61" s="330">
        <f>Original_data!AM54</f>
        <v>0</v>
      </c>
      <c r="AS61" s="330">
        <f>Original_data!AN54</f>
        <v>0</v>
      </c>
      <c r="AT61" s="330">
        <f>Original_data!AO54</f>
        <v>0</v>
      </c>
      <c r="AU61" s="330">
        <f>Original_data!AP54</f>
        <v>2280</v>
      </c>
      <c r="AV61" s="330">
        <f>Original_data!AQ54</f>
        <v>0</v>
      </c>
      <c r="AW61" s="330">
        <f>Original_data!AR54</f>
        <v>0</v>
      </c>
      <c r="AX61" s="330">
        <f>Original_data!AS54</f>
        <v>0</v>
      </c>
      <c r="AY61" s="330">
        <f>Original_data!AT54</f>
        <v>4483</v>
      </c>
      <c r="AZ61" s="330">
        <f>Original_data!AU54</f>
        <v>1056</v>
      </c>
      <c r="BA61" s="330">
        <f>Original_data!AV54</f>
        <v>0</v>
      </c>
      <c r="BB61" s="330">
        <f>Original_data!AW54</f>
        <v>555</v>
      </c>
      <c r="BC61" s="330">
        <f>Original_data!AX54</f>
        <v>0</v>
      </c>
      <c r="BD61" s="330">
        <f>Original_data!AY54</f>
        <v>0</v>
      </c>
      <c r="BE61" s="330">
        <f>Original_data!AZ54</f>
        <v>0</v>
      </c>
      <c r="BF61" s="330">
        <f>Original_data!BA54</f>
        <v>0</v>
      </c>
      <c r="BG61" s="330">
        <f>Original_data!BB54</f>
        <v>0</v>
      </c>
      <c r="BH61" s="330">
        <f>Original_data!BC54</f>
        <v>0</v>
      </c>
      <c r="BI61" s="330">
        <f>Original_data!BD54</f>
        <v>0</v>
      </c>
      <c r="BJ61" s="330">
        <f>Original_data!BE54</f>
        <v>0</v>
      </c>
      <c r="BK61" s="330">
        <f>Original_data!BF54</f>
        <v>0</v>
      </c>
      <c r="BL61" s="330">
        <f>Original_data!BG54</f>
        <v>0</v>
      </c>
      <c r="BM61" s="330">
        <f>Original_data!BH54</f>
        <v>0</v>
      </c>
      <c r="BN61" s="330">
        <f>Original_data!BI54</f>
        <v>0</v>
      </c>
      <c r="BO61" s="330">
        <f>Original_data!BJ54</f>
        <v>0</v>
      </c>
      <c r="BP61" s="332">
        <f>Original_data!BK54</f>
        <v>119163</v>
      </c>
    </row>
    <row r="62" spans="1:68" x14ac:dyDescent="0.25">
      <c r="A62" s="358"/>
      <c r="B62" s="4" t="str">
        <f>Original_data!A60</f>
        <v>Machinery</v>
      </c>
      <c r="C62" s="5">
        <v>1E-3</v>
      </c>
      <c r="D62" s="5" t="s">
        <v>173</v>
      </c>
      <c r="E62" s="5" t="s">
        <v>176</v>
      </c>
      <c r="F62" s="317" t="s">
        <v>306</v>
      </c>
      <c r="G62" s="331">
        <f>Original_data!B55</f>
        <v>0</v>
      </c>
      <c r="H62" s="330">
        <f>Original_data!C55</f>
        <v>2208</v>
      </c>
      <c r="I62" s="330">
        <f>Original_data!D55</f>
        <v>0</v>
      </c>
      <c r="J62" s="330">
        <f>Original_data!E55</f>
        <v>0</v>
      </c>
      <c r="K62" s="330">
        <f>Original_data!F55</f>
        <v>0</v>
      </c>
      <c r="L62" s="330">
        <f>Original_data!G55</f>
        <v>0</v>
      </c>
      <c r="M62" s="330">
        <f>Original_data!H55</f>
        <v>3363</v>
      </c>
      <c r="N62" s="330">
        <f>Original_data!I55</f>
        <v>0</v>
      </c>
      <c r="O62" s="330">
        <f>Original_data!J55</f>
        <v>0</v>
      </c>
      <c r="P62" s="330">
        <f>Original_data!K55</f>
        <v>0</v>
      </c>
      <c r="Q62" s="330">
        <f>Original_data!L55</f>
        <v>0</v>
      </c>
      <c r="R62" s="330">
        <f>Original_data!M55</f>
        <v>8167</v>
      </c>
      <c r="S62" s="330">
        <f>Original_data!N55</f>
        <v>10125</v>
      </c>
      <c r="T62" s="330">
        <f>Original_data!O55</f>
        <v>0</v>
      </c>
      <c r="U62" s="330">
        <f>Original_data!P55</f>
        <v>0</v>
      </c>
      <c r="V62" s="330">
        <f>Original_data!Q55</f>
        <v>0</v>
      </c>
      <c r="W62" s="330">
        <f>Original_data!R55</f>
        <v>0</v>
      </c>
      <c r="X62" s="330">
        <f>Original_data!S55</f>
        <v>11114</v>
      </c>
      <c r="Y62" s="330" t="str">
        <f>Original_data!T55</f>
        <v>x</v>
      </c>
      <c r="Z62" s="330">
        <f>Original_data!U55</f>
        <v>0</v>
      </c>
      <c r="AA62" s="330">
        <f>Original_data!V55</f>
        <v>0</v>
      </c>
      <c r="AB62" s="330">
        <f>Original_data!W55</f>
        <v>0</v>
      </c>
      <c r="AC62" s="330">
        <f>Original_data!X55</f>
        <v>0</v>
      </c>
      <c r="AD62" s="330">
        <f>Original_data!Y55</f>
        <v>0</v>
      </c>
      <c r="AE62" s="330">
        <f>Original_data!Z55</f>
        <v>0</v>
      </c>
      <c r="AF62" s="330">
        <f>Original_data!AA55</f>
        <v>0</v>
      </c>
      <c r="AG62" s="330">
        <f>Original_data!AB55</f>
        <v>0</v>
      </c>
      <c r="AH62" s="330">
        <f>Original_data!AC55</f>
        <v>0</v>
      </c>
      <c r="AI62" s="330">
        <f>Original_data!AD55</f>
        <v>0</v>
      </c>
      <c r="AJ62" s="330">
        <f>Original_data!AE55</f>
        <v>0</v>
      </c>
      <c r="AK62" s="330">
        <f>Original_data!AF55</f>
        <v>0</v>
      </c>
      <c r="AL62" s="330">
        <f>Original_data!AG55</f>
        <v>0</v>
      </c>
      <c r="AM62" s="330">
        <f>Original_data!AH55</f>
        <v>170</v>
      </c>
      <c r="AN62" s="330">
        <f>Original_data!AI55</f>
        <v>0</v>
      </c>
      <c r="AO62" s="330">
        <f>Original_data!AJ55</f>
        <v>0</v>
      </c>
      <c r="AP62" s="330">
        <f>Original_data!AK55</f>
        <v>0</v>
      </c>
      <c r="AQ62" s="330">
        <f>Original_data!AL55</f>
        <v>0</v>
      </c>
      <c r="AR62" s="330">
        <f>Original_data!AM55</f>
        <v>0</v>
      </c>
      <c r="AS62" s="330">
        <f>Original_data!AN55</f>
        <v>0</v>
      </c>
      <c r="AT62" s="330">
        <f>Original_data!AO55</f>
        <v>0</v>
      </c>
      <c r="AU62" s="330">
        <f>Original_data!AP55</f>
        <v>0</v>
      </c>
      <c r="AV62" s="330">
        <f>Original_data!AQ55</f>
        <v>0</v>
      </c>
      <c r="AW62" s="330">
        <f>Original_data!AR55</f>
        <v>0</v>
      </c>
      <c r="AX62" s="330">
        <f>Original_data!AS55</f>
        <v>0</v>
      </c>
      <c r="AY62" s="330">
        <f>Original_data!AT55</f>
        <v>0</v>
      </c>
      <c r="AZ62" s="330">
        <f>Original_data!AU55</f>
        <v>0</v>
      </c>
      <c r="BA62" s="330">
        <f>Original_data!AV55</f>
        <v>0</v>
      </c>
      <c r="BB62" s="330">
        <f>Original_data!AW55</f>
        <v>0</v>
      </c>
      <c r="BC62" s="330">
        <f>Original_data!AX55</f>
        <v>0</v>
      </c>
      <c r="BD62" s="330">
        <f>Original_data!AY55</f>
        <v>0</v>
      </c>
      <c r="BE62" s="330">
        <f>Original_data!AZ55</f>
        <v>0</v>
      </c>
      <c r="BF62" s="330">
        <f>Original_data!BA55</f>
        <v>0</v>
      </c>
      <c r="BG62" s="330">
        <f>Original_data!BB55</f>
        <v>0</v>
      </c>
      <c r="BH62" s="330">
        <f>Original_data!BC55</f>
        <v>0</v>
      </c>
      <c r="BI62" s="330">
        <f>Original_data!BD55</f>
        <v>0</v>
      </c>
      <c r="BJ62" s="330">
        <f>Original_data!BE55</f>
        <v>0</v>
      </c>
      <c r="BK62" s="330">
        <f>Original_data!BF55</f>
        <v>0</v>
      </c>
      <c r="BL62" s="330">
        <f>Original_data!BG55</f>
        <v>0</v>
      </c>
      <c r="BM62" s="330">
        <f>Original_data!BH55</f>
        <v>0</v>
      </c>
      <c r="BN62" s="330">
        <f>Original_data!BI55</f>
        <v>0</v>
      </c>
      <c r="BO62" s="330">
        <f>Original_data!BJ55</f>
        <v>0</v>
      </c>
      <c r="BP62" s="332">
        <f>Original_data!BK55</f>
        <v>9736</v>
      </c>
    </row>
    <row r="63" spans="1:68" x14ac:dyDescent="0.25">
      <c r="A63" s="358"/>
      <c r="B63" s="4" t="str">
        <f>Original_data!A61</f>
        <v>Mining and quarrying</v>
      </c>
      <c r="C63" s="5">
        <v>1E-3</v>
      </c>
      <c r="D63" s="5" t="s">
        <v>173</v>
      </c>
      <c r="E63" s="5" t="s">
        <v>179</v>
      </c>
      <c r="F63" s="317" t="s">
        <v>306</v>
      </c>
      <c r="G63" s="331">
        <f>Original_data!B56</f>
        <v>0</v>
      </c>
      <c r="H63" s="330">
        <f>Original_data!C56</f>
        <v>0</v>
      </c>
      <c r="I63" s="330">
        <f>Original_data!D56</f>
        <v>0</v>
      </c>
      <c r="J63" s="330">
        <f>Original_data!E56</f>
        <v>0</v>
      </c>
      <c r="K63" s="330">
        <f>Original_data!F56</f>
        <v>0</v>
      </c>
      <c r="L63" s="330">
        <f>Original_data!G56</f>
        <v>0</v>
      </c>
      <c r="M63" s="330">
        <f>Original_data!H56</f>
        <v>0</v>
      </c>
      <c r="N63" s="330">
        <f>Original_data!I56</f>
        <v>0</v>
      </c>
      <c r="O63" s="330">
        <f>Original_data!J56</f>
        <v>0</v>
      </c>
      <c r="P63" s="330">
        <f>Original_data!K56</f>
        <v>0</v>
      </c>
      <c r="Q63" s="330">
        <f>Original_data!L56</f>
        <v>0</v>
      </c>
      <c r="R63" s="330">
        <f>Original_data!M56</f>
        <v>0</v>
      </c>
      <c r="S63" s="330">
        <f>Original_data!N56</f>
        <v>0</v>
      </c>
      <c r="T63" s="330">
        <f>Original_data!O56</f>
        <v>0</v>
      </c>
      <c r="U63" s="330">
        <f>Original_data!P56</f>
        <v>0</v>
      </c>
      <c r="V63" s="330">
        <f>Original_data!Q56</f>
        <v>0</v>
      </c>
      <c r="W63" s="330">
        <f>Original_data!R56</f>
        <v>0</v>
      </c>
      <c r="X63" s="330">
        <f>Original_data!S56</f>
        <v>66501</v>
      </c>
      <c r="Y63" s="330" t="str">
        <f>Original_data!T56</f>
        <v>x</v>
      </c>
      <c r="Z63" s="330">
        <f>Original_data!U56</f>
        <v>0</v>
      </c>
      <c r="AA63" s="330">
        <f>Original_data!V56</f>
        <v>0</v>
      </c>
      <c r="AB63" s="330">
        <f>Original_data!W56</f>
        <v>0</v>
      </c>
      <c r="AC63" s="330">
        <f>Original_data!X56</f>
        <v>0</v>
      </c>
      <c r="AD63" s="330">
        <f>Original_data!Y56</f>
        <v>0</v>
      </c>
      <c r="AE63" s="330">
        <f>Original_data!Z56</f>
        <v>101029</v>
      </c>
      <c r="AF63" s="330">
        <f>Original_data!AA56</f>
        <v>0</v>
      </c>
      <c r="AG63" s="330">
        <f>Original_data!AB56</f>
        <v>276</v>
      </c>
      <c r="AH63" s="330">
        <f>Original_data!AC56</f>
        <v>0</v>
      </c>
      <c r="AI63" s="330">
        <f>Original_data!AD56</f>
        <v>0</v>
      </c>
      <c r="AJ63" s="330">
        <f>Original_data!AE56</f>
        <v>0</v>
      </c>
      <c r="AK63" s="330">
        <f>Original_data!AF56</f>
        <v>0</v>
      </c>
      <c r="AL63" s="330">
        <f>Original_data!AG56</f>
        <v>0</v>
      </c>
      <c r="AM63" s="330">
        <f>Original_data!AH56</f>
        <v>43</v>
      </c>
      <c r="AN63" s="330">
        <f>Original_data!AI56</f>
        <v>0</v>
      </c>
      <c r="AO63" s="330">
        <f>Original_data!AJ56</f>
        <v>0</v>
      </c>
      <c r="AP63" s="330">
        <f>Original_data!AK56</f>
        <v>0</v>
      </c>
      <c r="AQ63" s="330">
        <f>Original_data!AL56</f>
        <v>0</v>
      </c>
      <c r="AR63" s="330">
        <f>Original_data!AM56</f>
        <v>0</v>
      </c>
      <c r="AS63" s="330">
        <f>Original_data!AN56</f>
        <v>0</v>
      </c>
      <c r="AT63" s="330">
        <f>Original_data!AO56</f>
        <v>0</v>
      </c>
      <c r="AU63" s="330">
        <f>Original_data!AP56</f>
        <v>2280</v>
      </c>
      <c r="AV63" s="330">
        <f>Original_data!AQ56</f>
        <v>0</v>
      </c>
      <c r="AW63" s="330">
        <f>Original_data!AR56</f>
        <v>0</v>
      </c>
      <c r="AX63" s="330">
        <f>Original_data!AS56</f>
        <v>0</v>
      </c>
      <c r="AY63" s="330">
        <f>Original_data!AT56</f>
        <v>0</v>
      </c>
      <c r="AZ63" s="330">
        <f>Original_data!AU56</f>
        <v>0</v>
      </c>
      <c r="BA63" s="330">
        <f>Original_data!AV56</f>
        <v>0</v>
      </c>
      <c r="BB63" s="330">
        <f>Original_data!AW56</f>
        <v>0</v>
      </c>
      <c r="BC63" s="330">
        <f>Original_data!AX56</f>
        <v>0</v>
      </c>
      <c r="BD63" s="330">
        <f>Original_data!AY56</f>
        <v>0</v>
      </c>
      <c r="BE63" s="330">
        <f>Original_data!AZ56</f>
        <v>0</v>
      </c>
      <c r="BF63" s="330">
        <f>Original_data!BA56</f>
        <v>0</v>
      </c>
      <c r="BG63" s="330">
        <f>Original_data!BB56</f>
        <v>0</v>
      </c>
      <c r="BH63" s="330">
        <f>Original_data!BC56</f>
        <v>0</v>
      </c>
      <c r="BI63" s="330">
        <f>Original_data!BD56</f>
        <v>0</v>
      </c>
      <c r="BJ63" s="330">
        <f>Original_data!BE56</f>
        <v>0</v>
      </c>
      <c r="BK63" s="330">
        <f>Original_data!BF56</f>
        <v>0</v>
      </c>
      <c r="BL63" s="330">
        <f>Original_data!BG56</f>
        <v>0</v>
      </c>
      <c r="BM63" s="330">
        <f>Original_data!BH56</f>
        <v>0</v>
      </c>
      <c r="BN63" s="330">
        <f>Original_data!BI56</f>
        <v>0</v>
      </c>
      <c r="BO63" s="330">
        <f>Original_data!BJ56</f>
        <v>0</v>
      </c>
      <c r="BP63" s="332">
        <f>Original_data!BK56</f>
        <v>43276</v>
      </c>
    </row>
    <row r="64" spans="1:68" x14ac:dyDescent="0.25">
      <c r="A64" s="358"/>
      <c r="B64" s="4" t="str">
        <f>Original_data!A62</f>
        <v>Food and tobacco</v>
      </c>
      <c r="C64" s="5">
        <v>1E-3</v>
      </c>
      <c r="D64" s="5" t="s">
        <v>173</v>
      </c>
      <c r="E64" s="5" t="s">
        <v>176</v>
      </c>
      <c r="F64" s="317" t="s">
        <v>306</v>
      </c>
      <c r="G64" s="331">
        <f>Original_data!B57</f>
        <v>0</v>
      </c>
      <c r="H64" s="330">
        <f>Original_data!C57</f>
        <v>0</v>
      </c>
      <c r="I64" s="330">
        <f>Original_data!D57</f>
        <v>0</v>
      </c>
      <c r="J64" s="330">
        <f>Original_data!E57</f>
        <v>0</v>
      </c>
      <c r="K64" s="330">
        <f>Original_data!F57</f>
        <v>0</v>
      </c>
      <c r="L64" s="330">
        <f>Original_data!G57</f>
        <v>0</v>
      </c>
      <c r="M64" s="330">
        <f>Original_data!H57</f>
        <v>0</v>
      </c>
      <c r="N64" s="330">
        <f>Original_data!I57</f>
        <v>0</v>
      </c>
      <c r="O64" s="330">
        <f>Original_data!J57</f>
        <v>0</v>
      </c>
      <c r="P64" s="330">
        <f>Original_data!K57</f>
        <v>0</v>
      </c>
      <c r="Q64" s="330">
        <f>Original_data!L57</f>
        <v>0</v>
      </c>
      <c r="R64" s="330">
        <f>Original_data!M57</f>
        <v>0</v>
      </c>
      <c r="S64" s="330">
        <f>Original_data!N57</f>
        <v>0</v>
      </c>
      <c r="T64" s="330">
        <f>Original_data!O57</f>
        <v>0</v>
      </c>
      <c r="U64" s="330">
        <f>Original_data!P57</f>
        <v>0</v>
      </c>
      <c r="V64" s="330">
        <f>Original_data!Q57</f>
        <v>0</v>
      </c>
      <c r="W64" s="330">
        <f>Original_data!R57</f>
        <v>0</v>
      </c>
      <c r="X64" s="330">
        <f>Original_data!S57</f>
        <v>2165</v>
      </c>
      <c r="Y64" s="330" t="str">
        <f>Original_data!T57</f>
        <v>x</v>
      </c>
      <c r="Z64" s="330">
        <f>Original_data!U57</f>
        <v>0</v>
      </c>
      <c r="AA64" s="330">
        <f>Original_data!V57</f>
        <v>0</v>
      </c>
      <c r="AB64" s="330">
        <f>Original_data!W57</f>
        <v>0</v>
      </c>
      <c r="AC64" s="330">
        <f>Original_data!X57</f>
        <v>0</v>
      </c>
      <c r="AD64" s="330">
        <f>Original_data!Y57</f>
        <v>0</v>
      </c>
      <c r="AE64" s="330">
        <f>Original_data!Z57</f>
        <v>0</v>
      </c>
      <c r="AF64" s="330">
        <f>Original_data!AA57</f>
        <v>0</v>
      </c>
      <c r="AG64" s="330">
        <f>Original_data!AB57</f>
        <v>0</v>
      </c>
      <c r="AH64" s="330">
        <f>Original_data!AC57</f>
        <v>0</v>
      </c>
      <c r="AI64" s="330">
        <f>Original_data!AD57</f>
        <v>0</v>
      </c>
      <c r="AJ64" s="330">
        <f>Original_data!AE57</f>
        <v>0</v>
      </c>
      <c r="AK64" s="330">
        <f>Original_data!AF57</f>
        <v>0</v>
      </c>
      <c r="AL64" s="330">
        <f>Original_data!AG57</f>
        <v>0</v>
      </c>
      <c r="AM64" s="330">
        <f>Original_data!AH57</f>
        <v>0</v>
      </c>
      <c r="AN64" s="330">
        <f>Original_data!AI57</f>
        <v>0</v>
      </c>
      <c r="AO64" s="330">
        <f>Original_data!AJ57</f>
        <v>0</v>
      </c>
      <c r="AP64" s="330">
        <f>Original_data!AK57</f>
        <v>0</v>
      </c>
      <c r="AQ64" s="330">
        <f>Original_data!AL57</f>
        <v>0</v>
      </c>
      <c r="AR64" s="330">
        <f>Original_data!AM57</f>
        <v>0</v>
      </c>
      <c r="AS64" s="330">
        <f>Original_data!AN57</f>
        <v>0</v>
      </c>
      <c r="AT64" s="330">
        <f>Original_data!AO57</f>
        <v>0</v>
      </c>
      <c r="AU64" s="330">
        <f>Original_data!AP57</f>
        <v>0</v>
      </c>
      <c r="AV64" s="330">
        <f>Original_data!AQ57</f>
        <v>0</v>
      </c>
      <c r="AW64" s="330">
        <f>Original_data!AR57</f>
        <v>0</v>
      </c>
      <c r="AX64" s="330">
        <f>Original_data!AS57</f>
        <v>0</v>
      </c>
      <c r="AY64" s="330">
        <f>Original_data!AT57</f>
        <v>0</v>
      </c>
      <c r="AZ64" s="330">
        <f>Original_data!AU57</f>
        <v>0</v>
      </c>
      <c r="BA64" s="330">
        <f>Original_data!AV57</f>
        <v>0</v>
      </c>
      <c r="BB64" s="330">
        <f>Original_data!AW57</f>
        <v>0</v>
      </c>
      <c r="BC64" s="330">
        <f>Original_data!AX57</f>
        <v>0</v>
      </c>
      <c r="BD64" s="330">
        <f>Original_data!AY57</f>
        <v>0</v>
      </c>
      <c r="BE64" s="330">
        <f>Original_data!AZ57</f>
        <v>0</v>
      </c>
      <c r="BF64" s="330">
        <f>Original_data!BA57</f>
        <v>0</v>
      </c>
      <c r="BG64" s="330">
        <f>Original_data!BB57</f>
        <v>0</v>
      </c>
      <c r="BH64" s="330">
        <f>Original_data!BC57</f>
        <v>0</v>
      </c>
      <c r="BI64" s="330">
        <f>Original_data!BD57</f>
        <v>0</v>
      </c>
      <c r="BJ64" s="330">
        <f>Original_data!BE57</f>
        <v>0</v>
      </c>
      <c r="BK64" s="330">
        <f>Original_data!BF57</f>
        <v>0</v>
      </c>
      <c r="BL64" s="330">
        <f>Original_data!BG57</f>
        <v>0</v>
      </c>
      <c r="BM64" s="330">
        <f>Original_data!BH57</f>
        <v>0</v>
      </c>
      <c r="BN64" s="330">
        <f>Original_data!BI57</f>
        <v>0</v>
      </c>
      <c r="BO64" s="330">
        <f>Original_data!BJ57</f>
        <v>0</v>
      </c>
      <c r="BP64" s="332">
        <f>Original_data!BK57</f>
        <v>5869</v>
      </c>
    </row>
    <row r="65" spans="1:68" x14ac:dyDescent="0.25">
      <c r="A65" s="358"/>
      <c r="B65" s="4" t="str">
        <f>Original_data!A63</f>
        <v>Paper, pulp and print</v>
      </c>
      <c r="C65" s="5">
        <v>1E-3</v>
      </c>
      <c r="D65" s="5" t="s">
        <v>173</v>
      </c>
      <c r="E65" s="5" t="s">
        <v>176</v>
      </c>
      <c r="F65" s="317" t="s">
        <v>306</v>
      </c>
      <c r="G65" s="331">
        <f>Original_data!B58</f>
        <v>0</v>
      </c>
      <c r="H65" s="330">
        <f>Original_data!C58</f>
        <v>0</v>
      </c>
      <c r="I65" s="330">
        <f>Original_data!D58</f>
        <v>0</v>
      </c>
      <c r="J65" s="330">
        <f>Original_data!E58</f>
        <v>0</v>
      </c>
      <c r="K65" s="330">
        <f>Original_data!F58</f>
        <v>480</v>
      </c>
      <c r="L65" s="330">
        <f>Original_data!G58</f>
        <v>0</v>
      </c>
      <c r="M65" s="330">
        <f>Original_data!H58</f>
        <v>940</v>
      </c>
      <c r="N65" s="330">
        <f>Original_data!I58</f>
        <v>0</v>
      </c>
      <c r="O65" s="330">
        <f>Original_data!J58</f>
        <v>0</v>
      </c>
      <c r="P65" s="330">
        <f>Original_data!K58</f>
        <v>0</v>
      </c>
      <c r="Q65" s="330">
        <f>Original_data!L58</f>
        <v>0</v>
      </c>
      <c r="R65" s="330">
        <f>Original_data!M58</f>
        <v>0</v>
      </c>
      <c r="S65" s="330">
        <f>Original_data!N58</f>
        <v>0</v>
      </c>
      <c r="T65" s="330">
        <f>Original_data!O58</f>
        <v>0</v>
      </c>
      <c r="U65" s="330">
        <f>Original_data!P58</f>
        <v>0</v>
      </c>
      <c r="V65" s="330">
        <f>Original_data!Q58</f>
        <v>0</v>
      </c>
      <c r="W65" s="330">
        <f>Original_data!R58</f>
        <v>0</v>
      </c>
      <c r="X65" s="330">
        <f>Original_data!S58</f>
        <v>16929</v>
      </c>
      <c r="Y65" s="330" t="str">
        <f>Original_data!T58</f>
        <v>x</v>
      </c>
      <c r="Z65" s="330">
        <f>Original_data!U58</f>
        <v>0</v>
      </c>
      <c r="AA65" s="330">
        <f>Original_data!V58</f>
        <v>0</v>
      </c>
      <c r="AB65" s="330">
        <f>Original_data!W58</f>
        <v>0</v>
      </c>
      <c r="AC65" s="330">
        <f>Original_data!X58</f>
        <v>0</v>
      </c>
      <c r="AD65" s="330">
        <f>Original_data!Y58</f>
        <v>0</v>
      </c>
      <c r="AE65" s="330">
        <f>Original_data!Z58</f>
        <v>0</v>
      </c>
      <c r="AF65" s="330">
        <f>Original_data!AA58</f>
        <v>0</v>
      </c>
      <c r="AG65" s="330">
        <f>Original_data!AB58</f>
        <v>46</v>
      </c>
      <c r="AH65" s="330">
        <f>Original_data!AC58</f>
        <v>0</v>
      </c>
      <c r="AI65" s="330">
        <f>Original_data!AD58</f>
        <v>0</v>
      </c>
      <c r="AJ65" s="330">
        <f>Original_data!AE58</f>
        <v>0</v>
      </c>
      <c r="AK65" s="330">
        <f>Original_data!AF58</f>
        <v>0</v>
      </c>
      <c r="AL65" s="330">
        <f>Original_data!AG58</f>
        <v>0</v>
      </c>
      <c r="AM65" s="330">
        <f>Original_data!AH58</f>
        <v>298</v>
      </c>
      <c r="AN65" s="330">
        <f>Original_data!AI58</f>
        <v>200</v>
      </c>
      <c r="AO65" s="330">
        <f>Original_data!AJ58</f>
        <v>0</v>
      </c>
      <c r="AP65" s="330">
        <f>Original_data!AK58</f>
        <v>0</v>
      </c>
      <c r="AQ65" s="330">
        <f>Original_data!AL58</f>
        <v>0</v>
      </c>
      <c r="AR65" s="330">
        <f>Original_data!AM58</f>
        <v>0</v>
      </c>
      <c r="AS65" s="330">
        <f>Original_data!AN58</f>
        <v>0</v>
      </c>
      <c r="AT65" s="330">
        <f>Original_data!AO58</f>
        <v>0</v>
      </c>
      <c r="AU65" s="330">
        <f>Original_data!AP58</f>
        <v>0</v>
      </c>
      <c r="AV65" s="330">
        <f>Original_data!AQ58</f>
        <v>0</v>
      </c>
      <c r="AW65" s="330">
        <f>Original_data!AR58</f>
        <v>0</v>
      </c>
      <c r="AX65" s="330">
        <f>Original_data!AS58</f>
        <v>0</v>
      </c>
      <c r="AY65" s="330">
        <f>Original_data!AT58</f>
        <v>0</v>
      </c>
      <c r="AZ65" s="330">
        <f>Original_data!AU58</f>
        <v>0</v>
      </c>
      <c r="BA65" s="330">
        <f>Original_data!AV58</f>
        <v>0</v>
      </c>
      <c r="BB65" s="330">
        <f>Original_data!AW58</f>
        <v>0</v>
      </c>
      <c r="BC65" s="330">
        <f>Original_data!AX58</f>
        <v>0</v>
      </c>
      <c r="BD65" s="330">
        <f>Original_data!AY58</f>
        <v>0</v>
      </c>
      <c r="BE65" s="330">
        <f>Original_data!AZ58</f>
        <v>0</v>
      </c>
      <c r="BF65" s="330">
        <f>Original_data!BA58</f>
        <v>0</v>
      </c>
      <c r="BG65" s="330">
        <f>Original_data!BB58</f>
        <v>0</v>
      </c>
      <c r="BH65" s="330">
        <f>Original_data!BC58</f>
        <v>0</v>
      </c>
      <c r="BI65" s="330">
        <f>Original_data!BD58</f>
        <v>0</v>
      </c>
      <c r="BJ65" s="330">
        <f>Original_data!BE58</f>
        <v>0</v>
      </c>
      <c r="BK65" s="330">
        <f>Original_data!BF58</f>
        <v>0</v>
      </c>
      <c r="BL65" s="330">
        <f>Original_data!BG58</f>
        <v>0</v>
      </c>
      <c r="BM65" s="330">
        <f>Original_data!BH58</f>
        <v>0</v>
      </c>
      <c r="BN65" s="330">
        <f>Original_data!BI58</f>
        <v>0</v>
      </c>
      <c r="BO65" s="330">
        <f>Original_data!BJ58</f>
        <v>0</v>
      </c>
      <c r="BP65" s="332">
        <f>Original_data!BK58</f>
        <v>4202</v>
      </c>
    </row>
    <row r="66" spans="1:68" x14ac:dyDescent="0.25">
      <c r="A66" s="358"/>
      <c r="B66" s="4" t="str">
        <f>Original_data!A64</f>
        <v>Wood and wood products</v>
      </c>
      <c r="C66" s="5">
        <v>1E-3</v>
      </c>
      <c r="D66" s="5" t="s">
        <v>173</v>
      </c>
      <c r="E66" s="5" t="s">
        <v>176</v>
      </c>
      <c r="F66" s="317" t="s">
        <v>306</v>
      </c>
      <c r="G66" s="331">
        <f>Original_data!B59</f>
        <v>0</v>
      </c>
      <c r="H66" s="330">
        <f>Original_data!C59</f>
        <v>0</v>
      </c>
      <c r="I66" s="330">
        <f>Original_data!D59</f>
        <v>0</v>
      </c>
      <c r="J66" s="330">
        <f>Original_data!E59</f>
        <v>0</v>
      </c>
      <c r="K66" s="330">
        <f>Original_data!F59</f>
        <v>0</v>
      </c>
      <c r="L66" s="330">
        <f>Original_data!G59</f>
        <v>0</v>
      </c>
      <c r="M66" s="330">
        <f>Original_data!H59</f>
        <v>0</v>
      </c>
      <c r="N66" s="330">
        <f>Original_data!I59</f>
        <v>0</v>
      </c>
      <c r="O66" s="330">
        <f>Original_data!J59</f>
        <v>0</v>
      </c>
      <c r="P66" s="330">
        <f>Original_data!K59</f>
        <v>0</v>
      </c>
      <c r="Q66" s="330">
        <f>Original_data!L59</f>
        <v>0</v>
      </c>
      <c r="R66" s="330">
        <f>Original_data!M59</f>
        <v>0</v>
      </c>
      <c r="S66" s="330">
        <f>Original_data!N59</f>
        <v>0</v>
      </c>
      <c r="T66" s="330">
        <f>Original_data!O59</f>
        <v>0</v>
      </c>
      <c r="U66" s="330">
        <f>Original_data!P59</f>
        <v>0</v>
      </c>
      <c r="V66" s="330">
        <f>Original_data!Q59</f>
        <v>0</v>
      </c>
      <c r="W66" s="330">
        <f>Original_data!R59</f>
        <v>0</v>
      </c>
      <c r="X66" s="330">
        <f>Original_data!S59</f>
        <v>2062</v>
      </c>
      <c r="Y66" s="330" t="str">
        <f>Original_data!T59</f>
        <v>x</v>
      </c>
      <c r="Z66" s="330">
        <f>Original_data!U59</f>
        <v>0</v>
      </c>
      <c r="AA66" s="330">
        <f>Original_data!V59</f>
        <v>0</v>
      </c>
      <c r="AB66" s="330">
        <f>Original_data!W59</f>
        <v>0</v>
      </c>
      <c r="AC66" s="330">
        <f>Original_data!X59</f>
        <v>0</v>
      </c>
      <c r="AD66" s="330">
        <f>Original_data!Y59</f>
        <v>0</v>
      </c>
      <c r="AE66" s="330">
        <f>Original_data!Z59</f>
        <v>0</v>
      </c>
      <c r="AF66" s="330">
        <f>Original_data!AA59</f>
        <v>0</v>
      </c>
      <c r="AG66" s="330">
        <f>Original_data!AB59</f>
        <v>0</v>
      </c>
      <c r="AH66" s="330">
        <f>Original_data!AC59</f>
        <v>0</v>
      </c>
      <c r="AI66" s="330">
        <f>Original_data!AD59</f>
        <v>0</v>
      </c>
      <c r="AJ66" s="330">
        <f>Original_data!AE59</f>
        <v>0</v>
      </c>
      <c r="AK66" s="330">
        <f>Original_data!AF59</f>
        <v>0</v>
      </c>
      <c r="AL66" s="330">
        <f>Original_data!AG59</f>
        <v>0</v>
      </c>
      <c r="AM66" s="330">
        <f>Original_data!AH59</f>
        <v>213</v>
      </c>
      <c r="AN66" s="330">
        <f>Original_data!AI59</f>
        <v>0</v>
      </c>
      <c r="AO66" s="330">
        <f>Original_data!AJ59</f>
        <v>0</v>
      </c>
      <c r="AP66" s="330">
        <f>Original_data!AK59</f>
        <v>0</v>
      </c>
      <c r="AQ66" s="330">
        <f>Original_data!AL59</f>
        <v>0</v>
      </c>
      <c r="AR66" s="330">
        <f>Original_data!AM59</f>
        <v>0</v>
      </c>
      <c r="AS66" s="330">
        <f>Original_data!AN59</f>
        <v>0</v>
      </c>
      <c r="AT66" s="330">
        <f>Original_data!AO59</f>
        <v>0</v>
      </c>
      <c r="AU66" s="330">
        <f>Original_data!AP59</f>
        <v>0</v>
      </c>
      <c r="AV66" s="330">
        <f>Original_data!AQ59</f>
        <v>0</v>
      </c>
      <c r="AW66" s="330">
        <f>Original_data!AR59</f>
        <v>0</v>
      </c>
      <c r="AX66" s="330">
        <f>Original_data!AS59</f>
        <v>0</v>
      </c>
      <c r="AY66" s="330">
        <f>Original_data!AT59</f>
        <v>0</v>
      </c>
      <c r="AZ66" s="330">
        <f>Original_data!AU59</f>
        <v>0</v>
      </c>
      <c r="BA66" s="330">
        <f>Original_data!AV59</f>
        <v>0</v>
      </c>
      <c r="BB66" s="330">
        <f>Original_data!AW59</f>
        <v>0</v>
      </c>
      <c r="BC66" s="330">
        <f>Original_data!AX59</f>
        <v>0</v>
      </c>
      <c r="BD66" s="330">
        <f>Original_data!AY59</f>
        <v>0</v>
      </c>
      <c r="BE66" s="330">
        <f>Original_data!AZ59</f>
        <v>0</v>
      </c>
      <c r="BF66" s="330">
        <f>Original_data!BA59</f>
        <v>0</v>
      </c>
      <c r="BG66" s="330">
        <f>Original_data!BB59</f>
        <v>0</v>
      </c>
      <c r="BH66" s="330">
        <f>Original_data!BC59</f>
        <v>0</v>
      </c>
      <c r="BI66" s="330">
        <f>Original_data!BD59</f>
        <v>0</v>
      </c>
      <c r="BJ66" s="330">
        <f>Original_data!BE59</f>
        <v>0</v>
      </c>
      <c r="BK66" s="330">
        <f>Original_data!BF59</f>
        <v>0</v>
      </c>
      <c r="BL66" s="330">
        <f>Original_data!BG59</f>
        <v>0</v>
      </c>
      <c r="BM66" s="330">
        <f>Original_data!BH59</f>
        <v>0</v>
      </c>
      <c r="BN66" s="330">
        <f>Original_data!BI59</f>
        <v>0</v>
      </c>
      <c r="BO66" s="330">
        <f>Original_data!BJ59</f>
        <v>0</v>
      </c>
      <c r="BP66" s="332">
        <f>Original_data!BK59</f>
        <v>1973</v>
      </c>
    </row>
    <row r="67" spans="1:68" x14ac:dyDescent="0.25">
      <c r="A67" s="358"/>
      <c r="B67" s="4" t="str">
        <f>Original_data!A65</f>
        <v>Construction</v>
      </c>
      <c r="C67" s="5">
        <v>1E-3</v>
      </c>
      <c r="D67" s="5" t="s">
        <v>173</v>
      </c>
      <c r="E67" s="5" t="s">
        <v>140</v>
      </c>
      <c r="F67" s="317" t="s">
        <v>306</v>
      </c>
      <c r="G67" s="331">
        <f>Original_data!B60</f>
        <v>0</v>
      </c>
      <c r="H67" s="330">
        <f>Original_data!C60</f>
        <v>0</v>
      </c>
      <c r="I67" s="330">
        <f>Original_data!D60</f>
        <v>0</v>
      </c>
      <c r="J67" s="330">
        <f>Original_data!E60</f>
        <v>0</v>
      </c>
      <c r="K67" s="330">
        <f>Original_data!F60</f>
        <v>0</v>
      </c>
      <c r="L67" s="330">
        <f>Original_data!G60</f>
        <v>0</v>
      </c>
      <c r="M67" s="330">
        <f>Original_data!H60</f>
        <v>0</v>
      </c>
      <c r="N67" s="330">
        <f>Original_data!I60</f>
        <v>0</v>
      </c>
      <c r="O67" s="330">
        <f>Original_data!J60</f>
        <v>0</v>
      </c>
      <c r="P67" s="330">
        <f>Original_data!K60</f>
        <v>0</v>
      </c>
      <c r="Q67" s="330">
        <f>Original_data!L60</f>
        <v>0</v>
      </c>
      <c r="R67" s="330">
        <f>Original_data!M60</f>
        <v>0</v>
      </c>
      <c r="S67" s="330">
        <f>Original_data!N60</f>
        <v>0</v>
      </c>
      <c r="T67" s="330">
        <f>Original_data!O60</f>
        <v>0</v>
      </c>
      <c r="U67" s="330">
        <f>Original_data!P60</f>
        <v>0</v>
      </c>
      <c r="V67" s="330">
        <f>Original_data!Q60</f>
        <v>0</v>
      </c>
      <c r="W67" s="330">
        <f>Original_data!R60</f>
        <v>0</v>
      </c>
      <c r="X67" s="330">
        <f>Original_data!S60</f>
        <v>9974</v>
      </c>
      <c r="Y67" s="330" t="str">
        <f>Original_data!T60</f>
        <v>x</v>
      </c>
      <c r="Z67" s="330">
        <f>Original_data!U60</f>
        <v>0</v>
      </c>
      <c r="AA67" s="330">
        <f>Original_data!V60</f>
        <v>0</v>
      </c>
      <c r="AB67" s="330">
        <f>Original_data!W60</f>
        <v>0</v>
      </c>
      <c r="AC67" s="330">
        <f>Original_data!X60</f>
        <v>0</v>
      </c>
      <c r="AD67" s="330">
        <f>Original_data!Y60</f>
        <v>0</v>
      </c>
      <c r="AE67" s="330">
        <f>Original_data!Z60</f>
        <v>0</v>
      </c>
      <c r="AF67" s="330">
        <f>Original_data!AA60</f>
        <v>0</v>
      </c>
      <c r="AG67" s="330">
        <f>Original_data!AB60</f>
        <v>184</v>
      </c>
      <c r="AH67" s="330">
        <f>Original_data!AC60</f>
        <v>0</v>
      </c>
      <c r="AI67" s="330">
        <f>Original_data!AD60</f>
        <v>0</v>
      </c>
      <c r="AJ67" s="330">
        <f>Original_data!AE60</f>
        <v>0</v>
      </c>
      <c r="AK67" s="330">
        <f>Original_data!AF60</f>
        <v>0</v>
      </c>
      <c r="AL67" s="330">
        <f>Original_data!AG60</f>
        <v>0</v>
      </c>
      <c r="AM67" s="330">
        <f>Original_data!AH60</f>
        <v>170</v>
      </c>
      <c r="AN67" s="330">
        <f>Original_data!AI60</f>
        <v>0</v>
      </c>
      <c r="AO67" s="330">
        <f>Original_data!AJ60</f>
        <v>0</v>
      </c>
      <c r="AP67" s="330">
        <f>Original_data!AK60</f>
        <v>0</v>
      </c>
      <c r="AQ67" s="330">
        <f>Original_data!AL60</f>
        <v>0</v>
      </c>
      <c r="AR67" s="330">
        <f>Original_data!AM60</f>
        <v>0</v>
      </c>
      <c r="AS67" s="330">
        <f>Original_data!AN60</f>
        <v>0</v>
      </c>
      <c r="AT67" s="330">
        <f>Original_data!AO60</f>
        <v>0</v>
      </c>
      <c r="AU67" s="330">
        <f>Original_data!AP60</f>
        <v>0</v>
      </c>
      <c r="AV67" s="330">
        <f>Original_data!AQ60</f>
        <v>0</v>
      </c>
      <c r="AW67" s="330">
        <f>Original_data!AR60</f>
        <v>0</v>
      </c>
      <c r="AX67" s="330">
        <f>Original_data!AS60</f>
        <v>0</v>
      </c>
      <c r="AY67" s="330">
        <f>Original_data!AT60</f>
        <v>0</v>
      </c>
      <c r="AZ67" s="330">
        <f>Original_data!AU60</f>
        <v>0</v>
      </c>
      <c r="BA67" s="330">
        <f>Original_data!AV60</f>
        <v>0</v>
      </c>
      <c r="BB67" s="330">
        <f>Original_data!AW60</f>
        <v>0</v>
      </c>
      <c r="BC67" s="330">
        <f>Original_data!AX60</f>
        <v>0</v>
      </c>
      <c r="BD67" s="330">
        <f>Original_data!AY60</f>
        <v>0</v>
      </c>
      <c r="BE67" s="330">
        <f>Original_data!AZ60</f>
        <v>0</v>
      </c>
      <c r="BF67" s="330">
        <f>Original_data!BA60</f>
        <v>0</v>
      </c>
      <c r="BG67" s="330">
        <f>Original_data!BB60</f>
        <v>0</v>
      </c>
      <c r="BH67" s="330">
        <f>Original_data!BC60</f>
        <v>0</v>
      </c>
      <c r="BI67" s="330">
        <f>Original_data!BD60</f>
        <v>0</v>
      </c>
      <c r="BJ67" s="330">
        <f>Original_data!BE60</f>
        <v>0</v>
      </c>
      <c r="BK67" s="330">
        <f>Original_data!BF60</f>
        <v>0</v>
      </c>
      <c r="BL67" s="330">
        <f>Original_data!BG60</f>
        <v>0</v>
      </c>
      <c r="BM67" s="330">
        <f>Original_data!BH60</f>
        <v>0</v>
      </c>
      <c r="BN67" s="330">
        <f>Original_data!BI60</f>
        <v>0</v>
      </c>
      <c r="BO67" s="330">
        <f>Original_data!BJ60</f>
        <v>0</v>
      </c>
      <c r="BP67" s="332">
        <f>Original_data!BK60</f>
        <v>10273</v>
      </c>
    </row>
    <row r="68" spans="1:68" x14ac:dyDescent="0.25">
      <c r="A68" s="358"/>
      <c r="B68" s="4" t="str">
        <f>Original_data!A66</f>
        <v>Textile and leather</v>
      </c>
      <c r="C68" s="5">
        <v>1E-3</v>
      </c>
      <c r="D68" s="5" t="s">
        <v>173</v>
      </c>
      <c r="E68" s="5" t="s">
        <v>176</v>
      </c>
      <c r="F68" s="317" t="s">
        <v>306</v>
      </c>
      <c r="G68" s="331">
        <f>Original_data!B61</f>
        <v>0</v>
      </c>
      <c r="H68" s="330">
        <f>Original_data!C61</f>
        <v>0</v>
      </c>
      <c r="I68" s="330">
        <f>Original_data!D61</f>
        <v>0</v>
      </c>
      <c r="J68" s="330">
        <f>Original_data!E61</f>
        <v>0</v>
      </c>
      <c r="K68" s="330">
        <f>Original_data!F61</f>
        <v>160</v>
      </c>
      <c r="L68" s="330">
        <f>Original_data!G61</f>
        <v>0</v>
      </c>
      <c r="M68" s="330">
        <f>Original_data!H61</f>
        <v>0</v>
      </c>
      <c r="N68" s="330">
        <f>Original_data!I61</f>
        <v>0</v>
      </c>
      <c r="O68" s="330">
        <f>Original_data!J61</f>
        <v>0</v>
      </c>
      <c r="P68" s="330">
        <f>Original_data!K61</f>
        <v>0</v>
      </c>
      <c r="Q68" s="330">
        <f>Original_data!L61</f>
        <v>0</v>
      </c>
      <c r="R68" s="330">
        <f>Original_data!M61</f>
        <v>0</v>
      </c>
      <c r="S68" s="330">
        <f>Original_data!N61</f>
        <v>0</v>
      </c>
      <c r="T68" s="330">
        <f>Original_data!O61</f>
        <v>0</v>
      </c>
      <c r="U68" s="330">
        <f>Original_data!P61</f>
        <v>0</v>
      </c>
      <c r="V68" s="330">
        <f>Original_data!Q61</f>
        <v>0</v>
      </c>
      <c r="W68" s="330">
        <f>Original_data!R61</f>
        <v>0</v>
      </c>
      <c r="X68" s="330">
        <f>Original_data!S61</f>
        <v>2656</v>
      </c>
      <c r="Y68" s="330" t="str">
        <f>Original_data!T61</f>
        <v>x</v>
      </c>
      <c r="Z68" s="330">
        <f>Original_data!U61</f>
        <v>0</v>
      </c>
      <c r="AA68" s="330">
        <f>Original_data!V61</f>
        <v>0</v>
      </c>
      <c r="AB68" s="330">
        <f>Original_data!W61</f>
        <v>0</v>
      </c>
      <c r="AC68" s="330">
        <f>Original_data!X61</f>
        <v>0</v>
      </c>
      <c r="AD68" s="330">
        <f>Original_data!Y61</f>
        <v>0</v>
      </c>
      <c r="AE68" s="330">
        <f>Original_data!Z61</f>
        <v>0</v>
      </c>
      <c r="AF68" s="330">
        <f>Original_data!AA61</f>
        <v>0</v>
      </c>
      <c r="AG68" s="330">
        <f>Original_data!AB61</f>
        <v>0</v>
      </c>
      <c r="AH68" s="330">
        <f>Original_data!AC61</f>
        <v>0</v>
      </c>
      <c r="AI68" s="330">
        <f>Original_data!AD61</f>
        <v>0</v>
      </c>
      <c r="AJ68" s="330">
        <f>Original_data!AE61</f>
        <v>0</v>
      </c>
      <c r="AK68" s="330">
        <f>Original_data!AF61</f>
        <v>0</v>
      </c>
      <c r="AL68" s="330">
        <f>Original_data!AG61</f>
        <v>0</v>
      </c>
      <c r="AM68" s="330">
        <f>Original_data!AH61</f>
        <v>341</v>
      </c>
      <c r="AN68" s="330">
        <f>Original_data!AI61</f>
        <v>0</v>
      </c>
      <c r="AO68" s="330">
        <f>Original_data!AJ61</f>
        <v>0</v>
      </c>
      <c r="AP68" s="330">
        <f>Original_data!AK61</f>
        <v>0</v>
      </c>
      <c r="AQ68" s="330">
        <f>Original_data!AL61</f>
        <v>0</v>
      </c>
      <c r="AR68" s="330">
        <f>Original_data!AM61</f>
        <v>0</v>
      </c>
      <c r="AS68" s="330">
        <f>Original_data!AN61</f>
        <v>0</v>
      </c>
      <c r="AT68" s="330">
        <f>Original_data!AO61</f>
        <v>0</v>
      </c>
      <c r="AU68" s="330">
        <f>Original_data!AP61</f>
        <v>0</v>
      </c>
      <c r="AV68" s="330">
        <f>Original_data!AQ61</f>
        <v>0</v>
      </c>
      <c r="AW68" s="330">
        <f>Original_data!AR61</f>
        <v>0</v>
      </c>
      <c r="AX68" s="330">
        <f>Original_data!AS61</f>
        <v>0</v>
      </c>
      <c r="AY68" s="330">
        <f>Original_data!AT61</f>
        <v>0</v>
      </c>
      <c r="AZ68" s="330">
        <f>Original_data!AU61</f>
        <v>0</v>
      </c>
      <c r="BA68" s="330">
        <f>Original_data!AV61</f>
        <v>0</v>
      </c>
      <c r="BB68" s="330">
        <f>Original_data!AW61</f>
        <v>0</v>
      </c>
      <c r="BC68" s="330">
        <f>Original_data!AX61</f>
        <v>0</v>
      </c>
      <c r="BD68" s="330">
        <f>Original_data!AY61</f>
        <v>0</v>
      </c>
      <c r="BE68" s="330">
        <f>Original_data!AZ61</f>
        <v>0</v>
      </c>
      <c r="BF68" s="330">
        <f>Original_data!BA61</f>
        <v>0</v>
      </c>
      <c r="BG68" s="330">
        <f>Original_data!BB61</f>
        <v>0</v>
      </c>
      <c r="BH68" s="330">
        <f>Original_data!BC61</f>
        <v>0</v>
      </c>
      <c r="BI68" s="330">
        <f>Original_data!BD61</f>
        <v>0</v>
      </c>
      <c r="BJ68" s="330">
        <f>Original_data!BE61</f>
        <v>0</v>
      </c>
      <c r="BK68" s="330">
        <f>Original_data!BF61</f>
        <v>0</v>
      </c>
      <c r="BL68" s="330">
        <f>Original_data!BG61</f>
        <v>0</v>
      </c>
      <c r="BM68" s="330">
        <f>Original_data!BH61</f>
        <v>0</v>
      </c>
      <c r="BN68" s="330">
        <f>Original_data!BI61</f>
        <v>0</v>
      </c>
      <c r="BO68" s="330">
        <f>Original_data!BJ61</f>
        <v>0</v>
      </c>
      <c r="BP68" s="332">
        <f>Original_data!BK61</f>
        <v>724</v>
      </c>
    </row>
    <row r="69" spans="1:68" ht="12.6" thickBot="1" x14ac:dyDescent="0.3">
      <c r="A69" s="361"/>
      <c r="B69" s="46" t="str">
        <f>Original_data!A67</f>
        <v>Non-specified (industry)</v>
      </c>
      <c r="C69" s="34">
        <v>1E-3</v>
      </c>
      <c r="D69" s="34" t="s">
        <v>173</v>
      </c>
      <c r="E69" s="48" t="s">
        <v>176</v>
      </c>
      <c r="F69" s="320" t="s">
        <v>306</v>
      </c>
      <c r="G69" s="331">
        <f>Original_data!B62</f>
        <v>1026</v>
      </c>
      <c r="H69" s="330">
        <f>Original_data!C62</f>
        <v>0</v>
      </c>
      <c r="I69" s="330">
        <f>Original_data!D62</f>
        <v>0</v>
      </c>
      <c r="J69" s="330">
        <f>Original_data!E62</f>
        <v>0</v>
      </c>
      <c r="K69" s="330">
        <f>Original_data!F62</f>
        <v>0</v>
      </c>
      <c r="L69" s="330">
        <f>Original_data!G62</f>
        <v>0</v>
      </c>
      <c r="M69" s="330">
        <f>Original_data!H62</f>
        <v>0</v>
      </c>
      <c r="N69" s="330">
        <f>Original_data!I62</f>
        <v>0</v>
      </c>
      <c r="O69" s="330">
        <f>Original_data!J62</f>
        <v>0</v>
      </c>
      <c r="P69" s="330">
        <f>Original_data!K62</f>
        <v>0</v>
      </c>
      <c r="Q69" s="330">
        <f>Original_data!L62</f>
        <v>0</v>
      </c>
      <c r="R69" s="330">
        <f>Original_data!M62</f>
        <v>0</v>
      </c>
      <c r="S69" s="330">
        <f>Original_data!N62</f>
        <v>0</v>
      </c>
      <c r="T69" s="330">
        <f>Original_data!O62</f>
        <v>0</v>
      </c>
      <c r="U69" s="330">
        <f>Original_data!P62</f>
        <v>0</v>
      </c>
      <c r="V69" s="330">
        <f>Original_data!Q62</f>
        <v>0</v>
      </c>
      <c r="W69" s="330">
        <f>Original_data!R62</f>
        <v>0</v>
      </c>
      <c r="X69" s="330">
        <f>Original_data!S62</f>
        <v>54045</v>
      </c>
      <c r="Y69" s="330" t="str">
        <f>Original_data!T62</f>
        <v>x</v>
      </c>
      <c r="Z69" s="330">
        <f>Original_data!U62</f>
        <v>0</v>
      </c>
      <c r="AA69" s="330">
        <f>Original_data!V62</f>
        <v>0</v>
      </c>
      <c r="AB69" s="330">
        <f>Original_data!W62</f>
        <v>0</v>
      </c>
      <c r="AC69" s="330">
        <f>Original_data!X62</f>
        <v>0</v>
      </c>
      <c r="AD69" s="330">
        <f>Original_data!Y62</f>
        <v>0</v>
      </c>
      <c r="AE69" s="330">
        <f>Original_data!Z62</f>
        <v>0</v>
      </c>
      <c r="AF69" s="330">
        <f>Original_data!AA62</f>
        <v>0</v>
      </c>
      <c r="AG69" s="330">
        <f>Original_data!AB62</f>
        <v>46</v>
      </c>
      <c r="AH69" s="330">
        <f>Original_data!AC62</f>
        <v>0</v>
      </c>
      <c r="AI69" s="330">
        <f>Original_data!AD62</f>
        <v>0</v>
      </c>
      <c r="AJ69" s="330">
        <f>Original_data!AE62</f>
        <v>0</v>
      </c>
      <c r="AK69" s="330">
        <f>Original_data!AF62</f>
        <v>0</v>
      </c>
      <c r="AL69" s="330">
        <f>Original_data!AG62</f>
        <v>0</v>
      </c>
      <c r="AM69" s="330">
        <f>Original_data!AH62</f>
        <v>170</v>
      </c>
      <c r="AN69" s="330">
        <f>Original_data!AI62</f>
        <v>0</v>
      </c>
      <c r="AO69" s="330">
        <f>Original_data!AJ62</f>
        <v>0</v>
      </c>
      <c r="AP69" s="330">
        <f>Original_data!AK62</f>
        <v>0</v>
      </c>
      <c r="AQ69" s="330">
        <f>Original_data!AL62</f>
        <v>0</v>
      </c>
      <c r="AR69" s="330">
        <f>Original_data!AM62</f>
        <v>0</v>
      </c>
      <c r="AS69" s="330">
        <f>Original_data!AN62</f>
        <v>0</v>
      </c>
      <c r="AT69" s="330">
        <f>Original_data!AO62</f>
        <v>0</v>
      </c>
      <c r="AU69" s="330">
        <f>Original_data!AP62</f>
        <v>0</v>
      </c>
      <c r="AV69" s="330">
        <f>Original_data!AQ62</f>
        <v>0</v>
      </c>
      <c r="AW69" s="330">
        <f>Original_data!AR62</f>
        <v>0</v>
      </c>
      <c r="AX69" s="330">
        <f>Original_data!AS62</f>
        <v>0</v>
      </c>
      <c r="AY69" s="330">
        <f>Original_data!AT62</f>
        <v>0</v>
      </c>
      <c r="AZ69" s="330">
        <f>Original_data!AU62</f>
        <v>751</v>
      </c>
      <c r="BA69" s="330">
        <f>Original_data!AV62</f>
        <v>0</v>
      </c>
      <c r="BB69" s="330">
        <f>Original_data!AW62</f>
        <v>0</v>
      </c>
      <c r="BC69" s="330">
        <f>Original_data!AX62</f>
        <v>0</v>
      </c>
      <c r="BD69" s="330">
        <f>Original_data!AY62</f>
        <v>0</v>
      </c>
      <c r="BE69" s="330">
        <f>Original_data!AZ62</f>
        <v>0</v>
      </c>
      <c r="BF69" s="330">
        <f>Original_data!BA62</f>
        <v>0</v>
      </c>
      <c r="BG69" s="330">
        <f>Original_data!BB62</f>
        <v>0</v>
      </c>
      <c r="BH69" s="330">
        <f>Original_data!BC62</f>
        <v>0</v>
      </c>
      <c r="BI69" s="330">
        <f>Original_data!BD62</f>
        <v>0</v>
      </c>
      <c r="BJ69" s="330">
        <f>Original_data!BE62</f>
        <v>0</v>
      </c>
      <c r="BK69" s="330">
        <f>Original_data!BF62</f>
        <v>0</v>
      </c>
      <c r="BL69" s="330">
        <f>Original_data!BG62</f>
        <v>0</v>
      </c>
      <c r="BM69" s="330">
        <f>Original_data!BH62</f>
        <v>0</v>
      </c>
      <c r="BN69" s="330">
        <f>Original_data!BI62</f>
        <v>0</v>
      </c>
      <c r="BO69" s="330">
        <f>Original_data!BJ62</f>
        <v>0</v>
      </c>
      <c r="BP69" s="332">
        <f>Original_data!BK62</f>
        <v>22821</v>
      </c>
    </row>
    <row r="70" spans="1:68" x14ac:dyDescent="0.25">
      <c r="A70" s="354" t="s">
        <v>165</v>
      </c>
      <c r="B70" s="22" t="str">
        <f>Original_data!A70</f>
        <v>Domestic aviation</v>
      </c>
      <c r="C70" s="45">
        <v>1E-3</v>
      </c>
      <c r="D70" s="45" t="s">
        <v>173</v>
      </c>
      <c r="E70" s="143" t="s">
        <v>178</v>
      </c>
      <c r="F70" s="319" t="s">
        <v>306</v>
      </c>
      <c r="G70" s="331">
        <f>Original_data!B63</f>
        <v>0</v>
      </c>
      <c r="H70" s="330">
        <f>Original_data!C63</f>
        <v>0</v>
      </c>
      <c r="I70" s="330">
        <f>Original_data!D63</f>
        <v>0</v>
      </c>
      <c r="J70" s="330">
        <f>Original_data!E63</f>
        <v>0</v>
      </c>
      <c r="K70" s="330">
        <f>Original_data!F63</f>
        <v>0</v>
      </c>
      <c r="L70" s="330">
        <f>Original_data!G63</f>
        <v>0</v>
      </c>
      <c r="M70" s="330">
        <f>Original_data!H63</f>
        <v>0</v>
      </c>
      <c r="N70" s="330">
        <f>Original_data!I63</f>
        <v>0</v>
      </c>
      <c r="O70" s="330">
        <f>Original_data!J63</f>
        <v>0</v>
      </c>
      <c r="P70" s="330">
        <f>Original_data!K63</f>
        <v>0</v>
      </c>
      <c r="Q70" s="330">
        <f>Original_data!L63</f>
        <v>0</v>
      </c>
      <c r="R70" s="330">
        <f>Original_data!M63</f>
        <v>0</v>
      </c>
      <c r="S70" s="330">
        <f>Original_data!N63</f>
        <v>0</v>
      </c>
      <c r="T70" s="330">
        <f>Original_data!O63</f>
        <v>0</v>
      </c>
      <c r="U70" s="330">
        <f>Original_data!P63</f>
        <v>0</v>
      </c>
      <c r="V70" s="330">
        <f>Original_data!Q63</f>
        <v>0</v>
      </c>
      <c r="W70" s="330">
        <f>Original_data!R63</f>
        <v>0</v>
      </c>
      <c r="X70" s="330">
        <f>Original_data!S63</f>
        <v>12457</v>
      </c>
      <c r="Y70" s="330" t="str">
        <f>Original_data!T63</f>
        <v>x</v>
      </c>
      <c r="Z70" s="330">
        <f>Original_data!U63</f>
        <v>0</v>
      </c>
      <c r="AA70" s="330">
        <f>Original_data!V63</f>
        <v>0</v>
      </c>
      <c r="AB70" s="330">
        <f>Original_data!W63</f>
        <v>0</v>
      </c>
      <c r="AC70" s="330">
        <f>Original_data!X63</f>
        <v>0</v>
      </c>
      <c r="AD70" s="330">
        <f>Original_data!Y63</f>
        <v>0</v>
      </c>
      <c r="AE70" s="330">
        <f>Original_data!Z63</f>
        <v>0</v>
      </c>
      <c r="AF70" s="330">
        <f>Original_data!AA63</f>
        <v>0</v>
      </c>
      <c r="AG70" s="330">
        <f>Original_data!AB63</f>
        <v>0</v>
      </c>
      <c r="AH70" s="330">
        <f>Original_data!AC63</f>
        <v>0</v>
      </c>
      <c r="AI70" s="330">
        <f>Original_data!AD63</f>
        <v>0</v>
      </c>
      <c r="AJ70" s="330">
        <f>Original_data!AE63</f>
        <v>0</v>
      </c>
      <c r="AK70" s="330">
        <f>Original_data!AF63</f>
        <v>0</v>
      </c>
      <c r="AL70" s="330">
        <f>Original_data!AG63</f>
        <v>0</v>
      </c>
      <c r="AM70" s="330">
        <f>Original_data!AH63</f>
        <v>0</v>
      </c>
      <c r="AN70" s="330">
        <f>Original_data!AI63</f>
        <v>0</v>
      </c>
      <c r="AO70" s="330">
        <f>Original_data!AJ63</f>
        <v>0</v>
      </c>
      <c r="AP70" s="330">
        <f>Original_data!AK63</f>
        <v>0</v>
      </c>
      <c r="AQ70" s="330">
        <f>Original_data!AL63</f>
        <v>0</v>
      </c>
      <c r="AR70" s="330">
        <f>Original_data!AM63</f>
        <v>0</v>
      </c>
      <c r="AS70" s="330">
        <f>Original_data!AN63</f>
        <v>0</v>
      </c>
      <c r="AT70" s="330">
        <f>Original_data!AO63</f>
        <v>0</v>
      </c>
      <c r="AU70" s="330">
        <f>Original_data!AP63</f>
        <v>0</v>
      </c>
      <c r="AV70" s="330">
        <f>Original_data!AQ63</f>
        <v>0</v>
      </c>
      <c r="AW70" s="330">
        <f>Original_data!AR63</f>
        <v>0</v>
      </c>
      <c r="AX70" s="330">
        <f>Original_data!AS63</f>
        <v>0</v>
      </c>
      <c r="AY70" s="330">
        <f>Original_data!AT63</f>
        <v>0</v>
      </c>
      <c r="AZ70" s="330">
        <f>Original_data!AU63</f>
        <v>219</v>
      </c>
      <c r="BA70" s="330">
        <f>Original_data!AV63</f>
        <v>0</v>
      </c>
      <c r="BB70" s="330">
        <f>Original_data!AW63</f>
        <v>0</v>
      </c>
      <c r="BC70" s="330">
        <f>Original_data!AX63</f>
        <v>0</v>
      </c>
      <c r="BD70" s="330">
        <f>Original_data!AY63</f>
        <v>0</v>
      </c>
      <c r="BE70" s="330">
        <f>Original_data!AZ63</f>
        <v>0</v>
      </c>
      <c r="BF70" s="330">
        <f>Original_data!BA63</f>
        <v>0</v>
      </c>
      <c r="BG70" s="330">
        <f>Original_data!BB63</f>
        <v>0</v>
      </c>
      <c r="BH70" s="330">
        <f>Original_data!BC63</f>
        <v>0</v>
      </c>
      <c r="BI70" s="330">
        <f>Original_data!BD63</f>
        <v>0</v>
      </c>
      <c r="BJ70" s="330">
        <f>Original_data!BE63</f>
        <v>0</v>
      </c>
      <c r="BK70" s="330">
        <f>Original_data!BF63</f>
        <v>0</v>
      </c>
      <c r="BL70" s="330">
        <f>Original_data!BG63</f>
        <v>0</v>
      </c>
      <c r="BM70" s="330">
        <f>Original_data!BH63</f>
        <v>0</v>
      </c>
      <c r="BN70" s="330">
        <f>Original_data!BI63</f>
        <v>0</v>
      </c>
      <c r="BO70" s="330">
        <f>Original_data!BJ63</f>
        <v>0</v>
      </c>
      <c r="BP70" s="332">
        <f>Original_data!BK63</f>
        <v>8292</v>
      </c>
    </row>
    <row r="71" spans="1:68" x14ac:dyDescent="0.25">
      <c r="A71" s="355"/>
      <c r="B71" s="4" t="str">
        <f>Original_data!A71</f>
        <v>Road</v>
      </c>
      <c r="C71" s="5">
        <v>1E-3</v>
      </c>
      <c r="D71" s="5" t="s">
        <v>173</v>
      </c>
      <c r="E71" s="174" t="s">
        <v>175</v>
      </c>
      <c r="F71" s="317" t="s">
        <v>306</v>
      </c>
      <c r="G71" s="331">
        <f>Original_data!B64</f>
        <v>0</v>
      </c>
      <c r="H71" s="330">
        <f>Original_data!C64</f>
        <v>0</v>
      </c>
      <c r="I71" s="330">
        <f>Original_data!D64</f>
        <v>0</v>
      </c>
      <c r="J71" s="330">
        <f>Original_data!E64</f>
        <v>0</v>
      </c>
      <c r="K71" s="330">
        <f>Original_data!F64</f>
        <v>0</v>
      </c>
      <c r="L71" s="330">
        <f>Original_data!G64</f>
        <v>0</v>
      </c>
      <c r="M71" s="330">
        <f>Original_data!H64</f>
        <v>0</v>
      </c>
      <c r="N71" s="330">
        <f>Original_data!I64</f>
        <v>0</v>
      </c>
      <c r="O71" s="330">
        <f>Original_data!J64</f>
        <v>0</v>
      </c>
      <c r="P71" s="330">
        <f>Original_data!K64</f>
        <v>0</v>
      </c>
      <c r="Q71" s="330">
        <f>Original_data!L64</f>
        <v>0</v>
      </c>
      <c r="R71" s="330">
        <f>Original_data!M64</f>
        <v>0</v>
      </c>
      <c r="S71" s="330">
        <f>Original_data!N64</f>
        <v>0</v>
      </c>
      <c r="T71" s="330">
        <f>Original_data!O64</f>
        <v>0</v>
      </c>
      <c r="U71" s="330">
        <f>Original_data!P64</f>
        <v>0</v>
      </c>
      <c r="V71" s="330">
        <f>Original_data!Q64</f>
        <v>0</v>
      </c>
      <c r="W71" s="330">
        <f>Original_data!R64</f>
        <v>0</v>
      </c>
      <c r="X71" s="330">
        <f>Original_data!S64</f>
        <v>1015</v>
      </c>
      <c r="Y71" s="330" t="str">
        <f>Original_data!T64</f>
        <v>x</v>
      </c>
      <c r="Z71" s="330">
        <f>Original_data!U64</f>
        <v>0</v>
      </c>
      <c r="AA71" s="330">
        <f>Original_data!V64</f>
        <v>0</v>
      </c>
      <c r="AB71" s="330">
        <f>Original_data!W64</f>
        <v>0</v>
      </c>
      <c r="AC71" s="330">
        <f>Original_data!X64</f>
        <v>0</v>
      </c>
      <c r="AD71" s="330">
        <f>Original_data!Y64</f>
        <v>0</v>
      </c>
      <c r="AE71" s="330">
        <f>Original_data!Z64</f>
        <v>0</v>
      </c>
      <c r="AF71" s="330">
        <f>Original_data!AA64</f>
        <v>0</v>
      </c>
      <c r="AG71" s="330">
        <f>Original_data!AB64</f>
        <v>46</v>
      </c>
      <c r="AH71" s="330">
        <f>Original_data!AC64</f>
        <v>0</v>
      </c>
      <c r="AI71" s="330">
        <f>Original_data!AD64</f>
        <v>0</v>
      </c>
      <c r="AJ71" s="330">
        <f>Original_data!AE64</f>
        <v>0</v>
      </c>
      <c r="AK71" s="330">
        <f>Original_data!AF64</f>
        <v>0</v>
      </c>
      <c r="AL71" s="330">
        <f>Original_data!AG64</f>
        <v>0</v>
      </c>
      <c r="AM71" s="330">
        <f>Original_data!AH64</f>
        <v>0</v>
      </c>
      <c r="AN71" s="330">
        <f>Original_data!AI64</f>
        <v>0</v>
      </c>
      <c r="AO71" s="330">
        <f>Original_data!AJ64</f>
        <v>0</v>
      </c>
      <c r="AP71" s="330">
        <f>Original_data!AK64</f>
        <v>0</v>
      </c>
      <c r="AQ71" s="330">
        <f>Original_data!AL64</f>
        <v>0</v>
      </c>
      <c r="AR71" s="330">
        <f>Original_data!AM64</f>
        <v>0</v>
      </c>
      <c r="AS71" s="330">
        <f>Original_data!AN64</f>
        <v>0</v>
      </c>
      <c r="AT71" s="330">
        <f>Original_data!AO64</f>
        <v>0</v>
      </c>
      <c r="AU71" s="330">
        <f>Original_data!AP64</f>
        <v>0</v>
      </c>
      <c r="AV71" s="330">
        <f>Original_data!AQ64</f>
        <v>0</v>
      </c>
      <c r="AW71" s="330">
        <f>Original_data!AR64</f>
        <v>0</v>
      </c>
      <c r="AX71" s="330">
        <f>Original_data!AS64</f>
        <v>0</v>
      </c>
      <c r="AY71" s="330">
        <f>Original_data!AT64</f>
        <v>1003</v>
      </c>
      <c r="AZ71" s="330">
        <f>Original_data!AU64</f>
        <v>0</v>
      </c>
      <c r="BA71" s="330">
        <f>Original_data!AV64</f>
        <v>0</v>
      </c>
      <c r="BB71" s="330">
        <f>Original_data!AW64</f>
        <v>0</v>
      </c>
      <c r="BC71" s="330">
        <f>Original_data!AX64</f>
        <v>0</v>
      </c>
      <c r="BD71" s="330">
        <f>Original_data!AY64</f>
        <v>0</v>
      </c>
      <c r="BE71" s="330">
        <f>Original_data!AZ64</f>
        <v>0</v>
      </c>
      <c r="BF71" s="330">
        <f>Original_data!BA64</f>
        <v>0</v>
      </c>
      <c r="BG71" s="330">
        <f>Original_data!BB64</f>
        <v>0</v>
      </c>
      <c r="BH71" s="330">
        <f>Original_data!BC64</f>
        <v>0</v>
      </c>
      <c r="BI71" s="330">
        <f>Original_data!BD64</f>
        <v>0</v>
      </c>
      <c r="BJ71" s="330">
        <f>Original_data!BE64</f>
        <v>0</v>
      </c>
      <c r="BK71" s="330">
        <f>Original_data!BF64</f>
        <v>0</v>
      </c>
      <c r="BL71" s="330">
        <f>Original_data!BG64</f>
        <v>0</v>
      </c>
      <c r="BM71" s="330">
        <f>Original_data!BH64</f>
        <v>0</v>
      </c>
      <c r="BN71" s="330">
        <f>Original_data!BI64</f>
        <v>0</v>
      </c>
      <c r="BO71" s="330">
        <f>Original_data!BJ64</f>
        <v>0</v>
      </c>
      <c r="BP71" s="332">
        <f>Original_data!BK64</f>
        <v>709</v>
      </c>
    </row>
    <row r="72" spans="1:68" x14ac:dyDescent="0.25">
      <c r="A72" s="355"/>
      <c r="B72" s="4" t="str">
        <f>Original_data!A72</f>
        <v>Rail</v>
      </c>
      <c r="C72" s="5">
        <v>1E-3</v>
      </c>
      <c r="D72" s="5" t="s">
        <v>173</v>
      </c>
      <c r="E72" s="19" t="s">
        <v>178</v>
      </c>
      <c r="F72" s="317" t="s">
        <v>306</v>
      </c>
      <c r="G72" s="331">
        <f>Original_data!B65</f>
        <v>0</v>
      </c>
      <c r="H72" s="330">
        <f>Original_data!C65</f>
        <v>0</v>
      </c>
      <c r="I72" s="330">
        <f>Original_data!D65</f>
        <v>0</v>
      </c>
      <c r="J72" s="330">
        <f>Original_data!E65</f>
        <v>0</v>
      </c>
      <c r="K72" s="330">
        <f>Original_data!F65</f>
        <v>0</v>
      </c>
      <c r="L72" s="330">
        <f>Original_data!G65</f>
        <v>0</v>
      </c>
      <c r="M72" s="330">
        <f>Original_data!H65</f>
        <v>57</v>
      </c>
      <c r="N72" s="330">
        <f>Original_data!I65</f>
        <v>0</v>
      </c>
      <c r="O72" s="330">
        <f>Original_data!J65</f>
        <v>0</v>
      </c>
      <c r="P72" s="330">
        <f>Original_data!K65</f>
        <v>0</v>
      </c>
      <c r="Q72" s="330">
        <f>Original_data!L65</f>
        <v>0</v>
      </c>
      <c r="R72" s="330">
        <f>Original_data!M65</f>
        <v>0</v>
      </c>
      <c r="S72" s="330">
        <f>Original_data!N65</f>
        <v>0</v>
      </c>
      <c r="T72" s="330">
        <f>Original_data!O65</f>
        <v>0</v>
      </c>
      <c r="U72" s="330">
        <f>Original_data!P65</f>
        <v>0</v>
      </c>
      <c r="V72" s="330">
        <f>Original_data!Q65</f>
        <v>0</v>
      </c>
      <c r="W72" s="330">
        <f>Original_data!R65</f>
        <v>0</v>
      </c>
      <c r="X72" s="330">
        <f>Original_data!S65</f>
        <v>4073</v>
      </c>
      <c r="Y72" s="330" t="str">
        <f>Original_data!T65</f>
        <v>x</v>
      </c>
      <c r="Z72" s="330">
        <f>Original_data!U65</f>
        <v>0</v>
      </c>
      <c r="AA72" s="330">
        <f>Original_data!V65</f>
        <v>0</v>
      </c>
      <c r="AB72" s="330">
        <f>Original_data!W65</f>
        <v>0</v>
      </c>
      <c r="AC72" s="330">
        <f>Original_data!X65</f>
        <v>0</v>
      </c>
      <c r="AD72" s="330">
        <f>Original_data!Y65</f>
        <v>0</v>
      </c>
      <c r="AE72" s="330">
        <f>Original_data!Z65</f>
        <v>0</v>
      </c>
      <c r="AF72" s="330">
        <f>Original_data!AA65</f>
        <v>0</v>
      </c>
      <c r="AG72" s="330">
        <f>Original_data!AB65</f>
        <v>0</v>
      </c>
      <c r="AH72" s="330">
        <f>Original_data!AC65</f>
        <v>0</v>
      </c>
      <c r="AI72" s="330">
        <f>Original_data!AD65</f>
        <v>0</v>
      </c>
      <c r="AJ72" s="330">
        <f>Original_data!AE65</f>
        <v>0</v>
      </c>
      <c r="AK72" s="330">
        <f>Original_data!AF65</f>
        <v>0</v>
      </c>
      <c r="AL72" s="330">
        <f>Original_data!AG65</f>
        <v>0</v>
      </c>
      <c r="AM72" s="330">
        <f>Original_data!AH65</f>
        <v>17466</v>
      </c>
      <c r="AN72" s="330">
        <f>Original_data!AI65</f>
        <v>0</v>
      </c>
      <c r="AO72" s="330">
        <f>Original_data!AJ65</f>
        <v>0</v>
      </c>
      <c r="AP72" s="330">
        <f>Original_data!AK65</f>
        <v>0</v>
      </c>
      <c r="AQ72" s="330">
        <f>Original_data!AL65</f>
        <v>0</v>
      </c>
      <c r="AR72" s="330">
        <f>Original_data!AM65</f>
        <v>0</v>
      </c>
      <c r="AS72" s="330">
        <f>Original_data!AN65</f>
        <v>0</v>
      </c>
      <c r="AT72" s="330">
        <f>Original_data!AO65</f>
        <v>0</v>
      </c>
      <c r="AU72" s="330">
        <f>Original_data!AP65</f>
        <v>0</v>
      </c>
      <c r="AV72" s="330">
        <f>Original_data!AQ65</f>
        <v>0</v>
      </c>
      <c r="AW72" s="330">
        <f>Original_data!AR65</f>
        <v>0</v>
      </c>
      <c r="AX72" s="330">
        <f>Original_data!AS65</f>
        <v>0</v>
      </c>
      <c r="AY72" s="330">
        <f>Original_data!AT65</f>
        <v>90</v>
      </c>
      <c r="AZ72" s="330">
        <f>Original_data!AU65</f>
        <v>0</v>
      </c>
      <c r="BA72" s="330">
        <f>Original_data!AV65</f>
        <v>0</v>
      </c>
      <c r="BB72" s="330">
        <f>Original_data!AW65</f>
        <v>555</v>
      </c>
      <c r="BC72" s="330">
        <f>Original_data!AX65</f>
        <v>0</v>
      </c>
      <c r="BD72" s="330">
        <f>Original_data!AY65</f>
        <v>0</v>
      </c>
      <c r="BE72" s="330">
        <f>Original_data!AZ65</f>
        <v>0</v>
      </c>
      <c r="BF72" s="330">
        <f>Original_data!BA65</f>
        <v>0</v>
      </c>
      <c r="BG72" s="330">
        <f>Original_data!BB65</f>
        <v>0</v>
      </c>
      <c r="BH72" s="330">
        <f>Original_data!BC65</f>
        <v>0</v>
      </c>
      <c r="BI72" s="330">
        <f>Original_data!BD65</f>
        <v>0</v>
      </c>
      <c r="BJ72" s="330">
        <f>Original_data!BE65</f>
        <v>0</v>
      </c>
      <c r="BK72" s="330">
        <f>Original_data!BF65</f>
        <v>0</v>
      </c>
      <c r="BL72" s="330">
        <f>Original_data!BG65</f>
        <v>0</v>
      </c>
      <c r="BM72" s="330">
        <f>Original_data!BH65</f>
        <v>0</v>
      </c>
      <c r="BN72" s="330">
        <f>Original_data!BI65</f>
        <v>0</v>
      </c>
      <c r="BO72" s="330">
        <f>Original_data!BJ65</f>
        <v>0</v>
      </c>
      <c r="BP72" s="332">
        <f>Original_data!BK65</f>
        <v>3122</v>
      </c>
    </row>
    <row r="73" spans="1:68" x14ac:dyDescent="0.25">
      <c r="A73" s="355"/>
      <c r="B73" s="4" t="str">
        <f>Original_data!A73</f>
        <v>Pipeline transport</v>
      </c>
      <c r="C73" s="5">
        <v>1E-3</v>
      </c>
      <c r="D73" s="5" t="s">
        <v>173</v>
      </c>
      <c r="E73" s="19" t="s">
        <v>178</v>
      </c>
      <c r="F73" s="317" t="s">
        <v>306</v>
      </c>
      <c r="G73" s="331">
        <f>Original_data!B66</f>
        <v>0</v>
      </c>
      <c r="H73" s="330">
        <f>Original_data!C66</f>
        <v>0</v>
      </c>
      <c r="I73" s="330">
        <f>Original_data!D66</f>
        <v>0</v>
      </c>
      <c r="J73" s="330">
        <f>Original_data!E66</f>
        <v>0</v>
      </c>
      <c r="K73" s="330">
        <f>Original_data!F66</f>
        <v>0</v>
      </c>
      <c r="L73" s="330">
        <f>Original_data!G66</f>
        <v>0</v>
      </c>
      <c r="M73" s="330">
        <f>Original_data!H66</f>
        <v>0</v>
      </c>
      <c r="N73" s="330">
        <f>Original_data!I66</f>
        <v>0</v>
      </c>
      <c r="O73" s="330">
        <f>Original_data!J66</f>
        <v>0</v>
      </c>
      <c r="P73" s="330">
        <f>Original_data!K66</f>
        <v>0</v>
      </c>
      <c r="Q73" s="330">
        <f>Original_data!L66</f>
        <v>0</v>
      </c>
      <c r="R73" s="330">
        <f>Original_data!M66</f>
        <v>0</v>
      </c>
      <c r="S73" s="330">
        <f>Original_data!N66</f>
        <v>0</v>
      </c>
      <c r="T73" s="330">
        <f>Original_data!O66</f>
        <v>0</v>
      </c>
      <c r="U73" s="330">
        <f>Original_data!P66</f>
        <v>0</v>
      </c>
      <c r="V73" s="330">
        <f>Original_data!Q66</f>
        <v>0</v>
      </c>
      <c r="W73" s="330">
        <f>Original_data!R66</f>
        <v>0</v>
      </c>
      <c r="X73" s="330">
        <f>Original_data!S66</f>
        <v>2276</v>
      </c>
      <c r="Y73" s="330" t="str">
        <f>Original_data!T66</f>
        <v>x</v>
      </c>
      <c r="Z73" s="330">
        <f>Original_data!U66</f>
        <v>0</v>
      </c>
      <c r="AA73" s="330">
        <f>Original_data!V66</f>
        <v>0</v>
      </c>
      <c r="AB73" s="330">
        <f>Original_data!W66</f>
        <v>0</v>
      </c>
      <c r="AC73" s="330">
        <f>Original_data!X66</f>
        <v>0</v>
      </c>
      <c r="AD73" s="330">
        <f>Original_data!Y66</f>
        <v>0</v>
      </c>
      <c r="AE73" s="330">
        <f>Original_data!Z66</f>
        <v>0</v>
      </c>
      <c r="AF73" s="330">
        <f>Original_data!AA66</f>
        <v>0</v>
      </c>
      <c r="AG73" s="330">
        <f>Original_data!AB66</f>
        <v>0</v>
      </c>
      <c r="AH73" s="330">
        <f>Original_data!AC66</f>
        <v>0</v>
      </c>
      <c r="AI73" s="330">
        <f>Original_data!AD66</f>
        <v>0</v>
      </c>
      <c r="AJ73" s="330">
        <f>Original_data!AE66</f>
        <v>0</v>
      </c>
      <c r="AK73" s="330">
        <f>Original_data!AF66</f>
        <v>0</v>
      </c>
      <c r="AL73" s="330">
        <f>Original_data!AG66</f>
        <v>0</v>
      </c>
      <c r="AM73" s="330">
        <f>Original_data!AH66</f>
        <v>0</v>
      </c>
      <c r="AN73" s="330">
        <f>Original_data!AI66</f>
        <v>0</v>
      </c>
      <c r="AO73" s="330">
        <f>Original_data!AJ66</f>
        <v>0</v>
      </c>
      <c r="AP73" s="330">
        <f>Original_data!AK66</f>
        <v>0</v>
      </c>
      <c r="AQ73" s="330">
        <f>Original_data!AL66</f>
        <v>0</v>
      </c>
      <c r="AR73" s="330">
        <f>Original_data!AM66</f>
        <v>0</v>
      </c>
      <c r="AS73" s="330">
        <f>Original_data!AN66</f>
        <v>0</v>
      </c>
      <c r="AT73" s="330">
        <f>Original_data!AO66</f>
        <v>0</v>
      </c>
      <c r="AU73" s="330">
        <f>Original_data!AP66</f>
        <v>0</v>
      </c>
      <c r="AV73" s="330">
        <f>Original_data!AQ66</f>
        <v>0</v>
      </c>
      <c r="AW73" s="330">
        <f>Original_data!AR66</f>
        <v>0</v>
      </c>
      <c r="AX73" s="330">
        <f>Original_data!AS66</f>
        <v>0</v>
      </c>
      <c r="AY73" s="330">
        <f>Original_data!AT66</f>
        <v>0</v>
      </c>
      <c r="AZ73" s="330">
        <f>Original_data!AU66</f>
        <v>0</v>
      </c>
      <c r="BA73" s="330">
        <f>Original_data!AV66</f>
        <v>0</v>
      </c>
      <c r="BB73" s="330">
        <f>Original_data!AW66</f>
        <v>0</v>
      </c>
      <c r="BC73" s="330">
        <f>Original_data!AX66</f>
        <v>0</v>
      </c>
      <c r="BD73" s="330">
        <f>Original_data!AY66</f>
        <v>0</v>
      </c>
      <c r="BE73" s="330">
        <f>Original_data!AZ66</f>
        <v>0</v>
      </c>
      <c r="BF73" s="330">
        <f>Original_data!BA66</f>
        <v>0</v>
      </c>
      <c r="BG73" s="330">
        <f>Original_data!BB66</f>
        <v>0</v>
      </c>
      <c r="BH73" s="330">
        <f>Original_data!BC66</f>
        <v>0</v>
      </c>
      <c r="BI73" s="330">
        <f>Original_data!BD66</f>
        <v>0</v>
      </c>
      <c r="BJ73" s="330">
        <f>Original_data!BE66</f>
        <v>0</v>
      </c>
      <c r="BK73" s="330">
        <f>Original_data!BF66</f>
        <v>0</v>
      </c>
      <c r="BL73" s="330">
        <f>Original_data!BG66</f>
        <v>0</v>
      </c>
      <c r="BM73" s="330">
        <f>Original_data!BH66</f>
        <v>0</v>
      </c>
      <c r="BN73" s="330">
        <f>Original_data!BI66</f>
        <v>0</v>
      </c>
      <c r="BO73" s="330">
        <f>Original_data!BJ66</f>
        <v>0</v>
      </c>
      <c r="BP73" s="332">
        <f>Original_data!BK66</f>
        <v>1217</v>
      </c>
    </row>
    <row r="74" spans="1:68" x14ac:dyDescent="0.25">
      <c r="A74" s="355"/>
      <c r="B74" s="4" t="str">
        <f>Original_data!A75</f>
        <v>Domestic navigation</v>
      </c>
      <c r="C74" s="5">
        <v>1E-3</v>
      </c>
      <c r="D74" s="5" t="s">
        <v>173</v>
      </c>
      <c r="E74" s="19" t="s">
        <v>178</v>
      </c>
      <c r="F74" s="317" t="s">
        <v>306</v>
      </c>
      <c r="G74" s="331">
        <f>Original_data!B67</f>
        <v>0</v>
      </c>
      <c r="H74" s="330">
        <f>Original_data!C67</f>
        <v>0</v>
      </c>
      <c r="I74" s="330">
        <f>Original_data!D67</f>
        <v>0</v>
      </c>
      <c r="J74" s="330">
        <f>Original_data!E67</f>
        <v>0</v>
      </c>
      <c r="K74" s="330">
        <f>Original_data!F67</f>
        <v>0</v>
      </c>
      <c r="L74" s="330">
        <f>Original_data!G67</f>
        <v>0</v>
      </c>
      <c r="M74" s="330">
        <f>Original_data!H67</f>
        <v>0</v>
      </c>
      <c r="N74" s="330">
        <f>Original_data!I67</f>
        <v>0</v>
      </c>
      <c r="O74" s="330">
        <f>Original_data!J67</f>
        <v>0</v>
      </c>
      <c r="P74" s="330">
        <f>Original_data!K67</f>
        <v>420</v>
      </c>
      <c r="Q74" s="330">
        <f>Original_data!L67</f>
        <v>0</v>
      </c>
      <c r="R74" s="330">
        <f>Original_data!M67</f>
        <v>0</v>
      </c>
      <c r="S74" s="330">
        <f>Original_data!N67</f>
        <v>0</v>
      </c>
      <c r="T74" s="330">
        <f>Original_data!O67</f>
        <v>0</v>
      </c>
      <c r="U74" s="330">
        <f>Original_data!P67</f>
        <v>0</v>
      </c>
      <c r="V74" s="330">
        <f>Original_data!Q67</f>
        <v>0</v>
      </c>
      <c r="W74" s="330">
        <f>Original_data!R67</f>
        <v>0</v>
      </c>
      <c r="X74" s="330">
        <f>Original_data!S67</f>
        <v>4868</v>
      </c>
      <c r="Y74" s="330" t="str">
        <f>Original_data!T67</f>
        <v>x</v>
      </c>
      <c r="Z74" s="330">
        <f>Original_data!U67</f>
        <v>0</v>
      </c>
      <c r="AA74" s="330">
        <f>Original_data!V67</f>
        <v>0</v>
      </c>
      <c r="AB74" s="330">
        <f>Original_data!W67</f>
        <v>0</v>
      </c>
      <c r="AC74" s="330">
        <f>Original_data!X67</f>
        <v>0</v>
      </c>
      <c r="AD74" s="330">
        <f>Original_data!Y67</f>
        <v>0</v>
      </c>
      <c r="AE74" s="330">
        <f>Original_data!Z67</f>
        <v>0</v>
      </c>
      <c r="AF74" s="330">
        <f>Original_data!AA67</f>
        <v>0</v>
      </c>
      <c r="AG74" s="330">
        <f>Original_data!AB67</f>
        <v>46</v>
      </c>
      <c r="AH74" s="330">
        <f>Original_data!AC67</f>
        <v>0</v>
      </c>
      <c r="AI74" s="330">
        <f>Original_data!AD67</f>
        <v>0</v>
      </c>
      <c r="AJ74" s="330">
        <f>Original_data!AE67</f>
        <v>0</v>
      </c>
      <c r="AK74" s="330">
        <f>Original_data!AF67</f>
        <v>0</v>
      </c>
      <c r="AL74" s="330">
        <f>Original_data!AG67</f>
        <v>0</v>
      </c>
      <c r="AM74" s="330">
        <f>Original_data!AH67</f>
        <v>43</v>
      </c>
      <c r="AN74" s="330">
        <f>Original_data!AI67</f>
        <v>0</v>
      </c>
      <c r="AO74" s="330">
        <f>Original_data!AJ67</f>
        <v>0</v>
      </c>
      <c r="AP74" s="330">
        <f>Original_data!AK67</f>
        <v>0</v>
      </c>
      <c r="AQ74" s="330">
        <f>Original_data!AL67</f>
        <v>0</v>
      </c>
      <c r="AR74" s="330">
        <f>Original_data!AM67</f>
        <v>0</v>
      </c>
      <c r="AS74" s="330">
        <f>Original_data!AN67</f>
        <v>0</v>
      </c>
      <c r="AT74" s="330">
        <f>Original_data!AO67</f>
        <v>0</v>
      </c>
      <c r="AU74" s="330">
        <f>Original_data!AP67</f>
        <v>0</v>
      </c>
      <c r="AV74" s="330">
        <f>Original_data!AQ67</f>
        <v>0</v>
      </c>
      <c r="AW74" s="330">
        <f>Original_data!AR67</f>
        <v>0</v>
      </c>
      <c r="AX74" s="330">
        <f>Original_data!AS67</f>
        <v>0</v>
      </c>
      <c r="AY74" s="330">
        <f>Original_data!AT67</f>
        <v>3390</v>
      </c>
      <c r="AZ74" s="330">
        <f>Original_data!AU67</f>
        <v>86</v>
      </c>
      <c r="BA74" s="330">
        <f>Original_data!AV67</f>
        <v>0</v>
      </c>
      <c r="BB74" s="330">
        <f>Original_data!AW67</f>
        <v>0</v>
      </c>
      <c r="BC74" s="330">
        <f>Original_data!AX67</f>
        <v>0</v>
      </c>
      <c r="BD74" s="330">
        <f>Original_data!AY67</f>
        <v>0</v>
      </c>
      <c r="BE74" s="330">
        <f>Original_data!AZ67</f>
        <v>0</v>
      </c>
      <c r="BF74" s="330">
        <f>Original_data!BA67</f>
        <v>0</v>
      </c>
      <c r="BG74" s="330">
        <f>Original_data!BB67</f>
        <v>0</v>
      </c>
      <c r="BH74" s="330">
        <f>Original_data!BC67</f>
        <v>0</v>
      </c>
      <c r="BI74" s="330">
        <f>Original_data!BD67</f>
        <v>0</v>
      </c>
      <c r="BJ74" s="330">
        <f>Original_data!BE67</f>
        <v>0</v>
      </c>
      <c r="BK74" s="330">
        <f>Original_data!BF67</f>
        <v>0</v>
      </c>
      <c r="BL74" s="330">
        <f>Original_data!BG67</f>
        <v>0</v>
      </c>
      <c r="BM74" s="330">
        <f>Original_data!BH67</f>
        <v>0</v>
      </c>
      <c r="BN74" s="330">
        <f>Original_data!BI67</f>
        <v>0</v>
      </c>
      <c r="BO74" s="330">
        <f>Original_data!BJ67</f>
        <v>0</v>
      </c>
      <c r="BP74" s="332">
        <f>Original_data!BK67</f>
        <v>6949</v>
      </c>
    </row>
    <row r="75" spans="1:68" ht="12.6" thickBot="1" x14ac:dyDescent="0.3">
      <c r="A75" s="356"/>
      <c r="B75" s="46" t="str">
        <f>Original_data!A76</f>
        <v>Non-specified (transport)</v>
      </c>
      <c r="C75" s="34">
        <v>1E-3</v>
      </c>
      <c r="D75" s="34" t="s">
        <v>173</v>
      </c>
      <c r="E75" s="48" t="s">
        <v>178</v>
      </c>
      <c r="F75" s="320" t="s">
        <v>306</v>
      </c>
      <c r="G75" s="331">
        <f>Original_data!B68</f>
        <v>0</v>
      </c>
      <c r="H75" s="330">
        <f>Original_data!C68</f>
        <v>0</v>
      </c>
      <c r="I75" s="330">
        <f>Original_data!D68</f>
        <v>0</v>
      </c>
      <c r="J75" s="330">
        <f>Original_data!E68</f>
        <v>0</v>
      </c>
      <c r="K75" s="330">
        <f>Original_data!F68</f>
        <v>0</v>
      </c>
      <c r="L75" s="330">
        <f>Original_data!G68</f>
        <v>0</v>
      </c>
      <c r="M75" s="330">
        <f>Original_data!H68</f>
        <v>0</v>
      </c>
      <c r="N75" s="330">
        <f>Original_data!I68</f>
        <v>0</v>
      </c>
      <c r="O75" s="330">
        <f>Original_data!J68</f>
        <v>0</v>
      </c>
      <c r="P75" s="330">
        <f>Original_data!K68</f>
        <v>0</v>
      </c>
      <c r="Q75" s="330">
        <f>Original_data!L68</f>
        <v>0</v>
      </c>
      <c r="R75" s="330">
        <f>Original_data!M68</f>
        <v>0</v>
      </c>
      <c r="S75" s="330">
        <f>Original_data!N68</f>
        <v>0</v>
      </c>
      <c r="T75" s="330">
        <f>Original_data!O68</f>
        <v>0</v>
      </c>
      <c r="U75" s="330">
        <f>Original_data!P68</f>
        <v>0</v>
      </c>
      <c r="V75" s="330">
        <f>Original_data!Q68</f>
        <v>0</v>
      </c>
      <c r="W75" s="330">
        <f>Original_data!R68</f>
        <v>0</v>
      </c>
      <c r="X75" s="330">
        <f>Original_data!S68</f>
        <v>1275</v>
      </c>
      <c r="Y75" s="330" t="str">
        <f>Original_data!T68</f>
        <v>x</v>
      </c>
      <c r="Z75" s="330">
        <f>Original_data!U68</f>
        <v>0</v>
      </c>
      <c r="AA75" s="330">
        <f>Original_data!V68</f>
        <v>0</v>
      </c>
      <c r="AB75" s="330">
        <f>Original_data!W68</f>
        <v>0</v>
      </c>
      <c r="AC75" s="330">
        <f>Original_data!X68</f>
        <v>0</v>
      </c>
      <c r="AD75" s="330">
        <f>Original_data!Y68</f>
        <v>0</v>
      </c>
      <c r="AE75" s="330">
        <f>Original_data!Z68</f>
        <v>0</v>
      </c>
      <c r="AF75" s="330">
        <f>Original_data!AA68</f>
        <v>0</v>
      </c>
      <c r="AG75" s="330">
        <f>Original_data!AB68</f>
        <v>9384</v>
      </c>
      <c r="AH75" s="330">
        <f>Original_data!AC68</f>
        <v>159148</v>
      </c>
      <c r="AI75" s="330">
        <f>Original_data!AD68</f>
        <v>44</v>
      </c>
      <c r="AJ75" s="330">
        <f>Original_data!AE68</f>
        <v>0</v>
      </c>
      <c r="AK75" s="330">
        <f>Original_data!AF68</f>
        <v>387</v>
      </c>
      <c r="AL75" s="330">
        <f>Original_data!AG68</f>
        <v>0</v>
      </c>
      <c r="AM75" s="330">
        <f>Original_data!AH68</f>
        <v>239369</v>
      </c>
      <c r="AN75" s="330">
        <f>Original_data!AI68</f>
        <v>0</v>
      </c>
      <c r="AO75" s="330">
        <f>Original_data!AJ68</f>
        <v>0</v>
      </c>
      <c r="AP75" s="330">
        <f>Original_data!AK68</f>
        <v>0</v>
      </c>
      <c r="AQ75" s="330">
        <f>Original_data!AL68</f>
        <v>0</v>
      </c>
      <c r="AR75" s="330">
        <f>Original_data!AM68</f>
        <v>0</v>
      </c>
      <c r="AS75" s="330">
        <f>Original_data!AN68</f>
        <v>0</v>
      </c>
      <c r="AT75" s="330">
        <f>Original_data!AO68</f>
        <v>0</v>
      </c>
      <c r="AU75" s="330">
        <f>Original_data!AP68</f>
        <v>0</v>
      </c>
      <c r="AV75" s="330">
        <f>Original_data!AQ68</f>
        <v>0</v>
      </c>
      <c r="AW75" s="330">
        <f>Original_data!AR68</f>
        <v>0</v>
      </c>
      <c r="AX75" s="330">
        <f>Original_data!AS68</f>
        <v>0</v>
      </c>
      <c r="AY75" s="330">
        <f>Original_data!AT68</f>
        <v>0</v>
      </c>
      <c r="AZ75" s="330">
        <f>Original_data!AU68</f>
        <v>0</v>
      </c>
      <c r="BA75" s="330">
        <f>Original_data!AV68</f>
        <v>5373</v>
      </c>
      <c r="BB75" s="330">
        <f>Original_data!AW68</f>
        <v>9250</v>
      </c>
      <c r="BC75" s="330">
        <f>Original_data!AX68</f>
        <v>0</v>
      </c>
      <c r="BD75" s="330">
        <f>Original_data!AY68</f>
        <v>0</v>
      </c>
      <c r="BE75" s="330">
        <f>Original_data!AZ68</f>
        <v>0</v>
      </c>
      <c r="BF75" s="330">
        <f>Original_data!BA68</f>
        <v>0</v>
      </c>
      <c r="BG75" s="330">
        <f>Original_data!BB68</f>
        <v>0</v>
      </c>
      <c r="BH75" s="330">
        <f>Original_data!BC68</f>
        <v>0</v>
      </c>
      <c r="BI75" s="330">
        <f>Original_data!BD68</f>
        <v>0</v>
      </c>
      <c r="BJ75" s="330">
        <f>Original_data!BE68</f>
        <v>0</v>
      </c>
      <c r="BK75" s="330">
        <f>Original_data!BF68</f>
        <v>0</v>
      </c>
      <c r="BL75" s="330">
        <f>Original_data!BG68</f>
        <v>0</v>
      </c>
      <c r="BM75" s="330">
        <f>Original_data!BH68</f>
        <v>0</v>
      </c>
      <c r="BN75" s="330">
        <f>Original_data!BI68</f>
        <v>0</v>
      </c>
      <c r="BO75" s="330">
        <f>Original_data!BJ68</f>
        <v>0</v>
      </c>
      <c r="BP75" s="332">
        <f>Original_data!BK68</f>
        <v>6179</v>
      </c>
    </row>
    <row r="76" spans="1:68" x14ac:dyDescent="0.25">
      <c r="A76" s="354" t="s">
        <v>166</v>
      </c>
      <c r="B76" s="22" t="str">
        <f>Original_data!A78</f>
        <v>Residential</v>
      </c>
      <c r="C76" s="45">
        <v>1E-3</v>
      </c>
      <c r="D76" s="45" t="s">
        <v>173</v>
      </c>
      <c r="E76" s="45" t="s">
        <v>180</v>
      </c>
      <c r="F76" s="319" t="s">
        <v>306</v>
      </c>
      <c r="G76" s="331" t="str">
        <f>Original_data!B69</f>
        <v>x</v>
      </c>
      <c r="H76" s="330" t="str">
        <f>Original_data!C69</f>
        <v>x</v>
      </c>
      <c r="I76" s="330" t="str">
        <f>Original_data!D69</f>
        <v>x</v>
      </c>
      <c r="J76" s="330" t="str">
        <f>Original_data!E69</f>
        <v>x</v>
      </c>
      <c r="K76" s="330" t="str">
        <f>Original_data!F69</f>
        <v>x</v>
      </c>
      <c r="L76" s="330" t="str">
        <f>Original_data!G69</f>
        <v>x</v>
      </c>
      <c r="M76" s="330" t="str">
        <f>Original_data!H69</f>
        <v>x</v>
      </c>
      <c r="N76" s="330" t="str">
        <f>Original_data!I69</f>
        <v>x</v>
      </c>
      <c r="O76" s="330" t="str">
        <f>Original_data!J69</f>
        <v>x</v>
      </c>
      <c r="P76" s="330" t="str">
        <f>Original_data!K69</f>
        <v>x</v>
      </c>
      <c r="Q76" s="330" t="str">
        <f>Original_data!L69</f>
        <v>x</v>
      </c>
      <c r="R76" s="330" t="str">
        <f>Original_data!M69</f>
        <v>x</v>
      </c>
      <c r="S76" s="330" t="str">
        <f>Original_data!N69</f>
        <v>x</v>
      </c>
      <c r="T76" s="330" t="str">
        <f>Original_data!O69</f>
        <v>x</v>
      </c>
      <c r="U76" s="330" t="str">
        <f>Original_data!P69</f>
        <v>x</v>
      </c>
      <c r="V76" s="330" t="str">
        <f>Original_data!Q69</f>
        <v>x</v>
      </c>
      <c r="W76" s="330" t="str">
        <f>Original_data!R69</f>
        <v>x</v>
      </c>
      <c r="X76" s="330" t="str">
        <f>Original_data!S69</f>
        <v>x</v>
      </c>
      <c r="Y76" s="330" t="str">
        <f>Original_data!T69</f>
        <v>x</v>
      </c>
      <c r="Z76" s="330" t="str">
        <f>Original_data!U69</f>
        <v>x</v>
      </c>
      <c r="AA76" s="330" t="str">
        <f>Original_data!V69</f>
        <v>x</v>
      </c>
      <c r="AB76" s="330" t="str">
        <f>Original_data!W69</f>
        <v>x</v>
      </c>
      <c r="AC76" s="330" t="str">
        <f>Original_data!X69</f>
        <v>x</v>
      </c>
      <c r="AD76" s="330" t="str">
        <f>Original_data!Y69</f>
        <v>x</v>
      </c>
      <c r="AE76" s="330" t="str">
        <f>Original_data!Z69</f>
        <v>x</v>
      </c>
      <c r="AF76" s="330" t="str">
        <f>Original_data!AA69</f>
        <v>x</v>
      </c>
      <c r="AG76" s="330" t="str">
        <f>Original_data!AB69</f>
        <v>x</v>
      </c>
      <c r="AH76" s="330" t="str">
        <f>Original_data!AC69</f>
        <v>x</v>
      </c>
      <c r="AI76" s="330" t="str">
        <f>Original_data!AD69</f>
        <v>x</v>
      </c>
      <c r="AJ76" s="330" t="str">
        <f>Original_data!AE69</f>
        <v>x</v>
      </c>
      <c r="AK76" s="330" t="str">
        <f>Original_data!AF69</f>
        <v>x</v>
      </c>
      <c r="AL76" s="330" t="str">
        <f>Original_data!AG69</f>
        <v>x</v>
      </c>
      <c r="AM76" s="330" t="str">
        <f>Original_data!AH69</f>
        <v>x</v>
      </c>
      <c r="AN76" s="330" t="str">
        <f>Original_data!AI69</f>
        <v>x</v>
      </c>
      <c r="AO76" s="330" t="str">
        <f>Original_data!AJ69</f>
        <v>x</v>
      </c>
      <c r="AP76" s="330" t="str">
        <f>Original_data!AK69</f>
        <v>x</v>
      </c>
      <c r="AQ76" s="330" t="str">
        <f>Original_data!AL69</f>
        <v>x</v>
      </c>
      <c r="AR76" s="330" t="str">
        <f>Original_data!AM69</f>
        <v>x</v>
      </c>
      <c r="AS76" s="330" t="str">
        <f>Original_data!AN69</f>
        <v>x</v>
      </c>
      <c r="AT76" s="330" t="str">
        <f>Original_data!AO69</f>
        <v>x</v>
      </c>
      <c r="AU76" s="330" t="str">
        <f>Original_data!AP69</f>
        <v>x</v>
      </c>
      <c r="AV76" s="330" t="str">
        <f>Original_data!AQ69</f>
        <v>x</v>
      </c>
      <c r="AW76" s="330" t="str">
        <f>Original_data!AR69</f>
        <v>x</v>
      </c>
      <c r="AX76" s="330" t="str">
        <f>Original_data!AS69</f>
        <v>x</v>
      </c>
      <c r="AY76" s="330" t="str">
        <f>Original_data!AT69</f>
        <v>x</v>
      </c>
      <c r="AZ76" s="330" t="str">
        <f>Original_data!AU69</f>
        <v>x</v>
      </c>
      <c r="BA76" s="330" t="str">
        <f>Original_data!AV69</f>
        <v>x</v>
      </c>
      <c r="BB76" s="330" t="str">
        <f>Original_data!AW69</f>
        <v>x</v>
      </c>
      <c r="BC76" s="330" t="str">
        <f>Original_data!AX69</f>
        <v>x</v>
      </c>
      <c r="BD76" s="330" t="str">
        <f>Original_data!AY69</f>
        <v>x</v>
      </c>
      <c r="BE76" s="330" t="str">
        <f>Original_data!AZ69</f>
        <v>x</v>
      </c>
      <c r="BF76" s="330" t="str">
        <f>Original_data!BA69</f>
        <v>x</v>
      </c>
      <c r="BG76" s="330" t="str">
        <f>Original_data!BB69</f>
        <v>x</v>
      </c>
      <c r="BH76" s="330" t="str">
        <f>Original_data!BC69</f>
        <v>x</v>
      </c>
      <c r="BI76" s="330" t="str">
        <f>Original_data!BD69</f>
        <v>x</v>
      </c>
      <c r="BJ76" s="330" t="str">
        <f>Original_data!BE69</f>
        <v>x</v>
      </c>
      <c r="BK76" s="330" t="str">
        <f>Original_data!BF69</f>
        <v>x</v>
      </c>
      <c r="BL76" s="330" t="str">
        <f>Original_data!BG69</f>
        <v>x</v>
      </c>
      <c r="BM76" s="330" t="str">
        <f>Original_data!BH69</f>
        <v>x</v>
      </c>
      <c r="BN76" s="330" t="str">
        <f>Original_data!BI69</f>
        <v>x</v>
      </c>
      <c r="BO76" s="330" t="str">
        <f>Original_data!BJ69</f>
        <v>x</v>
      </c>
      <c r="BP76" s="332" t="str">
        <f>Original_data!BK69</f>
        <v>x</v>
      </c>
    </row>
    <row r="77" spans="1:68" x14ac:dyDescent="0.25">
      <c r="A77" s="355"/>
      <c r="B77" s="4" t="str">
        <f>Original_data!A79</f>
        <v>Commercial and public services</v>
      </c>
      <c r="C77" s="5">
        <v>1E-3</v>
      </c>
      <c r="D77" s="5" t="s">
        <v>173</v>
      </c>
      <c r="E77" s="174" t="s">
        <v>175</v>
      </c>
      <c r="F77" s="317" t="s">
        <v>306</v>
      </c>
      <c r="G77" s="331">
        <f>Original_data!B70</f>
        <v>0</v>
      </c>
      <c r="H77" s="330">
        <f>Original_data!C70</f>
        <v>0</v>
      </c>
      <c r="I77" s="330">
        <f>Original_data!D70</f>
        <v>0</v>
      </c>
      <c r="J77" s="330">
        <f>Original_data!E70</f>
        <v>0</v>
      </c>
      <c r="K77" s="330">
        <f>Original_data!F70</f>
        <v>0</v>
      </c>
      <c r="L77" s="330">
        <f>Original_data!G70</f>
        <v>0</v>
      </c>
      <c r="M77" s="330">
        <f>Original_data!H70</f>
        <v>0</v>
      </c>
      <c r="N77" s="330">
        <f>Original_data!I70</f>
        <v>0</v>
      </c>
      <c r="O77" s="330">
        <f>Original_data!J70</f>
        <v>0</v>
      </c>
      <c r="P77" s="330">
        <f>Original_data!K70</f>
        <v>0</v>
      </c>
      <c r="Q77" s="330">
        <f>Original_data!L70</f>
        <v>0</v>
      </c>
      <c r="R77" s="330">
        <f>Original_data!M70</f>
        <v>0</v>
      </c>
      <c r="S77" s="330">
        <f>Original_data!N70</f>
        <v>0</v>
      </c>
      <c r="T77" s="330">
        <f>Original_data!O70</f>
        <v>0</v>
      </c>
      <c r="U77" s="330">
        <f>Original_data!P70</f>
        <v>0</v>
      </c>
      <c r="V77" s="330">
        <f>Original_data!Q70</f>
        <v>0</v>
      </c>
      <c r="W77" s="330">
        <f>Original_data!R70</f>
        <v>0</v>
      </c>
      <c r="X77" s="330">
        <f>Original_data!S70</f>
        <v>0</v>
      </c>
      <c r="Y77" s="330" t="str">
        <f>Original_data!T70</f>
        <v>x</v>
      </c>
      <c r="Z77" s="330">
        <f>Original_data!U70</f>
        <v>0</v>
      </c>
      <c r="AA77" s="330">
        <f>Original_data!V70</f>
        <v>0</v>
      </c>
      <c r="AB77" s="330">
        <f>Original_data!W70</f>
        <v>0</v>
      </c>
      <c r="AC77" s="330">
        <f>Original_data!X70</f>
        <v>0</v>
      </c>
      <c r="AD77" s="330">
        <f>Original_data!Y70</f>
        <v>0</v>
      </c>
      <c r="AE77" s="330">
        <f>Original_data!Z70</f>
        <v>0</v>
      </c>
      <c r="AF77" s="330">
        <f>Original_data!AA70</f>
        <v>0</v>
      </c>
      <c r="AG77" s="330">
        <f>Original_data!AB70</f>
        <v>0</v>
      </c>
      <c r="AH77" s="330">
        <f>Original_data!AC70</f>
        <v>0</v>
      </c>
      <c r="AI77" s="330">
        <f>Original_data!AD70</f>
        <v>44</v>
      </c>
      <c r="AJ77" s="330">
        <f>Original_data!AE70</f>
        <v>0</v>
      </c>
      <c r="AK77" s="330">
        <f>Original_data!AF70</f>
        <v>387</v>
      </c>
      <c r="AL77" s="330">
        <f>Original_data!AG70</f>
        <v>0</v>
      </c>
      <c r="AM77" s="330">
        <f>Original_data!AH70</f>
        <v>0</v>
      </c>
      <c r="AN77" s="330">
        <f>Original_data!AI70</f>
        <v>0</v>
      </c>
      <c r="AO77" s="330">
        <f>Original_data!AJ70</f>
        <v>0</v>
      </c>
      <c r="AP77" s="330">
        <f>Original_data!AK70</f>
        <v>0</v>
      </c>
      <c r="AQ77" s="330">
        <f>Original_data!AL70</f>
        <v>0</v>
      </c>
      <c r="AR77" s="330">
        <f>Original_data!AM70</f>
        <v>0</v>
      </c>
      <c r="AS77" s="330">
        <f>Original_data!AN70</f>
        <v>0</v>
      </c>
      <c r="AT77" s="330">
        <f>Original_data!AO70</f>
        <v>0</v>
      </c>
      <c r="AU77" s="330">
        <f>Original_data!AP70</f>
        <v>0</v>
      </c>
      <c r="AV77" s="330">
        <f>Original_data!AQ70</f>
        <v>0</v>
      </c>
      <c r="AW77" s="330">
        <f>Original_data!AR70</f>
        <v>0</v>
      </c>
      <c r="AX77" s="330">
        <f>Original_data!AS70</f>
        <v>0</v>
      </c>
      <c r="AY77" s="330">
        <f>Original_data!AT70</f>
        <v>0</v>
      </c>
      <c r="AZ77" s="330">
        <f>Original_data!AU70</f>
        <v>0</v>
      </c>
      <c r="BA77" s="330">
        <f>Original_data!AV70</f>
        <v>0</v>
      </c>
      <c r="BB77" s="330">
        <f>Original_data!AW70</f>
        <v>0</v>
      </c>
      <c r="BC77" s="330">
        <f>Original_data!AX70</f>
        <v>0</v>
      </c>
      <c r="BD77" s="330">
        <f>Original_data!AY70</f>
        <v>0</v>
      </c>
      <c r="BE77" s="330">
        <f>Original_data!AZ70</f>
        <v>0</v>
      </c>
      <c r="BF77" s="330">
        <f>Original_data!BA70</f>
        <v>0</v>
      </c>
      <c r="BG77" s="330">
        <f>Original_data!BB70</f>
        <v>0</v>
      </c>
      <c r="BH77" s="330">
        <f>Original_data!BC70</f>
        <v>0</v>
      </c>
      <c r="BI77" s="330">
        <f>Original_data!BD70</f>
        <v>0</v>
      </c>
      <c r="BJ77" s="330">
        <f>Original_data!BE70</f>
        <v>0</v>
      </c>
      <c r="BK77" s="330">
        <f>Original_data!BF70</f>
        <v>0</v>
      </c>
      <c r="BL77" s="330">
        <f>Original_data!BG70</f>
        <v>0</v>
      </c>
      <c r="BM77" s="330">
        <f>Original_data!BH70</f>
        <v>0</v>
      </c>
      <c r="BN77" s="330">
        <f>Original_data!BI70</f>
        <v>0</v>
      </c>
      <c r="BO77" s="330">
        <f>Original_data!BJ70</f>
        <v>0</v>
      </c>
      <c r="BP77" s="332">
        <f>Original_data!BK70</f>
        <v>0</v>
      </c>
    </row>
    <row r="78" spans="1:68" x14ac:dyDescent="0.25">
      <c r="A78" s="355"/>
      <c r="B78" s="4" t="str">
        <f>Original_data!A80</f>
        <v>Agriculture/forestry</v>
      </c>
      <c r="C78" s="5">
        <v>1E-3</v>
      </c>
      <c r="D78" s="5" t="s">
        <v>173</v>
      </c>
      <c r="E78" s="5" t="s">
        <v>181</v>
      </c>
      <c r="F78" s="317" t="s">
        <v>306</v>
      </c>
      <c r="G78" s="331">
        <f>Original_data!B71</f>
        <v>0</v>
      </c>
      <c r="H78" s="330">
        <f>Original_data!C71</f>
        <v>0</v>
      </c>
      <c r="I78" s="330">
        <f>Original_data!D71</f>
        <v>0</v>
      </c>
      <c r="J78" s="330">
        <f>Original_data!E71</f>
        <v>0</v>
      </c>
      <c r="K78" s="330">
        <f>Original_data!F71</f>
        <v>0</v>
      </c>
      <c r="L78" s="330">
        <f>Original_data!G71</f>
        <v>0</v>
      </c>
      <c r="M78" s="330">
        <f>Original_data!H71</f>
        <v>0</v>
      </c>
      <c r="N78" s="330">
        <f>Original_data!I71</f>
        <v>0</v>
      </c>
      <c r="O78" s="330">
        <f>Original_data!J71</f>
        <v>0</v>
      </c>
      <c r="P78" s="330">
        <f>Original_data!K71</f>
        <v>0</v>
      </c>
      <c r="Q78" s="330">
        <f>Original_data!L71</f>
        <v>0</v>
      </c>
      <c r="R78" s="330">
        <f>Original_data!M71</f>
        <v>0</v>
      </c>
      <c r="S78" s="330">
        <f>Original_data!N71</f>
        <v>0</v>
      </c>
      <c r="T78" s="330">
        <f>Original_data!O71</f>
        <v>0</v>
      </c>
      <c r="U78" s="330">
        <f>Original_data!P71</f>
        <v>0</v>
      </c>
      <c r="V78" s="330">
        <f>Original_data!Q71</f>
        <v>0</v>
      </c>
      <c r="W78" s="330">
        <f>Original_data!R71</f>
        <v>0</v>
      </c>
      <c r="X78" s="330">
        <f>Original_data!S71</f>
        <v>1275</v>
      </c>
      <c r="Y78" s="330" t="str">
        <f>Original_data!T71</f>
        <v>x</v>
      </c>
      <c r="Z78" s="330">
        <f>Original_data!U71</f>
        <v>0</v>
      </c>
      <c r="AA78" s="330">
        <f>Original_data!V71</f>
        <v>0</v>
      </c>
      <c r="AB78" s="330">
        <f>Original_data!W71</f>
        <v>0</v>
      </c>
      <c r="AC78" s="330">
        <f>Original_data!X71</f>
        <v>0</v>
      </c>
      <c r="AD78" s="330">
        <f>Original_data!Y71</f>
        <v>0</v>
      </c>
      <c r="AE78" s="330">
        <f>Original_data!Z71</f>
        <v>0</v>
      </c>
      <c r="AF78" s="330">
        <f>Original_data!AA71</f>
        <v>0</v>
      </c>
      <c r="AG78" s="330">
        <f>Original_data!AB71</f>
        <v>9384</v>
      </c>
      <c r="AH78" s="330">
        <f>Original_data!AC71</f>
        <v>159148</v>
      </c>
      <c r="AI78" s="330">
        <f>Original_data!AD71</f>
        <v>0</v>
      </c>
      <c r="AJ78" s="330">
        <f>Original_data!AE71</f>
        <v>0</v>
      </c>
      <c r="AK78" s="330">
        <f>Original_data!AF71</f>
        <v>0</v>
      </c>
      <c r="AL78" s="330">
        <f>Original_data!AG71</f>
        <v>0</v>
      </c>
      <c r="AM78" s="330">
        <f>Original_data!AH71</f>
        <v>225397</v>
      </c>
      <c r="AN78" s="330">
        <f>Original_data!AI71</f>
        <v>0</v>
      </c>
      <c r="AO78" s="330">
        <f>Original_data!AJ71</f>
        <v>0</v>
      </c>
      <c r="AP78" s="330">
        <f>Original_data!AK71</f>
        <v>0</v>
      </c>
      <c r="AQ78" s="330">
        <f>Original_data!AL71</f>
        <v>0</v>
      </c>
      <c r="AR78" s="330">
        <f>Original_data!AM71</f>
        <v>0</v>
      </c>
      <c r="AS78" s="330">
        <f>Original_data!AN71</f>
        <v>0</v>
      </c>
      <c r="AT78" s="330">
        <f>Original_data!AO71</f>
        <v>0</v>
      </c>
      <c r="AU78" s="330">
        <f>Original_data!AP71</f>
        <v>0</v>
      </c>
      <c r="AV78" s="330">
        <f>Original_data!AQ71</f>
        <v>0</v>
      </c>
      <c r="AW78" s="330">
        <f>Original_data!AR71</f>
        <v>0</v>
      </c>
      <c r="AX78" s="330">
        <f>Original_data!AS71</f>
        <v>0</v>
      </c>
      <c r="AY78" s="330">
        <f>Original_data!AT71</f>
        <v>0</v>
      </c>
      <c r="AZ78" s="330">
        <f>Original_data!AU71</f>
        <v>0</v>
      </c>
      <c r="BA78" s="330">
        <f>Original_data!AV71</f>
        <v>5373</v>
      </c>
      <c r="BB78" s="330">
        <f>Original_data!AW71</f>
        <v>9213</v>
      </c>
      <c r="BC78" s="330">
        <f>Original_data!AX71</f>
        <v>0</v>
      </c>
      <c r="BD78" s="330">
        <f>Original_data!AY71</f>
        <v>0</v>
      </c>
      <c r="BE78" s="330">
        <f>Original_data!AZ71</f>
        <v>0</v>
      </c>
      <c r="BF78" s="330">
        <f>Original_data!BA71</f>
        <v>0</v>
      </c>
      <c r="BG78" s="330">
        <f>Original_data!BB71</f>
        <v>0</v>
      </c>
      <c r="BH78" s="330">
        <f>Original_data!BC71</f>
        <v>0</v>
      </c>
      <c r="BI78" s="330">
        <f>Original_data!BD71</f>
        <v>0</v>
      </c>
      <c r="BJ78" s="330">
        <f>Original_data!BE71</f>
        <v>0</v>
      </c>
      <c r="BK78" s="330">
        <f>Original_data!BF71</f>
        <v>0</v>
      </c>
      <c r="BL78" s="330">
        <f>Original_data!BG71</f>
        <v>0</v>
      </c>
      <c r="BM78" s="330">
        <f>Original_data!BH71</f>
        <v>0</v>
      </c>
      <c r="BN78" s="330">
        <f>Original_data!BI71</f>
        <v>0</v>
      </c>
      <c r="BO78" s="330">
        <f>Original_data!BJ71</f>
        <v>0</v>
      </c>
      <c r="BP78" s="332">
        <f>Original_data!BK71</f>
        <v>252</v>
      </c>
    </row>
    <row r="79" spans="1:68" x14ac:dyDescent="0.25">
      <c r="A79" s="355"/>
      <c r="B79" s="4" t="str">
        <f>Original_data!A81</f>
        <v>Fishing</v>
      </c>
      <c r="C79" s="5">
        <v>1E-3</v>
      </c>
      <c r="D79" s="5" t="s">
        <v>173</v>
      </c>
      <c r="E79" s="5" t="s">
        <v>181</v>
      </c>
      <c r="F79" s="317" t="s">
        <v>306</v>
      </c>
      <c r="G79" s="331">
        <f>Original_data!B72</f>
        <v>0</v>
      </c>
      <c r="H79" s="330">
        <f>Original_data!C72</f>
        <v>0</v>
      </c>
      <c r="I79" s="330">
        <f>Original_data!D72</f>
        <v>0</v>
      </c>
      <c r="J79" s="330">
        <f>Original_data!E72</f>
        <v>0</v>
      </c>
      <c r="K79" s="330">
        <f>Original_data!F72</f>
        <v>0</v>
      </c>
      <c r="L79" s="330">
        <f>Original_data!G72</f>
        <v>0</v>
      </c>
      <c r="M79" s="330">
        <f>Original_data!H72</f>
        <v>0</v>
      </c>
      <c r="N79" s="330">
        <f>Original_data!I72</f>
        <v>0</v>
      </c>
      <c r="O79" s="330">
        <f>Original_data!J72</f>
        <v>0</v>
      </c>
      <c r="P79" s="330">
        <f>Original_data!K72</f>
        <v>0</v>
      </c>
      <c r="Q79" s="330">
        <f>Original_data!L72</f>
        <v>0</v>
      </c>
      <c r="R79" s="330">
        <f>Original_data!M72</f>
        <v>0</v>
      </c>
      <c r="S79" s="330">
        <f>Original_data!N72</f>
        <v>0</v>
      </c>
      <c r="T79" s="330">
        <f>Original_data!O72</f>
        <v>0</v>
      </c>
      <c r="U79" s="330">
        <f>Original_data!P72</f>
        <v>0</v>
      </c>
      <c r="V79" s="330">
        <f>Original_data!Q72</f>
        <v>0</v>
      </c>
      <c r="W79" s="330">
        <f>Original_data!R72</f>
        <v>0</v>
      </c>
      <c r="X79" s="330">
        <f>Original_data!S72</f>
        <v>0</v>
      </c>
      <c r="Y79" s="330" t="str">
        <f>Original_data!T72</f>
        <v>x</v>
      </c>
      <c r="Z79" s="330">
        <f>Original_data!U72</f>
        <v>0</v>
      </c>
      <c r="AA79" s="330">
        <f>Original_data!V72</f>
        <v>0</v>
      </c>
      <c r="AB79" s="330">
        <f>Original_data!W72</f>
        <v>0</v>
      </c>
      <c r="AC79" s="330">
        <f>Original_data!X72</f>
        <v>0</v>
      </c>
      <c r="AD79" s="330">
        <f>Original_data!Y72</f>
        <v>0</v>
      </c>
      <c r="AE79" s="330">
        <f>Original_data!Z72</f>
        <v>0</v>
      </c>
      <c r="AF79" s="330">
        <f>Original_data!AA72</f>
        <v>0</v>
      </c>
      <c r="AG79" s="330">
        <f>Original_data!AB72</f>
        <v>0</v>
      </c>
      <c r="AH79" s="330">
        <f>Original_data!AC72</f>
        <v>0</v>
      </c>
      <c r="AI79" s="330">
        <f>Original_data!AD72</f>
        <v>0</v>
      </c>
      <c r="AJ79" s="330">
        <f>Original_data!AE72</f>
        <v>0</v>
      </c>
      <c r="AK79" s="330">
        <f>Original_data!AF72</f>
        <v>0</v>
      </c>
      <c r="AL79" s="330">
        <f>Original_data!AG72</f>
        <v>0</v>
      </c>
      <c r="AM79" s="330">
        <f>Original_data!AH72</f>
        <v>1150</v>
      </c>
      <c r="AN79" s="330">
        <f>Original_data!AI72</f>
        <v>0</v>
      </c>
      <c r="AO79" s="330">
        <f>Original_data!AJ72</f>
        <v>0</v>
      </c>
      <c r="AP79" s="330">
        <f>Original_data!AK72</f>
        <v>0</v>
      </c>
      <c r="AQ79" s="330">
        <f>Original_data!AL72</f>
        <v>0</v>
      </c>
      <c r="AR79" s="330">
        <f>Original_data!AM72</f>
        <v>0</v>
      </c>
      <c r="AS79" s="330">
        <f>Original_data!AN72</f>
        <v>0</v>
      </c>
      <c r="AT79" s="330">
        <f>Original_data!AO72</f>
        <v>0</v>
      </c>
      <c r="AU79" s="330">
        <f>Original_data!AP72</f>
        <v>0</v>
      </c>
      <c r="AV79" s="330">
        <f>Original_data!AQ72</f>
        <v>0</v>
      </c>
      <c r="AW79" s="330">
        <f>Original_data!AR72</f>
        <v>0</v>
      </c>
      <c r="AX79" s="330">
        <f>Original_data!AS72</f>
        <v>0</v>
      </c>
      <c r="AY79" s="330">
        <f>Original_data!AT72</f>
        <v>0</v>
      </c>
      <c r="AZ79" s="330">
        <f>Original_data!AU72</f>
        <v>0</v>
      </c>
      <c r="BA79" s="330">
        <f>Original_data!AV72</f>
        <v>0</v>
      </c>
      <c r="BB79" s="330">
        <f>Original_data!AW72</f>
        <v>37</v>
      </c>
      <c r="BC79" s="330">
        <f>Original_data!AX72</f>
        <v>0</v>
      </c>
      <c r="BD79" s="330">
        <f>Original_data!AY72</f>
        <v>0</v>
      </c>
      <c r="BE79" s="330">
        <f>Original_data!AZ72</f>
        <v>0</v>
      </c>
      <c r="BF79" s="330">
        <f>Original_data!BA72</f>
        <v>0</v>
      </c>
      <c r="BG79" s="330">
        <f>Original_data!BB72</f>
        <v>0</v>
      </c>
      <c r="BH79" s="330">
        <f>Original_data!BC72</f>
        <v>0</v>
      </c>
      <c r="BI79" s="330">
        <f>Original_data!BD72</f>
        <v>0</v>
      </c>
      <c r="BJ79" s="330">
        <f>Original_data!BE72</f>
        <v>0</v>
      </c>
      <c r="BK79" s="330">
        <f>Original_data!BF72</f>
        <v>0</v>
      </c>
      <c r="BL79" s="330">
        <f>Original_data!BG72</f>
        <v>0</v>
      </c>
      <c r="BM79" s="330">
        <f>Original_data!BH72</f>
        <v>0</v>
      </c>
      <c r="BN79" s="330">
        <f>Original_data!BI72</f>
        <v>0</v>
      </c>
      <c r="BO79" s="330">
        <f>Original_data!BJ72</f>
        <v>0</v>
      </c>
      <c r="BP79" s="332">
        <f>Original_data!BK72</f>
        <v>5927</v>
      </c>
    </row>
    <row r="80" spans="1:68" ht="12.6" thickBot="1" x14ac:dyDescent="0.3">
      <c r="A80" s="356"/>
      <c r="B80" s="46" t="str">
        <f>Original_data!A82</f>
        <v>Non-specified (other)</v>
      </c>
      <c r="C80" s="34">
        <v>1E-3</v>
      </c>
      <c r="D80" s="34" t="s">
        <v>173</v>
      </c>
      <c r="E80" s="178" t="s">
        <v>175</v>
      </c>
      <c r="F80" s="320" t="s">
        <v>306</v>
      </c>
      <c r="G80" s="331">
        <f>Original_data!B73</f>
        <v>0</v>
      </c>
      <c r="H80" s="330">
        <f>Original_data!C73</f>
        <v>0</v>
      </c>
      <c r="I80" s="330">
        <f>Original_data!D73</f>
        <v>0</v>
      </c>
      <c r="J80" s="330">
        <f>Original_data!E73</f>
        <v>0</v>
      </c>
      <c r="K80" s="330">
        <f>Original_data!F73</f>
        <v>0</v>
      </c>
      <c r="L80" s="330">
        <f>Original_data!G73</f>
        <v>0</v>
      </c>
      <c r="M80" s="330">
        <f>Original_data!H73</f>
        <v>0</v>
      </c>
      <c r="N80" s="330">
        <f>Original_data!I73</f>
        <v>0</v>
      </c>
      <c r="O80" s="330">
        <f>Original_data!J73</f>
        <v>0</v>
      </c>
      <c r="P80" s="330">
        <f>Original_data!K73</f>
        <v>0</v>
      </c>
      <c r="Q80" s="330">
        <f>Original_data!L73</f>
        <v>0</v>
      </c>
      <c r="R80" s="330">
        <f>Original_data!M73</f>
        <v>0</v>
      </c>
      <c r="S80" s="330">
        <f>Original_data!N73</f>
        <v>0</v>
      </c>
      <c r="T80" s="330">
        <f>Original_data!O73</f>
        <v>0</v>
      </c>
      <c r="U80" s="330">
        <f>Original_data!P73</f>
        <v>0</v>
      </c>
      <c r="V80" s="330">
        <f>Original_data!Q73</f>
        <v>0</v>
      </c>
      <c r="W80" s="330">
        <f>Original_data!R73</f>
        <v>0</v>
      </c>
      <c r="X80" s="330">
        <f>Original_data!S73</f>
        <v>0</v>
      </c>
      <c r="Y80" s="330" t="str">
        <f>Original_data!T73</f>
        <v>x</v>
      </c>
      <c r="Z80" s="330">
        <f>Original_data!U73</f>
        <v>0</v>
      </c>
      <c r="AA80" s="330">
        <f>Original_data!V73</f>
        <v>0</v>
      </c>
      <c r="AB80" s="330">
        <f>Original_data!W73</f>
        <v>0</v>
      </c>
      <c r="AC80" s="330">
        <f>Original_data!X73</f>
        <v>0</v>
      </c>
      <c r="AD80" s="330">
        <f>Original_data!Y73</f>
        <v>0</v>
      </c>
      <c r="AE80" s="330">
        <f>Original_data!Z73</f>
        <v>0</v>
      </c>
      <c r="AF80" s="330">
        <f>Original_data!AA73</f>
        <v>0</v>
      </c>
      <c r="AG80" s="330">
        <f>Original_data!AB73</f>
        <v>0</v>
      </c>
      <c r="AH80" s="330">
        <f>Original_data!AC73</f>
        <v>0</v>
      </c>
      <c r="AI80" s="330">
        <f>Original_data!AD73</f>
        <v>0</v>
      </c>
      <c r="AJ80" s="330">
        <f>Original_data!AE73</f>
        <v>0</v>
      </c>
      <c r="AK80" s="330">
        <f>Original_data!AF73</f>
        <v>0</v>
      </c>
      <c r="AL80" s="330">
        <f>Original_data!AG73</f>
        <v>0</v>
      </c>
      <c r="AM80" s="330">
        <f>Original_data!AH73</f>
        <v>0</v>
      </c>
      <c r="AN80" s="330">
        <f>Original_data!AI73</f>
        <v>0</v>
      </c>
      <c r="AO80" s="330">
        <f>Original_data!AJ73</f>
        <v>0</v>
      </c>
      <c r="AP80" s="330">
        <f>Original_data!AK73</f>
        <v>0</v>
      </c>
      <c r="AQ80" s="330">
        <f>Original_data!AL73</f>
        <v>0</v>
      </c>
      <c r="AR80" s="330">
        <f>Original_data!AM73</f>
        <v>0</v>
      </c>
      <c r="AS80" s="330">
        <f>Original_data!AN73</f>
        <v>0</v>
      </c>
      <c r="AT80" s="330">
        <f>Original_data!AO73</f>
        <v>0</v>
      </c>
      <c r="AU80" s="330">
        <f>Original_data!AP73</f>
        <v>0</v>
      </c>
      <c r="AV80" s="330">
        <f>Original_data!AQ73</f>
        <v>0</v>
      </c>
      <c r="AW80" s="330">
        <f>Original_data!AR73</f>
        <v>0</v>
      </c>
      <c r="AX80" s="330">
        <f>Original_data!AS73</f>
        <v>0</v>
      </c>
      <c r="AY80" s="330">
        <f>Original_data!AT73</f>
        <v>0</v>
      </c>
      <c r="AZ80" s="330">
        <f>Original_data!AU73</f>
        <v>0</v>
      </c>
      <c r="BA80" s="330">
        <f>Original_data!AV73</f>
        <v>0</v>
      </c>
      <c r="BB80" s="330">
        <f>Original_data!AW73</f>
        <v>0</v>
      </c>
      <c r="BC80" s="330">
        <f>Original_data!AX73</f>
        <v>0</v>
      </c>
      <c r="BD80" s="330">
        <f>Original_data!AY73</f>
        <v>0</v>
      </c>
      <c r="BE80" s="330">
        <f>Original_data!AZ73</f>
        <v>0</v>
      </c>
      <c r="BF80" s="330">
        <f>Original_data!BA73</f>
        <v>0</v>
      </c>
      <c r="BG80" s="330">
        <f>Original_data!BB73</f>
        <v>0</v>
      </c>
      <c r="BH80" s="330">
        <f>Original_data!BC73</f>
        <v>0</v>
      </c>
      <c r="BI80" s="330">
        <f>Original_data!BD73</f>
        <v>0</v>
      </c>
      <c r="BJ80" s="330">
        <f>Original_data!BE73</f>
        <v>0</v>
      </c>
      <c r="BK80" s="330">
        <f>Original_data!BF73</f>
        <v>0</v>
      </c>
      <c r="BL80" s="330">
        <f>Original_data!BG73</f>
        <v>0</v>
      </c>
      <c r="BM80" s="330">
        <f>Original_data!BH73</f>
        <v>0</v>
      </c>
      <c r="BN80" s="330">
        <f>Original_data!BI73</f>
        <v>0</v>
      </c>
      <c r="BO80" s="330">
        <f>Original_data!BJ73</f>
        <v>0</v>
      </c>
      <c r="BP80" s="332">
        <f>Original_data!BK73</f>
        <v>0</v>
      </c>
    </row>
    <row r="81" spans="1:72" ht="16.2" customHeight="1" x14ac:dyDescent="0.25">
      <c r="A81" s="354" t="s">
        <v>167</v>
      </c>
      <c r="B81" s="22" t="str">
        <f>Original_data!A84</f>
        <v>Non-energy use industry/transformation/energy</v>
      </c>
      <c r="C81" s="45">
        <v>1E-3</v>
      </c>
      <c r="D81" s="45" t="s">
        <v>174</v>
      </c>
      <c r="E81" s="179" t="s">
        <v>175</v>
      </c>
      <c r="F81" s="321" t="s">
        <v>308</v>
      </c>
      <c r="G81" s="331" t="str">
        <f>Original_data!B74</f>
        <v>x</v>
      </c>
      <c r="H81" s="330" t="str">
        <f>Original_data!C74</f>
        <v>x</v>
      </c>
      <c r="I81" s="330" t="str">
        <f>Original_data!D74</f>
        <v>x</v>
      </c>
      <c r="J81" s="330" t="str">
        <f>Original_data!E74</f>
        <v>x</v>
      </c>
      <c r="K81" s="330" t="str">
        <f>Original_data!F74</f>
        <v>x</v>
      </c>
      <c r="L81" s="330" t="str">
        <f>Original_data!G74</f>
        <v>x</v>
      </c>
      <c r="M81" s="330" t="str">
        <f>Original_data!H74</f>
        <v>x</v>
      </c>
      <c r="N81" s="330" t="str">
        <f>Original_data!I74</f>
        <v>x</v>
      </c>
      <c r="O81" s="330" t="str">
        <f>Original_data!J74</f>
        <v>x</v>
      </c>
      <c r="P81" s="330" t="str">
        <f>Original_data!K74</f>
        <v>x</v>
      </c>
      <c r="Q81" s="330" t="str">
        <f>Original_data!L74</f>
        <v>x</v>
      </c>
      <c r="R81" s="330" t="str">
        <f>Original_data!M74</f>
        <v>x</v>
      </c>
      <c r="S81" s="330" t="str">
        <f>Original_data!N74</f>
        <v>x</v>
      </c>
      <c r="T81" s="330" t="str">
        <f>Original_data!O74</f>
        <v>x</v>
      </c>
      <c r="U81" s="330" t="str">
        <f>Original_data!P74</f>
        <v>x</v>
      </c>
      <c r="V81" s="330" t="str">
        <f>Original_data!Q74</f>
        <v>x</v>
      </c>
      <c r="W81" s="330" t="str">
        <f>Original_data!R74</f>
        <v>x</v>
      </c>
      <c r="X81" s="330" t="str">
        <f>Original_data!S74</f>
        <v>x</v>
      </c>
      <c r="Y81" s="330" t="str">
        <f>Original_data!T74</f>
        <v>x</v>
      </c>
      <c r="Z81" s="330" t="str">
        <f>Original_data!U74</f>
        <v>x</v>
      </c>
      <c r="AA81" s="330" t="str">
        <f>Original_data!V74</f>
        <v>x</v>
      </c>
      <c r="AB81" s="330" t="str">
        <f>Original_data!W74</f>
        <v>x</v>
      </c>
      <c r="AC81" s="330" t="str">
        <f>Original_data!X74</f>
        <v>x</v>
      </c>
      <c r="AD81" s="330" t="str">
        <f>Original_data!Y74</f>
        <v>x</v>
      </c>
      <c r="AE81" s="330" t="str">
        <f>Original_data!Z74</f>
        <v>x</v>
      </c>
      <c r="AF81" s="330" t="str">
        <f>Original_data!AA74</f>
        <v>x</v>
      </c>
      <c r="AG81" s="330" t="str">
        <f>Original_data!AB74</f>
        <v>x</v>
      </c>
      <c r="AH81" s="330" t="str">
        <f>Original_data!AC74</f>
        <v>x</v>
      </c>
      <c r="AI81" s="330" t="str">
        <f>Original_data!AD74</f>
        <v>x</v>
      </c>
      <c r="AJ81" s="330" t="str">
        <f>Original_data!AE74</f>
        <v>x</v>
      </c>
      <c r="AK81" s="330" t="str">
        <f>Original_data!AF74</f>
        <v>x</v>
      </c>
      <c r="AL81" s="330" t="str">
        <f>Original_data!AG74</f>
        <v>x</v>
      </c>
      <c r="AM81" s="330" t="str">
        <f>Original_data!AH74</f>
        <v>x</v>
      </c>
      <c r="AN81" s="330" t="str">
        <f>Original_data!AI74</f>
        <v>x</v>
      </c>
      <c r="AO81" s="330" t="str">
        <f>Original_data!AJ74</f>
        <v>x</v>
      </c>
      <c r="AP81" s="330" t="str">
        <f>Original_data!AK74</f>
        <v>x</v>
      </c>
      <c r="AQ81" s="330" t="str">
        <f>Original_data!AL74</f>
        <v>x</v>
      </c>
      <c r="AR81" s="330" t="str">
        <f>Original_data!AM74</f>
        <v>x</v>
      </c>
      <c r="AS81" s="330" t="str">
        <f>Original_data!AN74</f>
        <v>x</v>
      </c>
      <c r="AT81" s="330" t="str">
        <f>Original_data!AO74</f>
        <v>x</v>
      </c>
      <c r="AU81" s="330" t="str">
        <f>Original_data!AP74</f>
        <v>x</v>
      </c>
      <c r="AV81" s="330" t="str">
        <f>Original_data!AQ74</f>
        <v>x</v>
      </c>
      <c r="AW81" s="330" t="str">
        <f>Original_data!AR74</f>
        <v>x</v>
      </c>
      <c r="AX81" s="330" t="str">
        <f>Original_data!AS74</f>
        <v>x</v>
      </c>
      <c r="AY81" s="330" t="str">
        <f>Original_data!AT74</f>
        <v>x</v>
      </c>
      <c r="AZ81" s="330" t="str">
        <f>Original_data!AU74</f>
        <v>x</v>
      </c>
      <c r="BA81" s="330" t="str">
        <f>Original_data!AV74</f>
        <v>x</v>
      </c>
      <c r="BB81" s="330" t="str">
        <f>Original_data!AW74</f>
        <v>x</v>
      </c>
      <c r="BC81" s="330" t="str">
        <f>Original_data!AX74</f>
        <v>x</v>
      </c>
      <c r="BD81" s="330" t="str">
        <f>Original_data!AY74</f>
        <v>x</v>
      </c>
      <c r="BE81" s="330" t="str">
        <f>Original_data!AZ74</f>
        <v>x</v>
      </c>
      <c r="BF81" s="330" t="str">
        <f>Original_data!BA74</f>
        <v>x</v>
      </c>
      <c r="BG81" s="330" t="str">
        <f>Original_data!BB74</f>
        <v>x</v>
      </c>
      <c r="BH81" s="330" t="str">
        <f>Original_data!BC74</f>
        <v>x</v>
      </c>
      <c r="BI81" s="330" t="str">
        <f>Original_data!BD74</f>
        <v>x</v>
      </c>
      <c r="BJ81" s="330" t="str">
        <f>Original_data!BE74</f>
        <v>x</v>
      </c>
      <c r="BK81" s="330" t="str">
        <f>Original_data!BF74</f>
        <v>x</v>
      </c>
      <c r="BL81" s="330" t="str">
        <f>Original_data!BG74</f>
        <v>x</v>
      </c>
      <c r="BM81" s="330" t="str">
        <f>Original_data!BH74</f>
        <v>x</v>
      </c>
      <c r="BN81" s="330" t="str">
        <f>Original_data!BI74</f>
        <v>x</v>
      </c>
      <c r="BO81" s="330" t="str">
        <f>Original_data!BJ74</f>
        <v>x</v>
      </c>
      <c r="BP81" s="332" t="str">
        <f>Original_data!BK74</f>
        <v>x</v>
      </c>
    </row>
    <row r="82" spans="1:72" x14ac:dyDescent="0.25">
      <c r="A82" s="355"/>
      <c r="B82" s="4" t="str">
        <f>Original_data!A85</f>
        <v xml:space="preserve">   Memo: Non-energy use chemical/petrochemical</v>
      </c>
      <c r="C82" s="5">
        <v>1E-3</v>
      </c>
      <c r="D82" s="5" t="s">
        <v>174</v>
      </c>
      <c r="E82" s="5" t="s">
        <v>176</v>
      </c>
      <c r="F82" s="322" t="s">
        <v>308</v>
      </c>
      <c r="G82" s="331">
        <f>Original_data!B75</f>
        <v>0</v>
      </c>
      <c r="H82" s="330">
        <f>Original_data!C75</f>
        <v>0</v>
      </c>
      <c r="I82" s="330">
        <f>Original_data!D75</f>
        <v>0</v>
      </c>
      <c r="J82" s="330">
        <f>Original_data!E75</f>
        <v>0</v>
      </c>
      <c r="K82" s="330">
        <f>Original_data!F75</f>
        <v>0</v>
      </c>
      <c r="L82" s="330">
        <f>Original_data!G75</f>
        <v>0</v>
      </c>
      <c r="M82" s="330">
        <f>Original_data!H75</f>
        <v>0</v>
      </c>
      <c r="N82" s="330">
        <f>Original_data!I75</f>
        <v>0</v>
      </c>
      <c r="O82" s="330">
        <f>Original_data!J75</f>
        <v>0</v>
      </c>
      <c r="P82" s="330">
        <f>Original_data!K75</f>
        <v>0</v>
      </c>
      <c r="Q82" s="330">
        <f>Original_data!L75</f>
        <v>0</v>
      </c>
      <c r="R82" s="330">
        <f>Original_data!M75</f>
        <v>0</v>
      </c>
      <c r="S82" s="330">
        <f>Original_data!N75</f>
        <v>0</v>
      </c>
      <c r="T82" s="330">
        <f>Original_data!O75</f>
        <v>0</v>
      </c>
      <c r="U82" s="330">
        <f>Original_data!P75</f>
        <v>0</v>
      </c>
      <c r="V82" s="330">
        <f>Original_data!Q75</f>
        <v>0</v>
      </c>
      <c r="W82" s="330">
        <f>Original_data!R75</f>
        <v>0</v>
      </c>
      <c r="X82" s="330">
        <f>Original_data!S75</f>
        <v>0</v>
      </c>
      <c r="Y82" s="330" t="str">
        <f>Original_data!T75</f>
        <v>x</v>
      </c>
      <c r="Z82" s="330">
        <f>Original_data!U75</f>
        <v>0</v>
      </c>
      <c r="AA82" s="330">
        <f>Original_data!V75</f>
        <v>0</v>
      </c>
      <c r="AB82" s="330">
        <f>Original_data!W75</f>
        <v>0</v>
      </c>
      <c r="AC82" s="330">
        <f>Original_data!X75</f>
        <v>0</v>
      </c>
      <c r="AD82" s="330">
        <f>Original_data!Y75</f>
        <v>0</v>
      </c>
      <c r="AE82" s="330">
        <f>Original_data!Z75</f>
        <v>0</v>
      </c>
      <c r="AF82" s="330">
        <f>Original_data!AA75</f>
        <v>0</v>
      </c>
      <c r="AG82" s="330">
        <f>Original_data!AB75</f>
        <v>0</v>
      </c>
      <c r="AH82" s="330">
        <f>Original_data!AC75</f>
        <v>0</v>
      </c>
      <c r="AI82" s="330">
        <f>Original_data!AD75</f>
        <v>0</v>
      </c>
      <c r="AJ82" s="330">
        <f>Original_data!AE75</f>
        <v>0</v>
      </c>
      <c r="AK82" s="330">
        <f>Original_data!AF75</f>
        <v>0</v>
      </c>
      <c r="AL82" s="330">
        <f>Original_data!AG75</f>
        <v>0</v>
      </c>
      <c r="AM82" s="330">
        <f>Original_data!AH75</f>
        <v>12823</v>
      </c>
      <c r="AN82" s="330">
        <f>Original_data!AI75</f>
        <v>0</v>
      </c>
      <c r="AO82" s="330">
        <f>Original_data!AJ75</f>
        <v>0</v>
      </c>
      <c r="AP82" s="330">
        <f>Original_data!AK75</f>
        <v>0</v>
      </c>
      <c r="AQ82" s="330">
        <f>Original_data!AL75</f>
        <v>0</v>
      </c>
      <c r="AR82" s="330">
        <f>Original_data!AM75</f>
        <v>0</v>
      </c>
      <c r="AS82" s="330">
        <f>Original_data!AN75</f>
        <v>0</v>
      </c>
      <c r="AT82" s="330">
        <f>Original_data!AO75</f>
        <v>0</v>
      </c>
      <c r="AU82" s="330">
        <f>Original_data!AP75</f>
        <v>0</v>
      </c>
      <c r="AV82" s="330">
        <f>Original_data!AQ75</f>
        <v>0</v>
      </c>
      <c r="AW82" s="330">
        <f>Original_data!AR75</f>
        <v>0</v>
      </c>
      <c r="AX82" s="330">
        <f>Original_data!AS75</f>
        <v>0</v>
      </c>
      <c r="AY82" s="330">
        <f>Original_data!AT75</f>
        <v>0</v>
      </c>
      <c r="AZ82" s="330">
        <f>Original_data!AU75</f>
        <v>0</v>
      </c>
      <c r="BA82" s="330">
        <f>Original_data!AV75</f>
        <v>0</v>
      </c>
      <c r="BB82" s="330">
        <f>Original_data!AW75</f>
        <v>0</v>
      </c>
      <c r="BC82" s="330">
        <f>Original_data!AX75</f>
        <v>0</v>
      </c>
      <c r="BD82" s="330">
        <f>Original_data!AY75</f>
        <v>0</v>
      </c>
      <c r="BE82" s="330">
        <f>Original_data!AZ75</f>
        <v>0</v>
      </c>
      <c r="BF82" s="330">
        <f>Original_data!BA75</f>
        <v>0</v>
      </c>
      <c r="BG82" s="330">
        <f>Original_data!BB75</f>
        <v>0</v>
      </c>
      <c r="BH82" s="330">
        <f>Original_data!BC75</f>
        <v>0</v>
      </c>
      <c r="BI82" s="330">
        <f>Original_data!BD75</f>
        <v>0</v>
      </c>
      <c r="BJ82" s="330">
        <f>Original_data!BE75</f>
        <v>0</v>
      </c>
      <c r="BK82" s="330">
        <f>Original_data!BF75</f>
        <v>0</v>
      </c>
      <c r="BL82" s="330">
        <f>Original_data!BG75</f>
        <v>0</v>
      </c>
      <c r="BM82" s="330">
        <f>Original_data!BH75</f>
        <v>0</v>
      </c>
      <c r="BN82" s="330">
        <f>Original_data!BI75</f>
        <v>0</v>
      </c>
      <c r="BO82" s="330">
        <f>Original_data!BJ75</f>
        <v>0</v>
      </c>
      <c r="BP82" s="332">
        <f>Original_data!BK75</f>
        <v>0</v>
      </c>
    </row>
    <row r="83" spans="1:72" x14ac:dyDescent="0.25">
      <c r="A83" s="355"/>
      <c r="B83" s="4" t="str">
        <f>Original_data!A86</f>
        <v>Non-energy use in transport</v>
      </c>
      <c r="C83" s="5">
        <v>1E-3</v>
      </c>
      <c r="D83" s="5" t="s">
        <v>174</v>
      </c>
      <c r="E83" s="5" t="s">
        <v>178</v>
      </c>
      <c r="F83" s="322" t="s">
        <v>308</v>
      </c>
      <c r="G83" s="331">
        <f>Original_data!B76</f>
        <v>0</v>
      </c>
      <c r="H83" s="330">
        <f>Original_data!C76</f>
        <v>0</v>
      </c>
      <c r="I83" s="330">
        <f>Original_data!D76</f>
        <v>0</v>
      </c>
      <c r="J83" s="330">
        <f>Original_data!E76</f>
        <v>0</v>
      </c>
      <c r="K83" s="330">
        <f>Original_data!F76</f>
        <v>0</v>
      </c>
      <c r="L83" s="330">
        <f>Original_data!G76</f>
        <v>0</v>
      </c>
      <c r="M83" s="330">
        <f>Original_data!H76</f>
        <v>0</v>
      </c>
      <c r="N83" s="330">
        <f>Original_data!I76</f>
        <v>0</v>
      </c>
      <c r="O83" s="330">
        <f>Original_data!J76</f>
        <v>0</v>
      </c>
      <c r="P83" s="330">
        <f>Original_data!K76</f>
        <v>0</v>
      </c>
      <c r="Q83" s="330">
        <f>Original_data!L76</f>
        <v>0</v>
      </c>
      <c r="R83" s="330">
        <f>Original_data!M76</f>
        <v>0</v>
      </c>
      <c r="S83" s="330">
        <f>Original_data!N76</f>
        <v>0</v>
      </c>
      <c r="T83" s="330">
        <f>Original_data!O76</f>
        <v>0</v>
      </c>
      <c r="U83" s="330">
        <f>Original_data!P76</f>
        <v>0</v>
      </c>
      <c r="V83" s="330">
        <f>Original_data!Q76</f>
        <v>0</v>
      </c>
      <c r="W83" s="330">
        <f>Original_data!R76</f>
        <v>0</v>
      </c>
      <c r="X83" s="330">
        <f>Original_data!S76</f>
        <v>0</v>
      </c>
      <c r="Y83" s="330" t="str">
        <f>Original_data!T76</f>
        <v>x</v>
      </c>
      <c r="Z83" s="330">
        <f>Original_data!U76</f>
        <v>0</v>
      </c>
      <c r="AA83" s="330">
        <f>Original_data!V76</f>
        <v>0</v>
      </c>
      <c r="AB83" s="330">
        <f>Original_data!W76</f>
        <v>0</v>
      </c>
      <c r="AC83" s="330">
        <f>Original_data!X76</f>
        <v>0</v>
      </c>
      <c r="AD83" s="330">
        <f>Original_data!Y76</f>
        <v>0</v>
      </c>
      <c r="AE83" s="330">
        <f>Original_data!Z76</f>
        <v>0</v>
      </c>
      <c r="AF83" s="330">
        <f>Original_data!AA76</f>
        <v>0</v>
      </c>
      <c r="AG83" s="330">
        <f>Original_data!AB76</f>
        <v>0</v>
      </c>
      <c r="AH83" s="330">
        <f>Original_data!AC76</f>
        <v>0</v>
      </c>
      <c r="AI83" s="330">
        <f>Original_data!AD76</f>
        <v>0</v>
      </c>
      <c r="AJ83" s="330">
        <f>Original_data!AE76</f>
        <v>0</v>
      </c>
      <c r="AK83" s="330">
        <f>Original_data!AF76</f>
        <v>0</v>
      </c>
      <c r="AL83" s="330">
        <f>Original_data!AG76</f>
        <v>0</v>
      </c>
      <c r="AM83" s="330">
        <f>Original_data!AH76</f>
        <v>0</v>
      </c>
      <c r="AN83" s="330">
        <f>Original_data!AI76</f>
        <v>0</v>
      </c>
      <c r="AO83" s="330">
        <f>Original_data!AJ76</f>
        <v>0</v>
      </c>
      <c r="AP83" s="330">
        <f>Original_data!AK76</f>
        <v>0</v>
      </c>
      <c r="AQ83" s="330">
        <f>Original_data!AL76</f>
        <v>0</v>
      </c>
      <c r="AR83" s="330">
        <f>Original_data!AM76</f>
        <v>0</v>
      </c>
      <c r="AS83" s="330">
        <f>Original_data!AN76</f>
        <v>0</v>
      </c>
      <c r="AT83" s="330">
        <f>Original_data!AO76</f>
        <v>0</v>
      </c>
      <c r="AU83" s="330">
        <f>Original_data!AP76</f>
        <v>0</v>
      </c>
      <c r="AV83" s="330">
        <f>Original_data!AQ76</f>
        <v>0</v>
      </c>
      <c r="AW83" s="330">
        <f>Original_data!AR76</f>
        <v>0</v>
      </c>
      <c r="AX83" s="330">
        <f>Original_data!AS76</f>
        <v>0</v>
      </c>
      <c r="AY83" s="330">
        <f>Original_data!AT76</f>
        <v>0</v>
      </c>
      <c r="AZ83" s="330">
        <f>Original_data!AU76</f>
        <v>0</v>
      </c>
      <c r="BA83" s="330">
        <f>Original_data!AV76</f>
        <v>0</v>
      </c>
      <c r="BB83" s="330">
        <f>Original_data!AW76</f>
        <v>0</v>
      </c>
      <c r="BC83" s="330">
        <f>Original_data!AX76</f>
        <v>0</v>
      </c>
      <c r="BD83" s="330">
        <f>Original_data!AY76</f>
        <v>0</v>
      </c>
      <c r="BE83" s="330">
        <f>Original_data!AZ76</f>
        <v>0</v>
      </c>
      <c r="BF83" s="330">
        <f>Original_data!BA76</f>
        <v>0</v>
      </c>
      <c r="BG83" s="330">
        <f>Original_data!BB76</f>
        <v>0</v>
      </c>
      <c r="BH83" s="330">
        <f>Original_data!BC76</f>
        <v>0</v>
      </c>
      <c r="BI83" s="330">
        <f>Original_data!BD76</f>
        <v>0</v>
      </c>
      <c r="BJ83" s="330">
        <f>Original_data!BE76</f>
        <v>0</v>
      </c>
      <c r="BK83" s="330">
        <f>Original_data!BF76</f>
        <v>0</v>
      </c>
      <c r="BL83" s="330">
        <f>Original_data!BG76</f>
        <v>0</v>
      </c>
      <c r="BM83" s="330">
        <f>Original_data!BH76</f>
        <v>0</v>
      </c>
      <c r="BN83" s="330">
        <f>Original_data!BI76</f>
        <v>0</v>
      </c>
      <c r="BO83" s="330">
        <f>Original_data!BJ76</f>
        <v>0</v>
      </c>
      <c r="BP83" s="332">
        <f>Original_data!BK76</f>
        <v>0</v>
      </c>
    </row>
    <row r="84" spans="1:72" ht="12.6" thickBot="1" x14ac:dyDescent="0.3">
      <c r="A84" s="356"/>
      <c r="B84" s="46" t="str">
        <f>Original_data!A87</f>
        <v>Non-energy use in other</v>
      </c>
      <c r="C84" s="34">
        <v>1E-3</v>
      </c>
      <c r="D84" s="34" t="s">
        <v>174</v>
      </c>
      <c r="E84" s="178" t="s">
        <v>175</v>
      </c>
      <c r="F84" s="323" t="s">
        <v>308</v>
      </c>
      <c r="G84" s="331">
        <f>Original_data!B77</f>
        <v>0</v>
      </c>
      <c r="H84" s="330">
        <f>Original_data!C77</f>
        <v>0</v>
      </c>
      <c r="I84" s="330">
        <f>Original_data!D77</f>
        <v>0</v>
      </c>
      <c r="J84" s="330">
        <f>Original_data!E77</f>
        <v>0</v>
      </c>
      <c r="K84" s="330">
        <f>Original_data!F77</f>
        <v>0</v>
      </c>
      <c r="L84" s="330">
        <f>Original_data!G77</f>
        <v>0</v>
      </c>
      <c r="M84" s="330">
        <f>Original_data!H77</f>
        <v>0</v>
      </c>
      <c r="N84" s="330">
        <f>Original_data!I77</f>
        <v>0</v>
      </c>
      <c r="O84" s="330">
        <f>Original_data!J77</f>
        <v>0</v>
      </c>
      <c r="P84" s="330">
        <f>Original_data!K77</f>
        <v>60</v>
      </c>
      <c r="Q84" s="330">
        <f>Original_data!L77</f>
        <v>0</v>
      </c>
      <c r="R84" s="330">
        <f>Original_data!M77</f>
        <v>0</v>
      </c>
      <c r="S84" s="330">
        <f>Original_data!N77</f>
        <v>0</v>
      </c>
      <c r="T84" s="330">
        <f>Original_data!O77</f>
        <v>0</v>
      </c>
      <c r="U84" s="330">
        <f>Original_data!P77</f>
        <v>0</v>
      </c>
      <c r="V84" s="330">
        <f>Original_data!Q77</f>
        <v>0</v>
      </c>
      <c r="W84" s="330">
        <f>Original_data!R77</f>
        <v>0</v>
      </c>
      <c r="X84" s="330">
        <f>Original_data!S77</f>
        <v>475360</v>
      </c>
      <c r="Y84" s="330" t="str">
        <f>Original_data!T77</f>
        <v>x</v>
      </c>
      <c r="Z84" s="330">
        <f>Original_data!U77</f>
        <v>0</v>
      </c>
      <c r="AA84" s="330">
        <f>Original_data!V77</f>
        <v>0</v>
      </c>
      <c r="AB84" s="330">
        <f>Original_data!W77</f>
        <v>0</v>
      </c>
      <c r="AC84" s="330">
        <f>Original_data!X77</f>
        <v>0</v>
      </c>
      <c r="AD84" s="330">
        <f>Original_data!Y77</f>
        <v>0</v>
      </c>
      <c r="AE84" s="330">
        <f>Original_data!Z77</f>
        <v>0</v>
      </c>
      <c r="AF84" s="330">
        <f>Original_data!AA77</f>
        <v>0</v>
      </c>
      <c r="AG84" s="330">
        <f>Original_data!AB77</f>
        <v>2254</v>
      </c>
      <c r="AH84" s="330">
        <f>Original_data!AC77</f>
        <v>0</v>
      </c>
      <c r="AI84" s="330">
        <f>Original_data!AD77</f>
        <v>0</v>
      </c>
      <c r="AJ84" s="330">
        <f>Original_data!AE77</f>
        <v>0</v>
      </c>
      <c r="AK84" s="330">
        <f>Original_data!AF77</f>
        <v>1462</v>
      </c>
      <c r="AL84" s="330">
        <f>Original_data!AG77</f>
        <v>258</v>
      </c>
      <c r="AM84" s="330">
        <f>Original_data!AH77</f>
        <v>25006</v>
      </c>
      <c r="AN84" s="330">
        <f>Original_data!AI77</f>
        <v>1320</v>
      </c>
      <c r="AO84" s="330">
        <f>Original_data!AJ77</f>
        <v>0</v>
      </c>
      <c r="AP84" s="330">
        <f>Original_data!AK77</f>
        <v>0</v>
      </c>
      <c r="AQ84" s="330">
        <f>Original_data!AL77</f>
        <v>0</v>
      </c>
      <c r="AR84" s="330">
        <f>Original_data!AM77</f>
        <v>0</v>
      </c>
      <c r="AS84" s="330">
        <f>Original_data!AN77</f>
        <v>0</v>
      </c>
      <c r="AT84" s="330">
        <f>Original_data!AO77</f>
        <v>0</v>
      </c>
      <c r="AU84" s="330">
        <f>Original_data!AP77</f>
        <v>0</v>
      </c>
      <c r="AV84" s="330">
        <f>Original_data!AQ77</f>
        <v>0</v>
      </c>
      <c r="AW84" s="330">
        <f>Original_data!AR77</f>
        <v>2010</v>
      </c>
      <c r="AX84" s="330">
        <f>Original_data!AS77</f>
        <v>1713</v>
      </c>
      <c r="AY84" s="330">
        <f>Original_data!AT77</f>
        <v>21467</v>
      </c>
      <c r="AZ84" s="330">
        <f>Original_data!AU77</f>
        <v>3916</v>
      </c>
      <c r="BA84" s="330">
        <f>Original_data!AV77</f>
        <v>0</v>
      </c>
      <c r="BB84" s="330">
        <f>Original_data!AW77</f>
        <v>518</v>
      </c>
      <c r="BC84" s="330">
        <f>Original_data!AX77</f>
        <v>0</v>
      </c>
      <c r="BD84" s="330">
        <f>Original_data!AY77</f>
        <v>0</v>
      </c>
      <c r="BE84" s="330">
        <f>Original_data!AZ77</f>
        <v>270</v>
      </c>
      <c r="BF84" s="330">
        <f>Original_data!BA77</f>
        <v>0</v>
      </c>
      <c r="BG84" s="330">
        <f>Original_data!BB77</f>
        <v>0</v>
      </c>
      <c r="BH84" s="330">
        <f>Original_data!BC77</f>
        <v>0</v>
      </c>
      <c r="BI84" s="330">
        <f>Original_data!BD77</f>
        <v>0</v>
      </c>
      <c r="BJ84" s="330">
        <f>Original_data!BE77</f>
        <v>1502</v>
      </c>
      <c r="BK84" s="330">
        <f>Original_data!BF77</f>
        <v>0</v>
      </c>
      <c r="BL84" s="330">
        <f>Original_data!BG77</f>
        <v>1128</v>
      </c>
      <c r="BM84" s="330">
        <f>Original_data!BH77</f>
        <v>0</v>
      </c>
      <c r="BN84" s="330">
        <f>Original_data!BI77</f>
        <v>0</v>
      </c>
      <c r="BO84" s="330">
        <f>Original_data!BJ77</f>
        <v>0</v>
      </c>
      <c r="BP84" s="332">
        <f>Original_data!BK77</f>
        <v>239893</v>
      </c>
    </row>
    <row r="85" spans="1:72" x14ac:dyDescent="0.25">
      <c r="A85" s="354" t="s">
        <v>169</v>
      </c>
      <c r="B85" s="22" t="str">
        <f>Original_data!A89</f>
        <v>Electricity output (GWh)-main activity producer electricity plants</v>
      </c>
      <c r="C85" s="45">
        <v>3.5999999999999999E-3</v>
      </c>
      <c r="D85" s="45" t="s">
        <v>173</v>
      </c>
      <c r="E85" s="45" t="s">
        <v>177</v>
      </c>
      <c r="F85" s="324"/>
      <c r="G85" s="331">
        <f>Original_data!B78</f>
        <v>0</v>
      </c>
      <c r="H85" s="330">
        <f>Original_data!C78</f>
        <v>0</v>
      </c>
      <c r="I85" s="330">
        <f>Original_data!D78</f>
        <v>0</v>
      </c>
      <c r="J85" s="330">
        <f>Original_data!E78</f>
        <v>0</v>
      </c>
      <c r="K85" s="330">
        <f>Original_data!F78</f>
        <v>0</v>
      </c>
      <c r="L85" s="330">
        <f>Original_data!G78</f>
        <v>0</v>
      </c>
      <c r="M85" s="330">
        <f>Original_data!H78</f>
        <v>0</v>
      </c>
      <c r="N85" s="330">
        <f>Original_data!I78</f>
        <v>0</v>
      </c>
      <c r="O85" s="330">
        <f>Original_data!J78</f>
        <v>0</v>
      </c>
      <c r="P85" s="330">
        <f>Original_data!K78</f>
        <v>20</v>
      </c>
      <c r="Q85" s="330">
        <f>Original_data!L78</f>
        <v>0</v>
      </c>
      <c r="R85" s="330">
        <f>Original_data!M78</f>
        <v>0</v>
      </c>
      <c r="S85" s="330">
        <f>Original_data!N78</f>
        <v>0</v>
      </c>
      <c r="T85" s="330">
        <f>Original_data!O78</f>
        <v>0</v>
      </c>
      <c r="U85" s="330">
        <f>Original_data!P78</f>
        <v>0</v>
      </c>
      <c r="V85" s="330">
        <f>Original_data!Q78</f>
        <v>0</v>
      </c>
      <c r="W85" s="330">
        <f>Original_data!R78</f>
        <v>0</v>
      </c>
      <c r="X85" s="330">
        <f>Original_data!S78</f>
        <v>267628</v>
      </c>
      <c r="Y85" s="330" t="str">
        <f>Original_data!T78</f>
        <v>x</v>
      </c>
      <c r="Z85" s="330">
        <f>Original_data!U78</f>
        <v>0</v>
      </c>
      <c r="AA85" s="330">
        <f>Original_data!V78</f>
        <v>0</v>
      </c>
      <c r="AB85" s="330">
        <f>Original_data!W78</f>
        <v>0</v>
      </c>
      <c r="AC85" s="330">
        <f>Original_data!X78</f>
        <v>0</v>
      </c>
      <c r="AD85" s="330">
        <f>Original_data!Y78</f>
        <v>0</v>
      </c>
      <c r="AE85" s="330">
        <f>Original_data!Z78</f>
        <v>0</v>
      </c>
      <c r="AF85" s="330">
        <f>Original_data!AA78</f>
        <v>0</v>
      </c>
      <c r="AG85" s="330">
        <f>Original_data!AB78</f>
        <v>1012</v>
      </c>
      <c r="AH85" s="330">
        <f>Original_data!AC78</f>
        <v>0</v>
      </c>
      <c r="AI85" s="330">
        <f>Original_data!AD78</f>
        <v>0</v>
      </c>
      <c r="AJ85" s="330">
        <f>Original_data!AE78</f>
        <v>0</v>
      </c>
      <c r="AK85" s="330">
        <f>Original_data!AF78</f>
        <v>0</v>
      </c>
      <c r="AL85" s="330">
        <f>Original_data!AG78</f>
        <v>258</v>
      </c>
      <c r="AM85" s="330">
        <f>Original_data!AH78</f>
        <v>298</v>
      </c>
      <c r="AN85" s="330">
        <f>Original_data!AI78</f>
        <v>0</v>
      </c>
      <c r="AO85" s="330">
        <f>Original_data!AJ78</f>
        <v>0</v>
      </c>
      <c r="AP85" s="330">
        <f>Original_data!AK78</f>
        <v>0</v>
      </c>
      <c r="AQ85" s="330">
        <f>Original_data!AL78</f>
        <v>0</v>
      </c>
      <c r="AR85" s="330">
        <f>Original_data!AM78</f>
        <v>0</v>
      </c>
      <c r="AS85" s="330">
        <f>Original_data!AN78</f>
        <v>0</v>
      </c>
      <c r="AT85" s="330">
        <f>Original_data!AO78</f>
        <v>0</v>
      </c>
      <c r="AU85" s="330">
        <f>Original_data!AP78</f>
        <v>0</v>
      </c>
      <c r="AV85" s="330">
        <f>Original_data!AQ78</f>
        <v>0</v>
      </c>
      <c r="AW85" s="330">
        <f>Original_data!AR78</f>
        <v>0</v>
      </c>
      <c r="AX85" s="330">
        <f>Original_data!AS78</f>
        <v>0</v>
      </c>
      <c r="AY85" s="330">
        <f>Original_data!AT78</f>
        <v>18108</v>
      </c>
      <c r="AZ85" s="330">
        <f>Original_data!AU78</f>
        <v>0</v>
      </c>
      <c r="BA85" s="330">
        <f>Original_data!AV78</f>
        <v>0</v>
      </c>
      <c r="BB85" s="330">
        <f>Original_data!AW78</f>
        <v>0</v>
      </c>
      <c r="BC85" s="330">
        <f>Original_data!AX78</f>
        <v>0</v>
      </c>
      <c r="BD85" s="330">
        <f>Original_data!AY78</f>
        <v>0</v>
      </c>
      <c r="BE85" s="330">
        <f>Original_data!AZ78</f>
        <v>270</v>
      </c>
      <c r="BF85" s="330">
        <f>Original_data!BA78</f>
        <v>0</v>
      </c>
      <c r="BG85" s="330">
        <f>Original_data!BB78</f>
        <v>0</v>
      </c>
      <c r="BH85" s="330">
        <f>Original_data!BC78</f>
        <v>0</v>
      </c>
      <c r="BI85" s="330">
        <f>Original_data!BD78</f>
        <v>0</v>
      </c>
      <c r="BJ85" s="330">
        <f>Original_data!BE78</f>
        <v>0</v>
      </c>
      <c r="BK85" s="330">
        <f>Original_data!BF78</f>
        <v>0</v>
      </c>
      <c r="BL85" s="330">
        <f>Original_data!BG78</f>
        <v>902</v>
      </c>
      <c r="BM85" s="330">
        <f>Original_data!BH78</f>
        <v>0</v>
      </c>
      <c r="BN85" s="330">
        <f>Original_data!BI78</f>
        <v>0</v>
      </c>
      <c r="BO85" s="330">
        <f>Original_data!BJ78</f>
        <v>0</v>
      </c>
      <c r="BP85" s="332">
        <f>Original_data!BK78</f>
        <v>82440</v>
      </c>
      <c r="BS85" s="20"/>
      <c r="BT85" s="20"/>
    </row>
    <row r="86" spans="1:72" x14ac:dyDescent="0.25">
      <c r="A86" s="355"/>
      <c r="B86" s="4" t="str">
        <f>Original_data!A90</f>
        <v>Electricity output (GWh)-autoproducer electricity plants</v>
      </c>
      <c r="C86" s="5">
        <v>3.5999999999999999E-3</v>
      </c>
      <c r="D86" s="5" t="s">
        <v>173</v>
      </c>
      <c r="E86" s="174" t="s">
        <v>175</v>
      </c>
      <c r="F86" s="325"/>
      <c r="G86" s="331">
        <f>Original_data!B79</f>
        <v>0</v>
      </c>
      <c r="H86" s="330">
        <f>Original_data!C79</f>
        <v>0</v>
      </c>
      <c r="I86" s="330">
        <f>Original_data!D79</f>
        <v>0</v>
      </c>
      <c r="J86" s="330">
        <f>Original_data!E79</f>
        <v>0</v>
      </c>
      <c r="K86" s="330">
        <f>Original_data!F79</f>
        <v>0</v>
      </c>
      <c r="L86" s="330">
        <f>Original_data!G79</f>
        <v>0</v>
      </c>
      <c r="M86" s="330">
        <f>Original_data!H79</f>
        <v>0</v>
      </c>
      <c r="N86" s="330">
        <f>Original_data!I79</f>
        <v>0</v>
      </c>
      <c r="O86" s="330">
        <f>Original_data!J79</f>
        <v>0</v>
      </c>
      <c r="P86" s="330">
        <f>Original_data!K79</f>
        <v>40</v>
      </c>
      <c r="Q86" s="330">
        <f>Original_data!L79</f>
        <v>0</v>
      </c>
      <c r="R86" s="330">
        <f>Original_data!M79</f>
        <v>0</v>
      </c>
      <c r="S86" s="330">
        <f>Original_data!N79</f>
        <v>0</v>
      </c>
      <c r="T86" s="330">
        <f>Original_data!O79</f>
        <v>0</v>
      </c>
      <c r="U86" s="330">
        <f>Original_data!P79</f>
        <v>0</v>
      </c>
      <c r="V86" s="330">
        <f>Original_data!Q79</f>
        <v>0</v>
      </c>
      <c r="W86" s="330">
        <f>Original_data!R79</f>
        <v>0</v>
      </c>
      <c r="X86" s="330">
        <f>Original_data!S79</f>
        <v>120860</v>
      </c>
      <c r="Y86" s="330" t="str">
        <f>Original_data!T79</f>
        <v>x</v>
      </c>
      <c r="Z86" s="330">
        <f>Original_data!U79</f>
        <v>0</v>
      </c>
      <c r="AA86" s="330">
        <f>Original_data!V79</f>
        <v>0</v>
      </c>
      <c r="AB86" s="330">
        <f>Original_data!W79</f>
        <v>0</v>
      </c>
      <c r="AC86" s="330">
        <f>Original_data!X79</f>
        <v>0</v>
      </c>
      <c r="AD86" s="330">
        <f>Original_data!Y79</f>
        <v>0</v>
      </c>
      <c r="AE86" s="330">
        <f>Original_data!Z79</f>
        <v>0</v>
      </c>
      <c r="AF86" s="330">
        <f>Original_data!AA79</f>
        <v>0</v>
      </c>
      <c r="AG86" s="330">
        <f>Original_data!AB79</f>
        <v>276</v>
      </c>
      <c r="AH86" s="330">
        <f>Original_data!AC79</f>
        <v>0</v>
      </c>
      <c r="AI86" s="330">
        <f>Original_data!AD79</f>
        <v>0</v>
      </c>
      <c r="AJ86" s="330">
        <f>Original_data!AE79</f>
        <v>0</v>
      </c>
      <c r="AK86" s="330">
        <f>Original_data!AF79</f>
        <v>0</v>
      </c>
      <c r="AL86" s="330">
        <f>Original_data!AG79</f>
        <v>0</v>
      </c>
      <c r="AM86" s="330">
        <f>Original_data!AH79</f>
        <v>3365</v>
      </c>
      <c r="AN86" s="330">
        <f>Original_data!AI79</f>
        <v>0</v>
      </c>
      <c r="AO86" s="330">
        <f>Original_data!AJ79</f>
        <v>0</v>
      </c>
      <c r="AP86" s="330">
        <f>Original_data!AK79</f>
        <v>0</v>
      </c>
      <c r="AQ86" s="330">
        <f>Original_data!AL79</f>
        <v>0</v>
      </c>
      <c r="AR86" s="330">
        <f>Original_data!AM79</f>
        <v>0</v>
      </c>
      <c r="AS86" s="330">
        <f>Original_data!AN79</f>
        <v>0</v>
      </c>
      <c r="AT86" s="330">
        <f>Original_data!AO79</f>
        <v>0</v>
      </c>
      <c r="AU86" s="330">
        <f>Original_data!AP79</f>
        <v>0</v>
      </c>
      <c r="AV86" s="330">
        <f>Original_data!AQ79</f>
        <v>0</v>
      </c>
      <c r="AW86" s="330">
        <f>Original_data!AR79</f>
        <v>2010</v>
      </c>
      <c r="AX86" s="330">
        <f>Original_data!AS79</f>
        <v>1713</v>
      </c>
      <c r="AY86" s="330">
        <f>Original_data!AT79</f>
        <v>484</v>
      </c>
      <c r="AZ86" s="330">
        <f>Original_data!AU79</f>
        <v>1903</v>
      </c>
      <c r="BA86" s="330">
        <f>Original_data!AV79</f>
        <v>0</v>
      </c>
      <c r="BB86" s="330">
        <f>Original_data!AW79</f>
        <v>0</v>
      </c>
      <c r="BC86" s="330">
        <f>Original_data!AX79</f>
        <v>0</v>
      </c>
      <c r="BD86" s="330">
        <f>Original_data!AY79</f>
        <v>0</v>
      </c>
      <c r="BE86" s="330">
        <f>Original_data!AZ79</f>
        <v>0</v>
      </c>
      <c r="BF86" s="330">
        <f>Original_data!BA79</f>
        <v>0</v>
      </c>
      <c r="BG86" s="330">
        <f>Original_data!BB79</f>
        <v>0</v>
      </c>
      <c r="BH86" s="330">
        <f>Original_data!BC79</f>
        <v>0</v>
      </c>
      <c r="BI86" s="330">
        <f>Original_data!BD79</f>
        <v>0</v>
      </c>
      <c r="BJ86" s="330">
        <f>Original_data!BE79</f>
        <v>0</v>
      </c>
      <c r="BK86" s="330">
        <f>Original_data!BF79</f>
        <v>0</v>
      </c>
      <c r="BL86" s="330">
        <f>Original_data!BG79</f>
        <v>226</v>
      </c>
      <c r="BM86" s="330">
        <f>Original_data!BH79</f>
        <v>0</v>
      </c>
      <c r="BN86" s="330">
        <f>Original_data!BI79</f>
        <v>0</v>
      </c>
      <c r="BO86" s="330">
        <f>Original_data!BJ79</f>
        <v>0</v>
      </c>
      <c r="BP86" s="332">
        <f>Original_data!BK79</f>
        <v>127845</v>
      </c>
      <c r="BS86" s="20"/>
      <c r="BT86" s="20"/>
    </row>
    <row r="87" spans="1:72" x14ac:dyDescent="0.25">
      <c r="A87" s="355"/>
      <c r="B87" s="4" t="str">
        <f>Original_data!A91</f>
        <v>Electricity output (GWh)-main activity producer CHP plants</v>
      </c>
      <c r="C87" s="5">
        <v>3.5999999999999999E-3</v>
      </c>
      <c r="D87" s="5" t="s">
        <v>173</v>
      </c>
      <c r="E87" s="5" t="s">
        <v>177</v>
      </c>
      <c r="F87" s="325"/>
      <c r="G87" s="331">
        <f>Original_data!B80</f>
        <v>0</v>
      </c>
      <c r="H87" s="330">
        <f>Original_data!C80</f>
        <v>0</v>
      </c>
      <c r="I87" s="330">
        <f>Original_data!D80</f>
        <v>0</v>
      </c>
      <c r="J87" s="330">
        <f>Original_data!E80</f>
        <v>0</v>
      </c>
      <c r="K87" s="330">
        <f>Original_data!F80</f>
        <v>0</v>
      </c>
      <c r="L87" s="330">
        <f>Original_data!G80</f>
        <v>0</v>
      </c>
      <c r="M87" s="330">
        <f>Original_data!H80</f>
        <v>0</v>
      </c>
      <c r="N87" s="330">
        <f>Original_data!I80</f>
        <v>0</v>
      </c>
      <c r="O87" s="330">
        <f>Original_data!J80</f>
        <v>0</v>
      </c>
      <c r="P87" s="330">
        <f>Original_data!K80</f>
        <v>0</v>
      </c>
      <c r="Q87" s="330">
        <f>Original_data!L80</f>
        <v>0</v>
      </c>
      <c r="R87" s="330">
        <f>Original_data!M80</f>
        <v>0</v>
      </c>
      <c r="S87" s="330">
        <f>Original_data!N80</f>
        <v>0</v>
      </c>
      <c r="T87" s="330">
        <f>Original_data!O80</f>
        <v>0</v>
      </c>
      <c r="U87" s="330">
        <f>Original_data!P80</f>
        <v>0</v>
      </c>
      <c r="V87" s="330">
        <f>Original_data!Q80</f>
        <v>0</v>
      </c>
      <c r="W87" s="330">
        <f>Original_data!R80</f>
        <v>0</v>
      </c>
      <c r="X87" s="330">
        <f>Original_data!S80</f>
        <v>86701</v>
      </c>
      <c r="Y87" s="330" t="str">
        <f>Original_data!T80</f>
        <v>x</v>
      </c>
      <c r="Z87" s="330">
        <f>Original_data!U80</f>
        <v>0</v>
      </c>
      <c r="AA87" s="330">
        <f>Original_data!V80</f>
        <v>0</v>
      </c>
      <c r="AB87" s="330">
        <f>Original_data!W80</f>
        <v>0</v>
      </c>
      <c r="AC87" s="330">
        <f>Original_data!X80</f>
        <v>0</v>
      </c>
      <c r="AD87" s="330">
        <f>Original_data!Y80</f>
        <v>0</v>
      </c>
      <c r="AE87" s="330">
        <f>Original_data!Z80</f>
        <v>0</v>
      </c>
      <c r="AF87" s="330">
        <f>Original_data!AA80</f>
        <v>0</v>
      </c>
      <c r="AG87" s="330">
        <f>Original_data!AB80</f>
        <v>966</v>
      </c>
      <c r="AH87" s="330">
        <f>Original_data!AC80</f>
        <v>0</v>
      </c>
      <c r="AI87" s="330">
        <f>Original_data!AD80</f>
        <v>0</v>
      </c>
      <c r="AJ87" s="330">
        <f>Original_data!AE80</f>
        <v>0</v>
      </c>
      <c r="AK87" s="330">
        <f>Original_data!AF80</f>
        <v>0</v>
      </c>
      <c r="AL87" s="330">
        <f>Original_data!AG80</f>
        <v>0</v>
      </c>
      <c r="AM87" s="330">
        <f>Original_data!AH80</f>
        <v>14058</v>
      </c>
      <c r="AN87" s="330">
        <f>Original_data!AI80</f>
        <v>0</v>
      </c>
      <c r="AO87" s="330">
        <f>Original_data!AJ80</f>
        <v>0</v>
      </c>
      <c r="AP87" s="330">
        <f>Original_data!AK80</f>
        <v>0</v>
      </c>
      <c r="AQ87" s="330">
        <f>Original_data!AL80</f>
        <v>0</v>
      </c>
      <c r="AR87" s="330">
        <f>Original_data!AM80</f>
        <v>0</v>
      </c>
      <c r="AS87" s="330">
        <f>Original_data!AN80</f>
        <v>0</v>
      </c>
      <c r="AT87" s="330">
        <f>Original_data!AO80</f>
        <v>0</v>
      </c>
      <c r="AU87" s="330">
        <f>Original_data!AP80</f>
        <v>0</v>
      </c>
      <c r="AV87" s="330">
        <f>Original_data!AQ80</f>
        <v>0</v>
      </c>
      <c r="AW87" s="330">
        <f>Original_data!AR80</f>
        <v>0</v>
      </c>
      <c r="AX87" s="330">
        <f>Original_data!AS80</f>
        <v>0</v>
      </c>
      <c r="AY87" s="330">
        <f>Original_data!AT80</f>
        <v>2387</v>
      </c>
      <c r="AZ87" s="330">
        <f>Original_data!AU80</f>
        <v>2014</v>
      </c>
      <c r="BA87" s="330">
        <f>Original_data!AV80</f>
        <v>0</v>
      </c>
      <c r="BB87" s="330">
        <f>Original_data!AW80</f>
        <v>518</v>
      </c>
      <c r="BC87" s="330">
        <f>Original_data!AX80</f>
        <v>0</v>
      </c>
      <c r="BD87" s="330">
        <f>Original_data!AY80</f>
        <v>0</v>
      </c>
      <c r="BE87" s="330">
        <f>Original_data!AZ80</f>
        <v>0</v>
      </c>
      <c r="BF87" s="330">
        <f>Original_data!BA80</f>
        <v>0</v>
      </c>
      <c r="BG87" s="330">
        <f>Original_data!BB80</f>
        <v>0</v>
      </c>
      <c r="BH87" s="330">
        <f>Original_data!BC80</f>
        <v>0</v>
      </c>
      <c r="BI87" s="330">
        <f>Original_data!BD80</f>
        <v>0</v>
      </c>
      <c r="BJ87" s="330">
        <f>Original_data!BE80</f>
        <v>1502</v>
      </c>
      <c r="BK87" s="330">
        <f>Original_data!BF80</f>
        <v>0</v>
      </c>
      <c r="BL87" s="330">
        <f>Original_data!BG80</f>
        <v>0</v>
      </c>
      <c r="BM87" s="330">
        <f>Original_data!BH80</f>
        <v>0</v>
      </c>
      <c r="BN87" s="330">
        <f>Original_data!BI80</f>
        <v>0</v>
      </c>
      <c r="BO87" s="330">
        <f>Original_data!BJ80</f>
        <v>0</v>
      </c>
      <c r="BP87" s="332">
        <f>Original_data!BK80</f>
        <v>29262</v>
      </c>
      <c r="BS87" s="20"/>
      <c r="BT87" s="20"/>
    </row>
    <row r="88" spans="1:72" ht="12.6" thickBot="1" x14ac:dyDescent="0.3">
      <c r="A88" s="356"/>
      <c r="B88" s="46" t="str">
        <f>Original_data!A92</f>
        <v>Electricity output (GWh)-autoproducer CHP plants</v>
      </c>
      <c r="C88" s="34">
        <v>3.5999999999999999E-3</v>
      </c>
      <c r="D88" s="34" t="s">
        <v>173</v>
      </c>
      <c r="E88" s="178" t="s">
        <v>175</v>
      </c>
      <c r="F88" s="326"/>
      <c r="G88" s="331">
        <f>Original_data!B81</f>
        <v>0</v>
      </c>
      <c r="H88" s="330">
        <f>Original_data!C81</f>
        <v>0</v>
      </c>
      <c r="I88" s="330">
        <f>Original_data!D81</f>
        <v>0</v>
      </c>
      <c r="J88" s="330">
        <f>Original_data!E81</f>
        <v>0</v>
      </c>
      <c r="K88" s="330">
        <f>Original_data!F81</f>
        <v>0</v>
      </c>
      <c r="L88" s="330">
        <f>Original_data!G81</f>
        <v>0</v>
      </c>
      <c r="M88" s="330">
        <f>Original_data!H81</f>
        <v>0</v>
      </c>
      <c r="N88" s="330">
        <f>Original_data!I81</f>
        <v>0</v>
      </c>
      <c r="O88" s="330">
        <f>Original_data!J81</f>
        <v>0</v>
      </c>
      <c r="P88" s="330">
        <f>Original_data!K81</f>
        <v>0</v>
      </c>
      <c r="Q88" s="330">
        <f>Original_data!L81</f>
        <v>0</v>
      </c>
      <c r="R88" s="330">
        <f>Original_data!M81</f>
        <v>0</v>
      </c>
      <c r="S88" s="330">
        <f>Original_data!N81</f>
        <v>0</v>
      </c>
      <c r="T88" s="330">
        <f>Original_data!O81</f>
        <v>0</v>
      </c>
      <c r="U88" s="330">
        <f>Original_data!P81</f>
        <v>0</v>
      </c>
      <c r="V88" s="330">
        <f>Original_data!Q81</f>
        <v>0</v>
      </c>
      <c r="W88" s="330">
        <f>Original_data!R81</f>
        <v>0</v>
      </c>
      <c r="X88" s="330">
        <f>Original_data!S81</f>
        <v>0</v>
      </c>
      <c r="Y88" s="330" t="str">
        <f>Original_data!T81</f>
        <v>x</v>
      </c>
      <c r="Z88" s="330">
        <f>Original_data!U81</f>
        <v>0</v>
      </c>
      <c r="AA88" s="330">
        <f>Original_data!V81</f>
        <v>0</v>
      </c>
      <c r="AB88" s="330">
        <f>Original_data!W81</f>
        <v>0</v>
      </c>
      <c r="AC88" s="330">
        <f>Original_data!X81</f>
        <v>0</v>
      </c>
      <c r="AD88" s="330">
        <f>Original_data!Y81</f>
        <v>0</v>
      </c>
      <c r="AE88" s="330">
        <f>Original_data!Z81</f>
        <v>0</v>
      </c>
      <c r="AF88" s="330">
        <f>Original_data!AA81</f>
        <v>0</v>
      </c>
      <c r="AG88" s="330">
        <f>Original_data!AB81</f>
        <v>0</v>
      </c>
      <c r="AH88" s="330">
        <f>Original_data!AC81</f>
        <v>0</v>
      </c>
      <c r="AI88" s="330">
        <f>Original_data!AD81</f>
        <v>0</v>
      </c>
      <c r="AJ88" s="330">
        <f>Original_data!AE81</f>
        <v>0</v>
      </c>
      <c r="AK88" s="330">
        <f>Original_data!AF81</f>
        <v>0</v>
      </c>
      <c r="AL88" s="330">
        <f>Original_data!AG81</f>
        <v>0</v>
      </c>
      <c r="AM88" s="330">
        <f>Original_data!AH81</f>
        <v>5538</v>
      </c>
      <c r="AN88" s="330">
        <f>Original_data!AI81</f>
        <v>1320</v>
      </c>
      <c r="AO88" s="330">
        <f>Original_data!AJ81</f>
        <v>0</v>
      </c>
      <c r="AP88" s="330">
        <f>Original_data!AK81</f>
        <v>0</v>
      </c>
      <c r="AQ88" s="330">
        <f>Original_data!AL81</f>
        <v>0</v>
      </c>
      <c r="AR88" s="330">
        <f>Original_data!AM81</f>
        <v>0</v>
      </c>
      <c r="AS88" s="330">
        <f>Original_data!AN81</f>
        <v>0</v>
      </c>
      <c r="AT88" s="330">
        <f>Original_data!AO81</f>
        <v>0</v>
      </c>
      <c r="AU88" s="330">
        <f>Original_data!AP81</f>
        <v>0</v>
      </c>
      <c r="AV88" s="330">
        <f>Original_data!AQ81</f>
        <v>0</v>
      </c>
      <c r="AW88" s="330">
        <f>Original_data!AR81</f>
        <v>0</v>
      </c>
      <c r="AX88" s="330">
        <f>Original_data!AS81</f>
        <v>0</v>
      </c>
      <c r="AY88" s="330">
        <f>Original_data!AT81</f>
        <v>0</v>
      </c>
      <c r="AZ88" s="330">
        <f>Original_data!AU81</f>
        <v>0</v>
      </c>
      <c r="BA88" s="330">
        <f>Original_data!AV81</f>
        <v>0</v>
      </c>
      <c r="BB88" s="330">
        <f>Original_data!AW81</f>
        <v>0</v>
      </c>
      <c r="BC88" s="330">
        <f>Original_data!AX81</f>
        <v>0</v>
      </c>
      <c r="BD88" s="330">
        <f>Original_data!AY81</f>
        <v>0</v>
      </c>
      <c r="BE88" s="330">
        <f>Original_data!AZ81</f>
        <v>0</v>
      </c>
      <c r="BF88" s="330">
        <f>Original_data!BA81</f>
        <v>0</v>
      </c>
      <c r="BG88" s="330">
        <f>Original_data!BB81</f>
        <v>0</v>
      </c>
      <c r="BH88" s="330">
        <f>Original_data!BC81</f>
        <v>0</v>
      </c>
      <c r="BI88" s="330">
        <f>Original_data!BD81</f>
        <v>0</v>
      </c>
      <c r="BJ88" s="330">
        <f>Original_data!BE81</f>
        <v>0</v>
      </c>
      <c r="BK88" s="330">
        <f>Original_data!BF81</f>
        <v>0</v>
      </c>
      <c r="BL88" s="330">
        <f>Original_data!BG81</f>
        <v>0</v>
      </c>
      <c r="BM88" s="330">
        <f>Original_data!BH81</f>
        <v>0</v>
      </c>
      <c r="BN88" s="330">
        <f>Original_data!BI81</f>
        <v>0</v>
      </c>
      <c r="BO88" s="330">
        <f>Original_data!BJ81</f>
        <v>0</v>
      </c>
      <c r="BP88" s="332">
        <f>Original_data!BK81</f>
        <v>0</v>
      </c>
      <c r="BS88" s="20"/>
      <c r="BT88" s="20"/>
    </row>
    <row r="89" spans="1:72" x14ac:dyDescent="0.25">
      <c r="A89" s="354" t="s">
        <v>168</v>
      </c>
      <c r="B89" s="22" t="str">
        <f>Original_data!A94</f>
        <v>Heat output-main activity producer CHP plants</v>
      </c>
      <c r="C89" s="45">
        <v>1E-3</v>
      </c>
      <c r="D89" s="45" t="s">
        <v>173</v>
      </c>
      <c r="E89" s="45" t="s">
        <v>177</v>
      </c>
      <c r="F89" s="324"/>
      <c r="G89" s="331">
        <f>Original_data!B82</f>
        <v>0</v>
      </c>
      <c r="H89" s="330">
        <f>Original_data!C82</f>
        <v>0</v>
      </c>
      <c r="I89" s="330">
        <f>Original_data!D82</f>
        <v>0</v>
      </c>
      <c r="J89" s="330">
        <f>Original_data!E82</f>
        <v>0</v>
      </c>
      <c r="K89" s="330">
        <f>Original_data!F82</f>
        <v>0</v>
      </c>
      <c r="L89" s="330">
        <f>Original_data!G82</f>
        <v>0</v>
      </c>
      <c r="M89" s="330">
        <f>Original_data!H82</f>
        <v>0</v>
      </c>
      <c r="N89" s="330">
        <f>Original_data!I82</f>
        <v>0</v>
      </c>
      <c r="O89" s="330">
        <f>Original_data!J82</f>
        <v>0</v>
      </c>
      <c r="P89" s="330">
        <f>Original_data!K82</f>
        <v>0</v>
      </c>
      <c r="Q89" s="330">
        <f>Original_data!L82</f>
        <v>0</v>
      </c>
      <c r="R89" s="330">
        <f>Original_data!M82</f>
        <v>0</v>
      </c>
      <c r="S89" s="330">
        <f>Original_data!N82</f>
        <v>0</v>
      </c>
      <c r="T89" s="330">
        <f>Original_data!O82</f>
        <v>0</v>
      </c>
      <c r="U89" s="330">
        <f>Original_data!P82</f>
        <v>0</v>
      </c>
      <c r="V89" s="330">
        <f>Original_data!Q82</f>
        <v>0</v>
      </c>
      <c r="W89" s="330">
        <f>Original_data!R82</f>
        <v>0</v>
      </c>
      <c r="X89" s="330">
        <f>Original_data!S82</f>
        <v>172</v>
      </c>
      <c r="Y89" s="330" t="str">
        <f>Original_data!T82</f>
        <v>x</v>
      </c>
      <c r="Z89" s="330">
        <f>Original_data!U82</f>
        <v>0</v>
      </c>
      <c r="AA89" s="330">
        <f>Original_data!V82</f>
        <v>0</v>
      </c>
      <c r="AB89" s="330">
        <f>Original_data!W82</f>
        <v>0</v>
      </c>
      <c r="AC89" s="330">
        <f>Original_data!X82</f>
        <v>0</v>
      </c>
      <c r="AD89" s="330">
        <f>Original_data!Y82</f>
        <v>0</v>
      </c>
      <c r="AE89" s="330">
        <f>Original_data!Z82</f>
        <v>0</v>
      </c>
      <c r="AF89" s="330">
        <f>Original_data!AA82</f>
        <v>0</v>
      </c>
      <c r="AG89" s="330">
        <f>Original_data!AB82</f>
        <v>0</v>
      </c>
      <c r="AH89" s="330">
        <f>Original_data!AC82</f>
        <v>0</v>
      </c>
      <c r="AI89" s="330">
        <f>Original_data!AD82</f>
        <v>0</v>
      </c>
      <c r="AJ89" s="330">
        <f>Original_data!AE82</f>
        <v>0</v>
      </c>
      <c r="AK89" s="330">
        <f>Original_data!AF82</f>
        <v>1462</v>
      </c>
      <c r="AL89" s="330">
        <f>Original_data!AG82</f>
        <v>0</v>
      </c>
      <c r="AM89" s="330">
        <f>Original_data!AH82</f>
        <v>1747</v>
      </c>
      <c r="AN89" s="330">
        <f>Original_data!AI82</f>
        <v>0</v>
      </c>
      <c r="AO89" s="330">
        <f>Original_data!AJ82</f>
        <v>0</v>
      </c>
      <c r="AP89" s="330">
        <f>Original_data!AK82</f>
        <v>0</v>
      </c>
      <c r="AQ89" s="330">
        <f>Original_data!AL82</f>
        <v>0</v>
      </c>
      <c r="AR89" s="330">
        <f>Original_data!AM82</f>
        <v>0</v>
      </c>
      <c r="AS89" s="330">
        <f>Original_data!AN82</f>
        <v>0</v>
      </c>
      <c r="AT89" s="330">
        <f>Original_data!AO82</f>
        <v>0</v>
      </c>
      <c r="AU89" s="330">
        <f>Original_data!AP82</f>
        <v>0</v>
      </c>
      <c r="AV89" s="330">
        <f>Original_data!AQ82</f>
        <v>0</v>
      </c>
      <c r="AW89" s="330">
        <f>Original_data!AR82</f>
        <v>0</v>
      </c>
      <c r="AX89" s="330">
        <f>Original_data!AS82</f>
        <v>0</v>
      </c>
      <c r="AY89" s="330">
        <f>Original_data!AT82</f>
        <v>489</v>
      </c>
      <c r="AZ89" s="330">
        <f>Original_data!AU82</f>
        <v>0</v>
      </c>
      <c r="BA89" s="330">
        <f>Original_data!AV82</f>
        <v>0</v>
      </c>
      <c r="BB89" s="330">
        <f>Original_data!AW82</f>
        <v>0</v>
      </c>
      <c r="BC89" s="330">
        <f>Original_data!AX82</f>
        <v>0</v>
      </c>
      <c r="BD89" s="330">
        <f>Original_data!AY82</f>
        <v>0</v>
      </c>
      <c r="BE89" s="330">
        <f>Original_data!AZ82</f>
        <v>0</v>
      </c>
      <c r="BF89" s="330">
        <f>Original_data!BA82</f>
        <v>0</v>
      </c>
      <c r="BG89" s="330">
        <f>Original_data!BB82</f>
        <v>0</v>
      </c>
      <c r="BH89" s="330">
        <f>Original_data!BC82</f>
        <v>0</v>
      </c>
      <c r="BI89" s="330">
        <f>Original_data!BD82</f>
        <v>0</v>
      </c>
      <c r="BJ89" s="330">
        <f>Original_data!BE82</f>
        <v>0</v>
      </c>
      <c r="BK89" s="330">
        <f>Original_data!BF82</f>
        <v>0</v>
      </c>
      <c r="BL89" s="330">
        <f>Original_data!BG82</f>
        <v>0</v>
      </c>
      <c r="BM89" s="330">
        <f>Original_data!BH82</f>
        <v>0</v>
      </c>
      <c r="BN89" s="330">
        <f>Original_data!BI82</f>
        <v>0</v>
      </c>
      <c r="BO89" s="330">
        <f>Original_data!BJ82</f>
        <v>0</v>
      </c>
      <c r="BP89" s="332">
        <f>Original_data!BK82</f>
        <v>346</v>
      </c>
      <c r="BS89" s="20"/>
      <c r="BT89" s="20"/>
    </row>
    <row r="90" spans="1:72" x14ac:dyDescent="0.25">
      <c r="A90" s="355"/>
      <c r="B90" s="4" t="str">
        <f>Original_data!A95</f>
        <v>Heat output-autoproducer CHP plants</v>
      </c>
      <c r="C90" s="5">
        <v>1E-3</v>
      </c>
      <c r="D90" s="5" t="s">
        <v>173</v>
      </c>
      <c r="E90" s="174" t="s">
        <v>175</v>
      </c>
      <c r="F90" s="325"/>
      <c r="G90" s="331">
        <f>Original_data!B83</f>
        <v>0</v>
      </c>
      <c r="H90" s="330">
        <f>Original_data!C83</f>
        <v>172</v>
      </c>
      <c r="I90" s="330">
        <f>Original_data!D83</f>
        <v>0</v>
      </c>
      <c r="J90" s="330">
        <f>Original_data!E83</f>
        <v>0</v>
      </c>
      <c r="K90" s="330">
        <f>Original_data!F83</f>
        <v>0</v>
      </c>
      <c r="L90" s="330">
        <f>Original_data!G83</f>
        <v>0</v>
      </c>
      <c r="M90" s="330">
        <f>Original_data!H83</f>
        <v>143</v>
      </c>
      <c r="N90" s="330">
        <f>Original_data!I83</f>
        <v>0</v>
      </c>
      <c r="O90" s="330">
        <f>Original_data!J83</f>
        <v>2137</v>
      </c>
      <c r="P90" s="330">
        <f>Original_data!K83</f>
        <v>0</v>
      </c>
      <c r="Q90" s="330">
        <f>Original_data!L83</f>
        <v>0</v>
      </c>
      <c r="R90" s="330">
        <f>Original_data!M83</f>
        <v>0</v>
      </c>
      <c r="S90" s="330">
        <f>Original_data!N83</f>
        <v>0</v>
      </c>
      <c r="T90" s="330">
        <f>Original_data!O83</f>
        <v>0</v>
      </c>
      <c r="U90" s="330">
        <f>Original_data!P83</f>
        <v>0</v>
      </c>
      <c r="V90" s="330">
        <f>Original_data!Q83</f>
        <v>0</v>
      </c>
      <c r="W90" s="330">
        <f>Original_data!R83</f>
        <v>0</v>
      </c>
      <c r="X90" s="330">
        <f>Original_data!S83</f>
        <v>82682</v>
      </c>
      <c r="Y90" s="330" t="str">
        <f>Original_data!T83</f>
        <v>x</v>
      </c>
      <c r="Z90" s="330">
        <f>Original_data!U83</f>
        <v>0</v>
      </c>
      <c r="AA90" s="330">
        <f>Original_data!V83</f>
        <v>132088</v>
      </c>
      <c r="AB90" s="330">
        <f>Original_data!W83</f>
        <v>0</v>
      </c>
      <c r="AC90" s="330">
        <f>Original_data!X83</f>
        <v>0</v>
      </c>
      <c r="AD90" s="330">
        <f>Original_data!Y83</f>
        <v>0</v>
      </c>
      <c r="AE90" s="330">
        <f>Original_data!Z83</f>
        <v>0</v>
      </c>
      <c r="AF90" s="330">
        <f>Original_data!AA83</f>
        <v>0</v>
      </c>
      <c r="AG90" s="330">
        <f>Original_data!AB83</f>
        <v>161920</v>
      </c>
      <c r="AH90" s="330">
        <f>Original_data!AC83</f>
        <v>0</v>
      </c>
      <c r="AI90" s="330">
        <f>Original_data!AD83</f>
        <v>0</v>
      </c>
      <c r="AJ90" s="330">
        <f>Original_data!AE83</f>
        <v>0</v>
      </c>
      <c r="AK90" s="330">
        <f>Original_data!AF83</f>
        <v>0</v>
      </c>
      <c r="AL90" s="330">
        <f>Original_data!AG83</f>
        <v>3354</v>
      </c>
      <c r="AM90" s="330">
        <f>Original_data!AH83</f>
        <v>0</v>
      </c>
      <c r="AN90" s="330">
        <f>Original_data!AI83</f>
        <v>80</v>
      </c>
      <c r="AO90" s="330">
        <f>Original_data!AJ83</f>
        <v>172172</v>
      </c>
      <c r="AP90" s="330">
        <f>Original_data!AK83</f>
        <v>1613</v>
      </c>
      <c r="AQ90" s="330">
        <f>Original_data!AL83</f>
        <v>5502</v>
      </c>
      <c r="AR90" s="330">
        <f>Original_data!AM83</f>
        <v>7956</v>
      </c>
      <c r="AS90" s="330">
        <f>Original_data!AN83</f>
        <v>11760</v>
      </c>
      <c r="AT90" s="330">
        <f>Original_data!AO83</f>
        <v>1088</v>
      </c>
      <c r="AU90" s="330">
        <f>Original_data!AP83</f>
        <v>10280</v>
      </c>
      <c r="AV90" s="330">
        <f>Original_data!AQ83</f>
        <v>0</v>
      </c>
      <c r="AW90" s="330">
        <f>Original_data!AR83</f>
        <v>0</v>
      </c>
      <c r="AX90" s="330">
        <f>Original_data!AS83</f>
        <v>0</v>
      </c>
      <c r="AY90" s="330">
        <f>Original_data!AT83</f>
        <v>0</v>
      </c>
      <c r="AZ90" s="330">
        <f>Original_data!AU83</f>
        <v>0</v>
      </c>
      <c r="BA90" s="330">
        <f>Original_data!AV83</f>
        <v>0</v>
      </c>
      <c r="BB90" s="330">
        <f>Original_data!AW83</f>
        <v>0</v>
      </c>
      <c r="BC90" s="330">
        <f>Original_data!AX83</f>
        <v>0</v>
      </c>
      <c r="BD90" s="330">
        <f>Original_data!AY83</f>
        <v>0</v>
      </c>
      <c r="BE90" s="330">
        <f>Original_data!AZ83</f>
        <v>0</v>
      </c>
      <c r="BF90" s="330">
        <f>Original_data!BA83</f>
        <v>0</v>
      </c>
      <c r="BG90" s="330">
        <f>Original_data!BB83</f>
        <v>0</v>
      </c>
      <c r="BH90" s="330">
        <f>Original_data!BC83</f>
        <v>0</v>
      </c>
      <c r="BI90" s="330">
        <f>Original_data!BD83</f>
        <v>0</v>
      </c>
      <c r="BJ90" s="330">
        <f>Original_data!BE83</f>
        <v>0</v>
      </c>
      <c r="BK90" s="330">
        <f>Original_data!BF83</f>
        <v>0</v>
      </c>
      <c r="BL90" s="330">
        <f>Original_data!BG83</f>
        <v>0</v>
      </c>
      <c r="BM90" s="330">
        <f>Original_data!BH83</f>
        <v>0</v>
      </c>
      <c r="BN90" s="330">
        <f>Original_data!BI83</f>
        <v>0</v>
      </c>
      <c r="BO90" s="330">
        <f>Original_data!BJ83</f>
        <v>0</v>
      </c>
      <c r="BP90" s="332">
        <f>Original_data!BK83</f>
        <v>0</v>
      </c>
      <c r="BS90" s="20"/>
      <c r="BT90" s="20"/>
    </row>
    <row r="91" spans="1:72" x14ac:dyDescent="0.25">
      <c r="A91" s="355"/>
      <c r="B91" s="4" t="str">
        <f>Original_data!A96</f>
        <v>Heat output-main activity producer heat plants</v>
      </c>
      <c r="C91" s="5">
        <v>1E-3</v>
      </c>
      <c r="D91" s="5" t="s">
        <v>173</v>
      </c>
      <c r="E91" s="5" t="s">
        <v>177</v>
      </c>
      <c r="F91" s="325"/>
      <c r="G91" s="331">
        <f>Original_data!B84</f>
        <v>0</v>
      </c>
      <c r="H91" s="330">
        <f>Original_data!C84</f>
        <v>172</v>
      </c>
      <c r="I91" s="330">
        <f>Original_data!D84</f>
        <v>0</v>
      </c>
      <c r="J91" s="330">
        <f>Original_data!E84</f>
        <v>0</v>
      </c>
      <c r="K91" s="330">
        <f>Original_data!F84</f>
        <v>0</v>
      </c>
      <c r="L91" s="330">
        <f>Original_data!G84</f>
        <v>0</v>
      </c>
      <c r="M91" s="330">
        <f>Original_data!H84</f>
        <v>143</v>
      </c>
      <c r="N91" s="330">
        <f>Original_data!I84</f>
        <v>0</v>
      </c>
      <c r="O91" s="330">
        <f>Original_data!J84</f>
        <v>2137</v>
      </c>
      <c r="P91" s="330">
        <f>Original_data!K84</f>
        <v>0</v>
      </c>
      <c r="Q91" s="330">
        <f>Original_data!L84</f>
        <v>0</v>
      </c>
      <c r="R91" s="330">
        <f>Original_data!M84</f>
        <v>0</v>
      </c>
      <c r="S91" s="330">
        <f>Original_data!N84</f>
        <v>0</v>
      </c>
      <c r="T91" s="330">
        <f>Original_data!O84</f>
        <v>0</v>
      </c>
      <c r="U91" s="330">
        <f>Original_data!P84</f>
        <v>0</v>
      </c>
      <c r="V91" s="330">
        <f>Original_data!Q84</f>
        <v>0</v>
      </c>
      <c r="W91" s="330">
        <f>Original_data!R84</f>
        <v>0</v>
      </c>
      <c r="X91" s="330">
        <f>Original_data!S84</f>
        <v>82682</v>
      </c>
      <c r="Y91" s="330" t="str">
        <f>Original_data!T84</f>
        <v>x</v>
      </c>
      <c r="Z91" s="330">
        <f>Original_data!U84</f>
        <v>0</v>
      </c>
      <c r="AA91" s="330">
        <f>Original_data!V84</f>
        <v>132088</v>
      </c>
      <c r="AB91" s="330">
        <f>Original_data!W84</f>
        <v>0</v>
      </c>
      <c r="AC91" s="330">
        <f>Original_data!X84</f>
        <v>0</v>
      </c>
      <c r="AD91" s="330">
        <f>Original_data!Y84</f>
        <v>0</v>
      </c>
      <c r="AE91" s="330">
        <f>Original_data!Z84</f>
        <v>0</v>
      </c>
      <c r="AF91" s="330">
        <f>Original_data!AA84</f>
        <v>0</v>
      </c>
      <c r="AG91" s="330">
        <f>Original_data!AB84</f>
        <v>161920</v>
      </c>
      <c r="AH91" s="330">
        <f>Original_data!AC84</f>
        <v>0</v>
      </c>
      <c r="AI91" s="330">
        <f>Original_data!AD84</f>
        <v>0</v>
      </c>
      <c r="AJ91" s="330">
        <f>Original_data!AE84</f>
        <v>0</v>
      </c>
      <c r="AK91" s="330">
        <f>Original_data!AF84</f>
        <v>0</v>
      </c>
      <c r="AL91" s="330">
        <f>Original_data!AG84</f>
        <v>3354</v>
      </c>
      <c r="AM91" s="330">
        <f>Original_data!AH84</f>
        <v>0</v>
      </c>
      <c r="AN91" s="330">
        <f>Original_data!AI84</f>
        <v>80</v>
      </c>
      <c r="AO91" s="330">
        <f>Original_data!AJ84</f>
        <v>172172</v>
      </c>
      <c r="AP91" s="330">
        <f>Original_data!AK84</f>
        <v>1613</v>
      </c>
      <c r="AQ91" s="330">
        <f>Original_data!AL84</f>
        <v>1848</v>
      </c>
      <c r="AR91" s="330">
        <f>Original_data!AM84</f>
        <v>7956</v>
      </c>
      <c r="AS91" s="330">
        <f>Original_data!AN84</f>
        <v>11760</v>
      </c>
      <c r="AT91" s="330">
        <f>Original_data!AO84</f>
        <v>1088</v>
      </c>
      <c r="AU91" s="330">
        <f>Original_data!AP84</f>
        <v>10280</v>
      </c>
      <c r="AV91" s="330">
        <f>Original_data!AQ84</f>
        <v>0</v>
      </c>
      <c r="AW91" s="330">
        <f>Original_data!AR84</f>
        <v>0</v>
      </c>
      <c r="AX91" s="330">
        <f>Original_data!AS84</f>
        <v>0</v>
      </c>
      <c r="AY91" s="330">
        <f>Original_data!AT84</f>
        <v>0</v>
      </c>
      <c r="AZ91" s="330">
        <f>Original_data!AU84</f>
        <v>0</v>
      </c>
      <c r="BA91" s="330">
        <f>Original_data!AV84</f>
        <v>0</v>
      </c>
      <c r="BB91" s="330">
        <f>Original_data!AW84</f>
        <v>0</v>
      </c>
      <c r="BC91" s="330">
        <f>Original_data!AX84</f>
        <v>0</v>
      </c>
      <c r="BD91" s="330">
        <f>Original_data!AY84</f>
        <v>0</v>
      </c>
      <c r="BE91" s="330">
        <f>Original_data!AZ84</f>
        <v>0</v>
      </c>
      <c r="BF91" s="330">
        <f>Original_data!BA84</f>
        <v>0</v>
      </c>
      <c r="BG91" s="330">
        <f>Original_data!BB84</f>
        <v>0</v>
      </c>
      <c r="BH91" s="330">
        <f>Original_data!BC84</f>
        <v>0</v>
      </c>
      <c r="BI91" s="330">
        <f>Original_data!BD84</f>
        <v>0</v>
      </c>
      <c r="BJ91" s="330">
        <f>Original_data!BE84</f>
        <v>0</v>
      </c>
      <c r="BK91" s="330">
        <f>Original_data!BF84</f>
        <v>0</v>
      </c>
      <c r="BL91" s="330">
        <f>Original_data!BG84</f>
        <v>0</v>
      </c>
      <c r="BM91" s="330">
        <f>Original_data!BH84</f>
        <v>0</v>
      </c>
      <c r="BN91" s="330">
        <f>Original_data!BI84</f>
        <v>0</v>
      </c>
      <c r="BO91" s="330">
        <f>Original_data!BJ84</f>
        <v>0</v>
      </c>
      <c r="BP91" s="332">
        <f>Original_data!BK84</f>
        <v>0</v>
      </c>
    </row>
    <row r="92" spans="1:72" ht="12.6" thickBot="1" x14ac:dyDescent="0.3">
      <c r="A92" s="356"/>
      <c r="B92" s="46" t="str">
        <f>Original_data!A97</f>
        <v>Heat output-autoproducer heat plants</v>
      </c>
      <c r="C92" s="34">
        <v>1E-3</v>
      </c>
      <c r="D92" s="34" t="s">
        <v>173</v>
      </c>
      <c r="E92" s="178" t="s">
        <v>175</v>
      </c>
      <c r="F92" s="326"/>
      <c r="G92" s="336">
        <f>Original_data!B85</f>
        <v>0</v>
      </c>
      <c r="H92" s="337">
        <f>Original_data!C85</f>
        <v>0</v>
      </c>
      <c r="I92" s="337">
        <f>Original_data!D85</f>
        <v>0</v>
      </c>
      <c r="J92" s="337">
        <f>Original_data!E85</f>
        <v>0</v>
      </c>
      <c r="K92" s="337">
        <f>Original_data!F85</f>
        <v>0</v>
      </c>
      <c r="L92" s="337">
        <f>Original_data!G85</f>
        <v>0</v>
      </c>
      <c r="M92" s="337">
        <f>Original_data!H85</f>
        <v>0</v>
      </c>
      <c r="N92" s="337">
        <f>Original_data!I85</f>
        <v>0</v>
      </c>
      <c r="O92" s="337">
        <f>Original_data!J85</f>
        <v>1425</v>
      </c>
      <c r="P92" s="337">
        <f>Original_data!K85</f>
        <v>0</v>
      </c>
      <c r="Q92" s="337">
        <f>Original_data!L85</f>
        <v>0</v>
      </c>
      <c r="R92" s="337">
        <f>Original_data!M85</f>
        <v>0</v>
      </c>
      <c r="S92" s="337">
        <f>Original_data!N85</f>
        <v>0</v>
      </c>
      <c r="T92" s="337">
        <f>Original_data!O85</f>
        <v>0</v>
      </c>
      <c r="U92" s="337">
        <f>Original_data!P85</f>
        <v>0</v>
      </c>
      <c r="V92" s="337">
        <f>Original_data!Q85</f>
        <v>0</v>
      </c>
      <c r="W92" s="337">
        <f>Original_data!R85</f>
        <v>0</v>
      </c>
      <c r="X92" s="337">
        <f>Original_data!S85</f>
        <v>82634</v>
      </c>
      <c r="Y92" s="337" t="str">
        <f>Original_data!T85</f>
        <v>x</v>
      </c>
      <c r="Z92" s="337">
        <f>Original_data!U85</f>
        <v>0</v>
      </c>
      <c r="AA92" s="337">
        <f>Original_data!V85</f>
        <v>132088</v>
      </c>
      <c r="AB92" s="337">
        <f>Original_data!W85</f>
        <v>0</v>
      </c>
      <c r="AC92" s="337">
        <f>Original_data!X85</f>
        <v>0</v>
      </c>
      <c r="AD92" s="337">
        <f>Original_data!Y85</f>
        <v>0</v>
      </c>
      <c r="AE92" s="337">
        <f>Original_data!Z85</f>
        <v>0</v>
      </c>
      <c r="AF92" s="337">
        <f>Original_data!AA85</f>
        <v>0</v>
      </c>
      <c r="AG92" s="337">
        <f>Original_data!AB85</f>
        <v>161920</v>
      </c>
      <c r="AH92" s="337">
        <f>Original_data!AC85</f>
        <v>0</v>
      </c>
      <c r="AI92" s="337">
        <f>Original_data!AD85</f>
        <v>0</v>
      </c>
      <c r="AJ92" s="337">
        <f>Original_data!AE85</f>
        <v>0</v>
      </c>
      <c r="AK92" s="337">
        <f>Original_data!AF85</f>
        <v>0</v>
      </c>
      <c r="AL92" s="337">
        <f>Original_data!AG85</f>
        <v>3182</v>
      </c>
      <c r="AM92" s="337">
        <f>Original_data!AH85</f>
        <v>0</v>
      </c>
      <c r="AN92" s="337">
        <f>Original_data!AI85</f>
        <v>40</v>
      </c>
      <c r="AO92" s="337">
        <f>Original_data!AJ85</f>
        <v>172172</v>
      </c>
      <c r="AP92" s="337">
        <f>Original_data!AK85</f>
        <v>1003</v>
      </c>
      <c r="AQ92" s="337">
        <f>Original_data!AL85</f>
        <v>0</v>
      </c>
      <c r="AR92" s="337">
        <f>Original_data!AM85</f>
        <v>0</v>
      </c>
      <c r="AS92" s="337">
        <f>Original_data!AN85</f>
        <v>10400</v>
      </c>
      <c r="AT92" s="337">
        <f>Original_data!AO85</f>
        <v>1088</v>
      </c>
      <c r="AU92" s="337">
        <f>Original_data!AP85</f>
        <v>10280</v>
      </c>
      <c r="AV92" s="337">
        <f>Original_data!AQ85</f>
        <v>0</v>
      </c>
      <c r="AW92" s="337">
        <f>Original_data!AR85</f>
        <v>0</v>
      </c>
      <c r="AX92" s="337">
        <f>Original_data!AS85</f>
        <v>0</v>
      </c>
      <c r="AY92" s="337">
        <f>Original_data!AT85</f>
        <v>0</v>
      </c>
      <c r="AZ92" s="337">
        <f>Original_data!AU85</f>
        <v>0</v>
      </c>
      <c r="BA92" s="337">
        <f>Original_data!AV85</f>
        <v>0</v>
      </c>
      <c r="BB92" s="337">
        <f>Original_data!AW85</f>
        <v>0</v>
      </c>
      <c r="BC92" s="337">
        <f>Original_data!AX85</f>
        <v>0</v>
      </c>
      <c r="BD92" s="337">
        <f>Original_data!AY85</f>
        <v>0</v>
      </c>
      <c r="BE92" s="337">
        <f>Original_data!AZ85</f>
        <v>0</v>
      </c>
      <c r="BF92" s="337">
        <f>Original_data!BA85</f>
        <v>0</v>
      </c>
      <c r="BG92" s="337">
        <f>Original_data!BB85</f>
        <v>0</v>
      </c>
      <c r="BH92" s="337">
        <f>Original_data!BC85</f>
        <v>0</v>
      </c>
      <c r="BI92" s="337">
        <f>Original_data!BD85</f>
        <v>0</v>
      </c>
      <c r="BJ92" s="337">
        <f>Original_data!BE85</f>
        <v>0</v>
      </c>
      <c r="BK92" s="337">
        <f>Original_data!BF85</f>
        <v>0</v>
      </c>
      <c r="BL92" s="337">
        <f>Original_data!BG85</f>
        <v>0</v>
      </c>
      <c r="BM92" s="337">
        <f>Original_data!BH85</f>
        <v>0</v>
      </c>
      <c r="BN92" s="337">
        <f>Original_data!BI85</f>
        <v>0</v>
      </c>
      <c r="BO92" s="337">
        <f>Original_data!BJ85</f>
        <v>0</v>
      </c>
      <c r="BP92" s="338">
        <f>Original_data!BK85</f>
        <v>0</v>
      </c>
    </row>
  </sheetData>
  <mergeCells count="14">
    <mergeCell ref="E2:F2"/>
    <mergeCell ref="A85:A88"/>
    <mergeCell ref="A89:A92"/>
    <mergeCell ref="A10:A17"/>
    <mergeCell ref="A18:A38"/>
    <mergeCell ref="A39:A56"/>
    <mergeCell ref="A57:A69"/>
    <mergeCell ref="A70:A75"/>
    <mergeCell ref="A76:A80"/>
    <mergeCell ref="E6:E7"/>
    <mergeCell ref="E3:F3"/>
    <mergeCell ref="E4:F4"/>
    <mergeCell ref="E5:F5"/>
    <mergeCell ref="A81:A8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4" tint="0.59999389629810485"/>
    <pageSetUpPr autoPageBreaks="0"/>
  </sheetPr>
  <dimension ref="B1:CB24"/>
  <sheetViews>
    <sheetView showGridLines="0" tabSelected="1" zoomScaleNormal="100" workbookViewId="0">
      <pane xSplit="4" topLeftCell="E1" activePane="topRight" state="frozen"/>
      <selection activeCell="A5" sqref="A5"/>
      <selection pane="topRight" activeCell="J32" sqref="J32"/>
    </sheetView>
  </sheetViews>
  <sheetFormatPr defaultColWidth="8.88671875" defaultRowHeight="12" outlineLevelCol="1" x14ac:dyDescent="0.25"/>
  <cols>
    <col min="1" max="1" width="1.6640625" style="78" customWidth="1"/>
    <col min="2" max="2" width="10" style="78" customWidth="1"/>
    <col min="3" max="3" width="23.33203125" style="78" customWidth="1"/>
    <col min="4" max="5" width="1.33203125" style="78" customWidth="1"/>
    <col min="6" max="37" width="10.33203125" style="78" customWidth="1"/>
    <col min="38" max="38" width="12.5546875" style="78" customWidth="1"/>
    <col min="39" max="41" width="10.33203125" style="78" customWidth="1"/>
    <col min="42" max="42" width="10.6640625" style="78" customWidth="1"/>
    <col min="43" max="43" width="12" style="78" customWidth="1"/>
    <col min="44" max="44" width="10.33203125" style="78" customWidth="1"/>
    <col min="45" max="45" width="4.6640625" style="78" customWidth="1"/>
    <col min="46" max="46" width="8.88671875" style="78"/>
    <col min="47" max="47" width="0.6640625" style="78" customWidth="1"/>
    <col min="48" max="53" width="8.88671875" style="78" hidden="1" customWidth="1" outlineLevel="1"/>
    <col min="54" max="54" width="12.5546875" style="78" hidden="1" customWidth="1" outlineLevel="1"/>
    <col min="55" max="58" width="8.88671875" style="78" hidden="1" customWidth="1" outlineLevel="1"/>
    <col min="59" max="59" width="9.109375" style="78" hidden="1" customWidth="1" outlineLevel="1"/>
    <col min="60" max="60" width="8.88671875" style="78" hidden="1" customWidth="1" outlineLevel="1"/>
    <col min="61" max="61" width="9" style="78" hidden="1" customWidth="1" outlineLevel="1"/>
    <col min="62" max="77" width="8.88671875" style="78" hidden="1" customWidth="1" outlineLevel="1"/>
    <col min="78" max="78" width="12" style="78" hidden="1" customWidth="1" outlineLevel="1"/>
    <col min="79" max="79" width="8.88671875" style="78" hidden="1" customWidth="1" outlineLevel="1"/>
    <col min="80" max="80" width="8.88671875" style="78" collapsed="1"/>
    <col min="81" max="16384" width="8.88671875" style="78"/>
  </cols>
  <sheetData>
    <row r="1" spans="2:79" ht="7.2" customHeight="1" x14ac:dyDescent="0.25"/>
    <row r="2" spans="2:79" ht="13.8" x14ac:dyDescent="0.3">
      <c r="B2" s="367" t="s">
        <v>363</v>
      </c>
      <c r="C2" s="367"/>
    </row>
    <row r="3" spans="2:79" ht="7.95" customHeight="1" x14ac:dyDescent="0.25"/>
    <row r="4" spans="2:79" hidden="1" x14ac:dyDescent="0.25">
      <c r="B4" s="238" t="str">
        <f>IF(Original_data!A1="UNIT: TJ"," (in TJ)",IF(Original_data!A1="UNIT: ktoe"," (in ktoe)",""))</f>
        <v xml:space="preserve"> (in TJ)</v>
      </c>
      <c r="C4" s="238" t="str">
        <f>IF(Original_data!A1="UNIT: TJ"," (in PJ)",IF(Original_data!A1="UNIT: Mtoe"," (in ktoe)",""))</f>
        <v xml:space="preserve"> (in PJ)</v>
      </c>
    </row>
    <row r="5" spans="2:79" x14ac:dyDescent="0.25">
      <c r="B5" s="374" t="str">
        <f>IF(Original_data!$B$1=0,"",Original_data!$B$1)</f>
        <v>COUNTRY: Netherlands</v>
      </c>
      <c r="C5" s="374"/>
      <c r="G5" s="104"/>
      <c r="H5" s="104"/>
    </row>
    <row r="6" spans="2:79" x14ac:dyDescent="0.25">
      <c r="B6" s="374" t="str">
        <f>IF(Original_data!$C$1=0,"",Original_data!$C$1)</f>
        <v>TIME: 2014</v>
      </c>
      <c r="C6" s="374"/>
    </row>
    <row r="7" spans="2:79" s="119" customFormat="1" ht="17.399999999999999" customHeight="1" x14ac:dyDescent="0.3">
      <c r="B7" s="170" t="str">
        <f>IF(OR(Original_data!$B$2&lt;&gt;"Anthracite",Original_data!$BL$2&lt;&gt;"Heat",Original_data!$A$3&lt;&gt;"Production",Original_data!$A$93&lt;&gt;"Heat output"),"The data from the energy balances was not copied correctly!",IF(Original_data!$A$1="UNIT: TJ","",IF(Original_data!$A$1=0,"","Please copy the IEA balance in terajoules!")))</f>
        <v/>
      </c>
    </row>
    <row r="8" spans="2:79" ht="34.950000000000003" customHeight="1" x14ac:dyDescent="0.25"/>
    <row r="9" spans="2:79" ht="41.4" customHeight="1" x14ac:dyDescent="0.25">
      <c r="B9" s="371" t="s">
        <v>391</v>
      </c>
      <c r="C9" s="371"/>
      <c r="D9" s="110"/>
      <c r="E9" s="110"/>
      <c r="F9" s="80" t="str">
        <f>Original_data!B2</f>
        <v>Anthracite</v>
      </c>
      <c r="G9" s="80" t="str">
        <f>Original_data!C2</f>
        <v>Coking coal</v>
      </c>
      <c r="H9" s="80" t="str">
        <f>Original_data!D2</f>
        <v>Other bituminous coal</v>
      </c>
      <c r="I9" s="80" t="str">
        <f>Original_data!E2</f>
        <v>Sub-bituminous coal</v>
      </c>
      <c r="J9" s="80" t="str">
        <f>Original_data!F2</f>
        <v>Lignite</v>
      </c>
      <c r="K9" s="80" t="str">
        <f>Original_data!P2</f>
        <v>Peat</v>
      </c>
      <c r="L9" s="80" t="str">
        <f>Original_data!R2</f>
        <v>Oil shale and oil sands</v>
      </c>
      <c r="M9" s="80" t="str">
        <f>Original_data!S2</f>
        <v>Natural gas</v>
      </c>
      <c r="O9" s="80" t="str">
        <f>Original_data!U2</f>
        <v>Crude oil</v>
      </c>
      <c r="P9" s="80" t="str">
        <f>Original_data!V2</f>
        <v>Natural gas liquids</v>
      </c>
      <c r="Q9" s="80" t="str">
        <f>Original_data!X2</f>
        <v>Additives/blending components</v>
      </c>
      <c r="R9" s="80" t="str">
        <f>Original_data!Y2</f>
        <v>Other hydrocarbons</v>
      </c>
      <c r="S9" s="80" t="str">
        <f>Original_data!AU2</f>
        <v>Biogases</v>
      </c>
      <c r="T9" s="80" t="str">
        <f>Original_data!AV2</f>
        <v>Biogasoline</v>
      </c>
      <c r="U9" s="80" t="str">
        <f>Original_data!AW2</f>
        <v>Biodiesels</v>
      </c>
      <c r="V9" s="80" t="str">
        <f>Original_data!AX2</f>
        <v>Other liquid biofuels</v>
      </c>
      <c r="W9" s="81" t="str">
        <f>Original_data!BC2</f>
        <v>Nuclear</v>
      </c>
      <c r="AA9" s="80" t="str">
        <f>Original_data!BD2</f>
        <v>Hydro</v>
      </c>
      <c r="AB9" s="80" t="str">
        <f>Original_data!BE2</f>
        <v>Geothermal</v>
      </c>
      <c r="AC9" s="80" t="str">
        <f>Original_data!BF2</f>
        <v>Solar photovoltaics</v>
      </c>
      <c r="AD9" s="80" t="str">
        <f>Original_data!BG2</f>
        <v>Solar thermal</v>
      </c>
      <c r="AE9" s="80" t="str">
        <f>Original_data!BH2</f>
        <v>Tide, wave and ocean</v>
      </c>
      <c r="AF9" s="80" t="str">
        <f>Original_data!BI2</f>
        <v>Wind</v>
      </c>
      <c r="AG9" s="80" t="str">
        <f>Original_data!BJ2</f>
        <v>Other sources</v>
      </c>
      <c r="AH9" s="80" t="str">
        <f>Original_data!AQ2</f>
        <v>Industrial waste</v>
      </c>
      <c r="AI9" s="80" t="str">
        <f>Original_data!AR2</f>
        <v>Municipal waste (renewable)</v>
      </c>
      <c r="AJ9" s="80" t="str">
        <f>Original_data!AS2</f>
        <v>Municipal waste (non-renewable)</v>
      </c>
      <c r="AK9" s="81" t="str">
        <f>Original_data!AT2</f>
        <v>Primary solid biofuels</v>
      </c>
      <c r="AQ9" s="80" t="str">
        <f>Original_data!AY2</f>
        <v>Non-specified primary biofuels and waste</v>
      </c>
      <c r="AR9" s="80" t="str">
        <f>Original_data!BL2</f>
        <v>Heat</v>
      </c>
      <c r="AS9" s="110"/>
      <c r="AT9" s="80" t="s">
        <v>265</v>
      </c>
      <c r="AV9" s="239" t="str">
        <f>Original_data!G2</f>
        <v>Patent fuel</v>
      </c>
      <c r="AW9" s="239" t="str">
        <f>Original_data!H2</f>
        <v>Coke oven coke</v>
      </c>
      <c r="AX9" s="239" t="str">
        <f>Original_data!I2</f>
        <v>Gas coke</v>
      </c>
      <c r="AY9" s="239" t="str">
        <f>Original_data!J2</f>
        <v>Coal tar</v>
      </c>
      <c r="AZ9" s="239" t="str">
        <f>Original_data!K2</f>
        <v>BKB</v>
      </c>
      <c r="BA9" s="239" t="str">
        <f>Original_data!L2</f>
        <v>Gas works gas</v>
      </c>
      <c r="BB9" s="240" t="str">
        <f>Original_data!BA2</f>
        <v>Elec/heat output from non-specified manufactured gases</v>
      </c>
      <c r="BC9" s="239" t="str">
        <f>Original_data!M2</f>
        <v>Coke oven gas</v>
      </c>
      <c r="BD9" s="239" t="str">
        <f>Original_data!N2</f>
        <v>Blast furnace gas</v>
      </c>
      <c r="BE9" s="239" t="str">
        <f>Original_data!O2</f>
        <v>Other recovered gases</v>
      </c>
      <c r="BF9" s="239" t="str">
        <f>Original_data!Q2</f>
        <v>Peat products</v>
      </c>
      <c r="BG9" s="239" t="str">
        <f>Original_data!W2</f>
        <v>Refinery feedstocks</v>
      </c>
      <c r="BH9" s="239" t="str">
        <f>Original_data!Z2</f>
        <v>Refinery gas</v>
      </c>
      <c r="BI9" s="239" t="str">
        <f>Original_data!AA2</f>
        <v>Ethane</v>
      </c>
      <c r="BJ9" s="239" t="str">
        <f>Original_data!AB2</f>
        <v>Liquefied petroleum gases (LPG)</v>
      </c>
      <c r="BK9" s="239" t="str">
        <f>Original_data!AC2</f>
        <v>Motor gasoline excl. biofuels</v>
      </c>
      <c r="BL9" s="239" t="str">
        <f>Original_data!AD2</f>
        <v>Aviation gasoline</v>
      </c>
      <c r="BM9" s="239" t="str">
        <f>Original_data!AE2</f>
        <v>Gasoline type jet fuel</v>
      </c>
      <c r="BN9" s="239" t="str">
        <f>Original_data!AF2</f>
        <v>Kerosene type jet fuel excl. biofuels</v>
      </c>
      <c r="BO9" s="239" t="str">
        <f>Original_data!AG2</f>
        <v>Other kerosene</v>
      </c>
      <c r="BP9" s="239" t="str">
        <f>Original_data!AH2</f>
        <v>Gas/diesel oil excl. biofuels</v>
      </c>
      <c r="BQ9" s="239" t="str">
        <f>Original_data!AI2</f>
        <v>Fuel oil</v>
      </c>
      <c r="BR9" s="239" t="str">
        <f>Original_data!AJ2</f>
        <v>Naphtha</v>
      </c>
      <c r="BS9" s="239" t="str">
        <f>Original_data!AK2</f>
        <v>White spirit &amp; SBP</v>
      </c>
      <c r="BT9" s="239" t="str">
        <f>Original_data!AL2</f>
        <v>Lubricants</v>
      </c>
      <c r="BU9" s="239" t="str">
        <f>Original_data!AM2</f>
        <v>Bitumen</v>
      </c>
      <c r="BV9" s="239" t="str">
        <f>Original_data!AN2</f>
        <v>Paraffin waxes</v>
      </c>
      <c r="BW9" s="239" t="str">
        <f>Original_data!AO2</f>
        <v>Petroleum coke</v>
      </c>
      <c r="BX9" s="239" t="str">
        <f>Original_data!AP2</f>
        <v>Other oil products</v>
      </c>
      <c r="BY9" s="240" t="str">
        <f>Original_data!AZ2</f>
        <v>Charcoal</v>
      </c>
      <c r="BZ9" s="240" t="str">
        <f>Original_data!BB2</f>
        <v>Heat output from non-specified combustible fuels</v>
      </c>
      <c r="CA9" s="239" t="s">
        <v>63</v>
      </c>
    </row>
    <row r="10" spans="2:79" ht="5.4" customHeight="1" x14ac:dyDescent="0.25">
      <c r="BB10" s="86"/>
      <c r="BZ10" s="86"/>
    </row>
    <row r="11" spans="2:79" ht="6" customHeight="1" x14ac:dyDescent="0.25">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BB11" s="86"/>
      <c r="BY11" s="110"/>
      <c r="BZ11" s="86"/>
    </row>
    <row r="12" spans="2:79" ht="15" customHeight="1" x14ac:dyDescent="0.25">
      <c r="B12" s="371" t="str">
        <f>"Value for 'production' in energy balance"&amp;B4</f>
        <v>Value for 'production' in energy balance (in TJ)</v>
      </c>
      <c r="C12" s="371"/>
      <c r="D12" s="110"/>
      <c r="E12" s="110"/>
      <c r="F12" s="198">
        <f>Original_data!B3</f>
        <v>0</v>
      </c>
      <c r="G12" s="198">
        <f>Original_data!C3</f>
        <v>0</v>
      </c>
      <c r="H12" s="198">
        <f>Original_data!D3</f>
        <v>0</v>
      </c>
      <c r="I12" s="198">
        <f>Original_data!E3</f>
        <v>0</v>
      </c>
      <c r="J12" s="198">
        <f>Original_data!F3</f>
        <v>0</v>
      </c>
      <c r="K12" s="198">
        <f>Original_data!P3</f>
        <v>0</v>
      </c>
      <c r="L12" s="198">
        <f>Original_data!R3</f>
        <v>0</v>
      </c>
      <c r="M12" s="198">
        <f>Original_data!S3</f>
        <v>2098847</v>
      </c>
      <c r="O12" s="198">
        <f>Original_data!U3</f>
        <v>65118</v>
      </c>
      <c r="P12" s="198">
        <f>Original_data!V3</f>
        <v>16236</v>
      </c>
      <c r="Q12" s="198">
        <f>Original_data!X3</f>
        <v>6072</v>
      </c>
      <c r="R12" s="198">
        <f>Original_data!Y3</f>
        <v>0</v>
      </c>
      <c r="S12" s="198">
        <f>Original_data!AU3</f>
        <v>13092</v>
      </c>
      <c r="T12" s="198" t="str">
        <f>Original_data!AV3</f>
        <v>c</v>
      </c>
      <c r="U12" s="198">
        <f>Original_data!AW3</f>
        <v>63640</v>
      </c>
      <c r="V12" s="198">
        <f>Original_data!AX3</f>
        <v>0</v>
      </c>
      <c r="W12" s="198">
        <f>Original_data!BC3</f>
        <v>44637</v>
      </c>
      <c r="X12" s="180"/>
      <c r="Y12" s="180"/>
      <c r="Z12" s="180"/>
      <c r="AA12" s="198">
        <f>Original_data!BD3</f>
        <v>403</v>
      </c>
      <c r="AB12" s="198">
        <f>Original_data!BE3</f>
        <v>1502</v>
      </c>
      <c r="AC12" s="198">
        <f>Original_data!BF3</f>
        <v>2827</v>
      </c>
      <c r="AD12" s="198">
        <f>Original_data!BG3</f>
        <v>1128</v>
      </c>
      <c r="AE12" s="198">
        <f>Original_data!BH3</f>
        <v>0</v>
      </c>
      <c r="AF12" s="198">
        <f>Original_data!BI3</f>
        <v>20873</v>
      </c>
      <c r="AG12" s="198">
        <f>Original_data!BJ3</f>
        <v>522</v>
      </c>
      <c r="AH12" s="198">
        <f>Original_data!AQ3</f>
        <v>0</v>
      </c>
      <c r="AI12" s="198">
        <f>Original_data!AR3</f>
        <v>33245</v>
      </c>
      <c r="AJ12" s="198">
        <f>Original_data!AS3</f>
        <v>28320</v>
      </c>
      <c r="AK12" s="198">
        <f>Original_data!AT3</f>
        <v>54004</v>
      </c>
      <c r="AL12" s="199"/>
      <c r="AM12" s="199"/>
      <c r="AN12" s="199"/>
      <c r="AO12" s="199"/>
      <c r="AP12" s="199"/>
      <c r="AQ12" s="236">
        <f>Original_data!AY3</f>
        <v>0</v>
      </c>
      <c r="AR12" s="198">
        <f>Original_data!BL3</f>
        <v>0</v>
      </c>
      <c r="AS12" s="199"/>
      <c r="AT12" s="198">
        <f>SUM(AV12:CA12)</f>
        <v>0</v>
      </c>
      <c r="AV12" s="100">
        <f>Original_data!G3</f>
        <v>0</v>
      </c>
      <c r="AW12" s="100">
        <f>Original_data!H3</f>
        <v>0</v>
      </c>
      <c r="AX12" s="100">
        <f>Original_data!I3</f>
        <v>0</v>
      </c>
      <c r="AY12" s="100">
        <f>Original_data!J3</f>
        <v>0</v>
      </c>
      <c r="AZ12" s="100">
        <f>Original_data!K3</f>
        <v>0</v>
      </c>
      <c r="BA12" s="100">
        <f>Original_data!L3</f>
        <v>0</v>
      </c>
      <c r="BB12" s="101">
        <f>Original_data!BA3</f>
        <v>0</v>
      </c>
      <c r="BC12" s="100">
        <f>Original_data!M3</f>
        <v>0</v>
      </c>
      <c r="BD12" s="100">
        <f>Original_data!N3</f>
        <v>0</v>
      </c>
      <c r="BE12" s="100">
        <f>Original_data!O3</f>
        <v>0</v>
      </c>
      <c r="BF12" s="100">
        <f>Original_data!Q3</f>
        <v>0</v>
      </c>
      <c r="BG12" s="100">
        <f>Original_data!W3</f>
        <v>0</v>
      </c>
      <c r="BH12" s="100">
        <f>Original_data!Z3</f>
        <v>0</v>
      </c>
      <c r="BI12" s="100">
        <f>Original_data!AA3</f>
        <v>0</v>
      </c>
      <c r="BJ12" s="100">
        <f>Original_data!AB3</f>
        <v>0</v>
      </c>
      <c r="BK12" s="100">
        <f>Original_data!AC3</f>
        <v>0</v>
      </c>
      <c r="BL12" s="100">
        <f>Original_data!AD3</f>
        <v>0</v>
      </c>
      <c r="BM12" s="100">
        <f>Original_data!AE3</f>
        <v>0</v>
      </c>
      <c r="BN12" s="100">
        <f>Original_data!AF3</f>
        <v>0</v>
      </c>
      <c r="BO12" s="100">
        <f>Original_data!AG3</f>
        <v>0</v>
      </c>
      <c r="BP12" s="100">
        <f>Original_data!AH3</f>
        <v>0</v>
      </c>
      <c r="BQ12" s="100">
        <f>Original_data!AI3</f>
        <v>0</v>
      </c>
      <c r="BR12" s="100">
        <f>Original_data!AJ3</f>
        <v>0</v>
      </c>
      <c r="BS12" s="100">
        <f>Original_data!AK3</f>
        <v>0</v>
      </c>
      <c r="BT12" s="100">
        <f>Original_data!AL3</f>
        <v>0</v>
      </c>
      <c r="BU12" s="100">
        <f>Original_data!AM3</f>
        <v>0</v>
      </c>
      <c r="BV12" s="100">
        <f>Original_data!AN3</f>
        <v>0</v>
      </c>
      <c r="BW12" s="100">
        <f>Original_data!AO3</f>
        <v>0</v>
      </c>
      <c r="BX12" s="100">
        <f>Original_data!AP3</f>
        <v>0</v>
      </c>
      <c r="BY12" s="100">
        <f>Original_data!AZ3</f>
        <v>0</v>
      </c>
      <c r="BZ12" s="101">
        <f>Original_data!BB3</f>
        <v>0</v>
      </c>
      <c r="CA12" s="101">
        <f>Original_data!BK3</f>
        <v>0</v>
      </c>
    </row>
    <row r="13" spans="2:79" ht="5.4" customHeight="1" x14ac:dyDescent="0.25">
      <c r="B13" s="110"/>
      <c r="C13" s="110"/>
      <c r="D13" s="110"/>
      <c r="E13" s="110"/>
      <c r="F13" s="110"/>
      <c r="G13" s="110"/>
      <c r="H13" s="110"/>
      <c r="I13" s="110"/>
      <c r="J13" s="110"/>
      <c r="K13" s="110"/>
      <c r="L13" s="110"/>
      <c r="M13" s="110"/>
      <c r="N13" s="110"/>
      <c r="O13" s="110"/>
      <c r="P13" s="110"/>
      <c r="Q13" s="110"/>
      <c r="R13" s="110"/>
      <c r="S13" s="110"/>
      <c r="T13" s="110"/>
      <c r="U13" s="110"/>
      <c r="V13" s="110"/>
      <c r="AA13" s="110"/>
      <c r="AB13" s="110"/>
      <c r="AC13" s="110"/>
      <c r="AD13" s="110"/>
      <c r="AE13" s="110"/>
      <c r="AF13" s="110"/>
      <c r="AG13" s="110"/>
      <c r="AH13" s="110"/>
      <c r="AI13" s="110"/>
      <c r="AJ13" s="110"/>
      <c r="AK13" s="110"/>
      <c r="AL13" s="110"/>
      <c r="AM13" s="110"/>
      <c r="AN13" s="110"/>
      <c r="AO13" s="110"/>
      <c r="AP13" s="110"/>
      <c r="AQ13" s="110"/>
      <c r="AR13" s="110"/>
      <c r="AS13" s="110"/>
      <c r="AT13" s="110"/>
      <c r="BY13" s="110"/>
      <c r="BZ13" s="86"/>
    </row>
    <row r="14" spans="2:79" ht="37.200000000000003" customHeight="1" x14ac:dyDescent="0.25">
      <c r="B14" s="366" t="s">
        <v>271</v>
      </c>
      <c r="C14" s="366"/>
      <c r="D14" s="110"/>
      <c r="E14" s="110"/>
      <c r="F14" s="110"/>
      <c r="G14" s="110"/>
      <c r="H14" s="110"/>
      <c r="I14" s="110"/>
      <c r="J14" s="110"/>
      <c r="K14" s="110"/>
      <c r="L14" s="110"/>
      <c r="M14" s="110"/>
      <c r="N14" s="368" t="s">
        <v>377</v>
      </c>
      <c r="O14" s="110"/>
      <c r="P14" s="110"/>
      <c r="Q14" s="110"/>
      <c r="R14" s="110"/>
      <c r="S14" s="110"/>
      <c r="T14" s="110"/>
      <c r="U14" s="110"/>
      <c r="V14" s="110"/>
      <c r="X14" s="80" t="s">
        <v>300</v>
      </c>
      <c r="Y14" s="80" t="s">
        <v>382</v>
      </c>
      <c r="Z14" s="80" t="s">
        <v>301</v>
      </c>
      <c r="AA14" s="110"/>
      <c r="AB14" s="110"/>
      <c r="AC14" s="110"/>
      <c r="AE14" s="110"/>
      <c r="AF14" s="110"/>
      <c r="AG14" s="110"/>
      <c r="AH14" s="110"/>
      <c r="AI14" s="110"/>
      <c r="AJ14" s="110"/>
      <c r="AK14" s="110"/>
      <c r="AL14" s="97" t="s">
        <v>266</v>
      </c>
      <c r="AM14" s="97" t="s">
        <v>267</v>
      </c>
      <c r="AN14" s="97" t="s">
        <v>268</v>
      </c>
      <c r="AO14" s="97" t="s">
        <v>269</v>
      </c>
      <c r="AP14" s="113" t="s">
        <v>270</v>
      </c>
      <c r="AQ14" s="110"/>
      <c r="AR14" s="110"/>
      <c r="AS14" s="110"/>
      <c r="AT14" s="110"/>
      <c r="BY14" s="110"/>
      <c r="BZ14" s="86"/>
    </row>
    <row r="15" spans="2:79" ht="3.6" customHeight="1" x14ac:dyDescent="0.25">
      <c r="B15" s="366"/>
      <c r="C15" s="366"/>
      <c r="D15" s="110"/>
      <c r="E15" s="110"/>
      <c r="F15" s="110"/>
      <c r="G15" s="110"/>
      <c r="H15" s="110"/>
      <c r="I15" s="110"/>
      <c r="J15" s="110"/>
      <c r="K15" s="110"/>
      <c r="L15" s="110"/>
      <c r="M15" s="110"/>
      <c r="N15" s="369"/>
      <c r="O15" s="110"/>
      <c r="P15" s="110"/>
      <c r="Q15" s="110"/>
      <c r="R15" s="110"/>
      <c r="S15" s="110"/>
      <c r="T15" s="110"/>
      <c r="U15" s="110"/>
      <c r="V15" s="110"/>
      <c r="AA15" s="110"/>
      <c r="AB15" s="110"/>
      <c r="AC15" s="110"/>
      <c r="AE15" s="110"/>
      <c r="AF15" s="110"/>
      <c r="AG15" s="110"/>
      <c r="AH15" s="110"/>
      <c r="AI15" s="110"/>
      <c r="AJ15" s="110"/>
      <c r="AK15" s="110"/>
      <c r="AL15" s="110"/>
      <c r="AM15" s="110"/>
      <c r="AN15" s="110"/>
      <c r="AO15" s="110"/>
      <c r="AP15" s="110"/>
      <c r="AQ15" s="110"/>
      <c r="AR15" s="110"/>
      <c r="AS15" s="110"/>
      <c r="AT15" s="110"/>
      <c r="BY15" s="110"/>
    </row>
    <row r="16" spans="2:79" ht="16.2" customHeight="1" x14ac:dyDescent="0.25">
      <c r="B16" s="366"/>
      <c r="C16" s="366"/>
      <c r="D16" s="110"/>
      <c r="E16" s="110"/>
      <c r="F16" s="110"/>
      <c r="G16" s="110"/>
      <c r="H16" s="110"/>
      <c r="I16" s="110"/>
      <c r="J16" s="110"/>
      <c r="K16" s="110"/>
      <c r="L16" s="110"/>
      <c r="M16" s="110"/>
      <c r="N16" s="370"/>
      <c r="O16" s="110"/>
      <c r="P16" s="110"/>
      <c r="Q16" s="110"/>
      <c r="R16" s="110"/>
      <c r="S16" s="110"/>
      <c r="T16" s="110"/>
      <c r="U16" s="110"/>
      <c r="V16" s="110"/>
      <c r="W16" s="111">
        <f>SUM(X16:Z16)</f>
        <v>44637</v>
      </c>
      <c r="X16" s="112"/>
      <c r="Y16" s="112"/>
      <c r="Z16" s="112">
        <f>W12</f>
        <v>44637</v>
      </c>
      <c r="AA16" s="110"/>
      <c r="AB16" s="110"/>
      <c r="AC16" s="110"/>
      <c r="AE16" s="110"/>
      <c r="AF16" s="110"/>
      <c r="AG16" s="110"/>
      <c r="AH16" s="110"/>
      <c r="AI16" s="110"/>
      <c r="AJ16" s="110"/>
      <c r="AK16" s="111">
        <f>SUM(AL16:AP16)</f>
        <v>54004</v>
      </c>
      <c r="AL16" s="112">
        <f>AK12</f>
        <v>54004</v>
      </c>
      <c r="AM16" s="112"/>
      <c r="AN16" s="112"/>
      <c r="AO16" s="112"/>
      <c r="AP16" s="112"/>
      <c r="AQ16" s="110"/>
      <c r="AR16" s="110"/>
      <c r="AS16" s="110"/>
      <c r="AT16" s="110"/>
      <c r="BY16" s="110"/>
    </row>
    <row r="17" spans="2:79" ht="6" customHeight="1" x14ac:dyDescent="0.25">
      <c r="B17" s="110"/>
      <c r="C17" s="110"/>
      <c r="D17" s="110"/>
      <c r="E17" s="110"/>
      <c r="F17" s="110"/>
      <c r="G17" s="110"/>
      <c r="H17" s="110"/>
      <c r="I17" s="110"/>
      <c r="J17" s="110"/>
      <c r="K17" s="110"/>
      <c r="L17" s="110"/>
      <c r="M17" s="110"/>
      <c r="N17" s="110"/>
      <c r="O17" s="110"/>
      <c r="P17" s="110"/>
      <c r="Q17" s="110"/>
      <c r="R17" s="110"/>
      <c r="S17" s="110"/>
      <c r="T17" s="110"/>
      <c r="U17" s="110"/>
      <c r="V17" s="110"/>
      <c r="AA17" s="110"/>
      <c r="AB17" s="110"/>
      <c r="AC17" s="110"/>
      <c r="AD17" s="110"/>
      <c r="AE17" s="110"/>
      <c r="AF17" s="110"/>
      <c r="AG17" s="110"/>
      <c r="AH17" s="110"/>
      <c r="AI17" s="110"/>
      <c r="AJ17" s="110"/>
      <c r="AK17" s="110"/>
      <c r="AL17" s="110"/>
      <c r="AM17" s="110"/>
      <c r="AN17" s="110"/>
      <c r="AO17" s="110"/>
      <c r="AP17" s="110"/>
      <c r="AQ17" s="110"/>
      <c r="AR17" s="110"/>
      <c r="AS17" s="110"/>
      <c r="AT17" s="110"/>
      <c r="BY17" s="110"/>
    </row>
    <row r="18" spans="2:79" ht="15" customHeight="1" x14ac:dyDescent="0.25">
      <c r="B18" s="372" t="str">
        <f>"Value in PSUT"&amp;C4</f>
        <v>Value in PSUT (in PJ)</v>
      </c>
      <c r="C18" s="373"/>
      <c r="D18" s="110"/>
      <c r="E18" s="110"/>
      <c r="F18" s="198">
        <f>IFERROR(F12*0.001,0)</f>
        <v>0</v>
      </c>
      <c r="G18" s="198">
        <f t="shared" ref="G18:AR18" si="0">IFERROR(G12*0.001,0)</f>
        <v>0</v>
      </c>
      <c r="H18" s="198">
        <f t="shared" si="0"/>
        <v>0</v>
      </c>
      <c r="I18" s="198">
        <f t="shared" si="0"/>
        <v>0</v>
      </c>
      <c r="J18" s="198">
        <f t="shared" si="0"/>
        <v>0</v>
      </c>
      <c r="K18" s="198">
        <f t="shared" si="0"/>
        <v>0</v>
      </c>
      <c r="L18" s="198">
        <f t="shared" si="0"/>
        <v>0</v>
      </c>
      <c r="M18" s="198">
        <f t="shared" si="0"/>
        <v>2098.8470000000002</v>
      </c>
      <c r="N18" s="250">
        <f>'[1]1_Supply'!$AD$52/1000</f>
        <v>1.9339999999999999</v>
      </c>
      <c r="O18" s="198">
        <f t="shared" si="0"/>
        <v>65.117999999999995</v>
      </c>
      <c r="P18" s="198">
        <f t="shared" si="0"/>
        <v>16.236000000000001</v>
      </c>
      <c r="Q18" s="198">
        <f t="shared" si="0"/>
        <v>6.0720000000000001</v>
      </c>
      <c r="R18" s="198">
        <f t="shared" si="0"/>
        <v>0</v>
      </c>
      <c r="S18" s="198">
        <f t="shared" si="0"/>
        <v>13.092000000000001</v>
      </c>
      <c r="T18" s="198">
        <f t="shared" si="0"/>
        <v>0</v>
      </c>
      <c r="U18" s="198">
        <f t="shared" si="0"/>
        <v>63.64</v>
      </c>
      <c r="V18" s="198">
        <f t="shared" si="0"/>
        <v>0</v>
      </c>
      <c r="W18" s="180"/>
      <c r="X18" s="198">
        <f>IF(SUM($X$16:$Z$16)=0,$W$12*0.001,X16*$W$12/$W$16*0.001)</f>
        <v>0</v>
      </c>
      <c r="Y18" s="198">
        <f>IF(SUM($X$16:$Z$16)=0,0,-Y16*$W$12/$W$16*0.001)</f>
        <v>0</v>
      </c>
      <c r="Z18" s="198">
        <f>IF(SUM($X$16:$Z$16)=0,0,Z16*$W$12/$W$16*0.001)</f>
        <v>44.637</v>
      </c>
      <c r="AA18" s="198">
        <f t="shared" si="0"/>
        <v>0.40300000000000002</v>
      </c>
      <c r="AB18" s="198">
        <f t="shared" si="0"/>
        <v>1.502</v>
      </c>
      <c r="AC18" s="198">
        <f t="shared" si="0"/>
        <v>2.827</v>
      </c>
      <c r="AD18" s="198">
        <f t="shared" si="0"/>
        <v>1.1280000000000001</v>
      </c>
      <c r="AE18" s="198">
        <f t="shared" si="0"/>
        <v>0</v>
      </c>
      <c r="AF18" s="198">
        <f t="shared" si="0"/>
        <v>20.873000000000001</v>
      </c>
      <c r="AG18" s="198">
        <f t="shared" si="0"/>
        <v>0.52200000000000002</v>
      </c>
      <c r="AH18" s="198">
        <f t="shared" si="0"/>
        <v>0</v>
      </c>
      <c r="AI18" s="198">
        <f t="shared" si="0"/>
        <v>33.244999999999997</v>
      </c>
      <c r="AJ18" s="198">
        <f t="shared" si="0"/>
        <v>28.32</v>
      </c>
      <c r="AK18" s="199"/>
      <c r="AL18" s="198">
        <f>IF(SUM(AL16:AP16)=0,$AK$12*0.001,AL16*$AK$12/$AK$16*0.001)</f>
        <v>54.003999999999998</v>
      </c>
      <c r="AM18" s="198">
        <f>IF(SUM(AL16:AP16)=0,0,AM16*$AK$12/$AK$16*0.001)</f>
        <v>0</v>
      </c>
      <c r="AN18" s="198">
        <f>IF(SUM(AL16:AP16)=0,0,AN16*$AK$12/$AK$16*0.001)</f>
        <v>0</v>
      </c>
      <c r="AO18" s="198">
        <f>IF(SUM(AL16:AP16)=0,0,AO16*$AK$12/$AK$16*0.001)</f>
        <v>0</v>
      </c>
      <c r="AP18" s="198">
        <f>IF(SUM(AL16:AP16)=0,0,AP16*$AK$12/$AK$16*0.001)</f>
        <v>0</v>
      </c>
      <c r="AQ18" s="198">
        <f t="shared" si="0"/>
        <v>0</v>
      </c>
      <c r="AR18" s="198">
        <f t="shared" si="0"/>
        <v>0</v>
      </c>
      <c r="AS18" s="199"/>
      <c r="AT18" s="198">
        <f>AT12*0.001</f>
        <v>0</v>
      </c>
      <c r="AV18" s="100">
        <f t="shared" ref="AV18:CA18" si="1">AV12*0.001</f>
        <v>0</v>
      </c>
      <c r="AW18" s="100">
        <f t="shared" si="1"/>
        <v>0</v>
      </c>
      <c r="AX18" s="100">
        <f t="shared" si="1"/>
        <v>0</v>
      </c>
      <c r="AY18" s="100">
        <f t="shared" si="1"/>
        <v>0</v>
      </c>
      <c r="AZ18" s="100">
        <f t="shared" si="1"/>
        <v>0</v>
      </c>
      <c r="BA18" s="100">
        <f t="shared" si="1"/>
        <v>0</v>
      </c>
      <c r="BB18" s="100">
        <f t="shared" si="1"/>
        <v>0</v>
      </c>
      <c r="BC18" s="100">
        <f t="shared" si="1"/>
        <v>0</v>
      </c>
      <c r="BD18" s="100">
        <f t="shared" si="1"/>
        <v>0</v>
      </c>
      <c r="BE18" s="100">
        <f t="shared" si="1"/>
        <v>0</v>
      </c>
      <c r="BF18" s="100">
        <f t="shared" si="1"/>
        <v>0</v>
      </c>
      <c r="BG18" s="100">
        <f t="shared" si="1"/>
        <v>0</v>
      </c>
      <c r="BH18" s="100">
        <f t="shared" si="1"/>
        <v>0</v>
      </c>
      <c r="BI18" s="100">
        <f t="shared" si="1"/>
        <v>0</v>
      </c>
      <c r="BJ18" s="100">
        <f t="shared" si="1"/>
        <v>0</v>
      </c>
      <c r="BK18" s="100">
        <f t="shared" si="1"/>
        <v>0</v>
      </c>
      <c r="BL18" s="100">
        <f t="shared" si="1"/>
        <v>0</v>
      </c>
      <c r="BM18" s="100">
        <f t="shared" si="1"/>
        <v>0</v>
      </c>
      <c r="BN18" s="100">
        <f t="shared" si="1"/>
        <v>0</v>
      </c>
      <c r="BO18" s="100">
        <f t="shared" si="1"/>
        <v>0</v>
      </c>
      <c r="BP18" s="100">
        <f t="shared" si="1"/>
        <v>0</v>
      </c>
      <c r="BQ18" s="100">
        <f t="shared" si="1"/>
        <v>0</v>
      </c>
      <c r="BR18" s="100">
        <f t="shared" si="1"/>
        <v>0</v>
      </c>
      <c r="BS18" s="100">
        <f t="shared" si="1"/>
        <v>0</v>
      </c>
      <c r="BT18" s="100">
        <f t="shared" si="1"/>
        <v>0</v>
      </c>
      <c r="BU18" s="100">
        <f t="shared" si="1"/>
        <v>0</v>
      </c>
      <c r="BV18" s="100">
        <f t="shared" si="1"/>
        <v>0</v>
      </c>
      <c r="BW18" s="100">
        <f t="shared" si="1"/>
        <v>0</v>
      </c>
      <c r="BX18" s="100">
        <f t="shared" si="1"/>
        <v>0</v>
      </c>
      <c r="BY18" s="100">
        <f t="shared" si="1"/>
        <v>0</v>
      </c>
      <c r="BZ18" s="100">
        <f t="shared" si="1"/>
        <v>0</v>
      </c>
      <c r="CA18" s="100">
        <f t="shared" si="1"/>
        <v>0</v>
      </c>
    </row>
    <row r="19" spans="2:79" ht="6" customHeight="1" x14ac:dyDescent="0.25"/>
    <row r="20" spans="2:79" ht="15" customHeight="1" x14ac:dyDescent="0.25">
      <c r="B20" s="366" t="s">
        <v>322</v>
      </c>
      <c r="C20" s="139" t="s">
        <v>290</v>
      </c>
      <c r="D20" s="110"/>
      <c r="E20" s="110"/>
      <c r="F20" s="92" t="str">
        <f>IF(Matrix!G2="","",Matrix!G2)</f>
        <v>Env</v>
      </c>
      <c r="G20" s="92" t="str">
        <f>IF(Matrix!H2="","",Matrix!H2)</f>
        <v>Env</v>
      </c>
      <c r="H20" s="92" t="str">
        <f>IF(Matrix!I2="","",Matrix!I2)</f>
        <v>Env</v>
      </c>
      <c r="I20" s="92" t="str">
        <f>IF(Matrix!J2="","",Matrix!J2)</f>
        <v>Env</v>
      </c>
      <c r="J20" s="92" t="str">
        <f>IF(Matrix!K2="","",Matrix!K2)</f>
        <v>Env</v>
      </c>
      <c r="K20" s="92" t="str">
        <f>IF(Matrix!U2="","",Matrix!U2)</f>
        <v>Env</v>
      </c>
      <c r="L20" s="92" t="str">
        <f>IF(Matrix!W2="","",Matrix!W2)</f>
        <v>Env</v>
      </c>
      <c r="M20" s="92" t="str">
        <f>IF(Matrix!X2="","",Matrix!X2)</f>
        <v>Env</v>
      </c>
      <c r="N20" s="92" t="str">
        <f>IF(Matrix!X2="","",Matrix!X2)</f>
        <v>Env</v>
      </c>
      <c r="O20" s="92" t="str">
        <f>IF(Matrix!Y2="","",Matrix!Y2)</f>
        <v>Env</v>
      </c>
      <c r="P20" s="92" t="str">
        <f>IF(Matrix!Z2="","",Matrix!Z2)</f>
        <v>Env</v>
      </c>
      <c r="Q20" s="92" t="str">
        <f>IF(Matrix!AB2="","",Matrix!AB2)</f>
        <v>Env</v>
      </c>
      <c r="R20" s="92" t="str">
        <f>IF(Matrix!AC2="","",Matrix!AC2)</f>
        <v>Env</v>
      </c>
      <c r="S20" s="92" t="str">
        <f>IF(Matrix!AY2="","",Matrix!AY2)</f>
        <v>Env</v>
      </c>
      <c r="T20" s="92" t="str">
        <f>IF(Matrix!AZ2="","",Matrix!AZ2)</f>
        <v>Env</v>
      </c>
      <c r="U20" s="92" t="str">
        <f>IF(Matrix!BA2="","",Matrix!BA2)</f>
        <v>Env</v>
      </c>
      <c r="V20" s="92" t="str">
        <f>IF(Matrix!BB2="","",Matrix!BB2)</f>
        <v>Env</v>
      </c>
      <c r="X20" s="92" t="s">
        <v>173</v>
      </c>
      <c r="Y20" s="92" t="s">
        <v>174</v>
      </c>
      <c r="Z20" s="92" t="s">
        <v>171</v>
      </c>
      <c r="AA20" s="92" t="str">
        <f>IF(Matrix!BH2="","",Matrix!BH2)</f>
        <v>Env</v>
      </c>
      <c r="AB20" s="92" t="str">
        <f>IF(Matrix!BI2="","",Matrix!BI2)</f>
        <v>Env</v>
      </c>
      <c r="AC20" s="92" t="str">
        <f>IF(Matrix!BJ2="","",Matrix!BJ2)</f>
        <v>Env</v>
      </c>
      <c r="AD20" s="92" t="str">
        <f>IF(Matrix!BK2="","",Matrix!BK2)</f>
        <v>Env</v>
      </c>
      <c r="AE20" s="92" t="str">
        <f>IF(Matrix!BL2="","",Matrix!BL2)</f>
        <v>Env</v>
      </c>
      <c r="AF20" s="92" t="str">
        <f>IF(Matrix!BM2="","",Matrix!BM2)</f>
        <v>Env</v>
      </c>
      <c r="AG20" s="92" t="str">
        <f>IF(Matrix!BN2="","",Matrix!BN2)</f>
        <v>Env</v>
      </c>
      <c r="AH20" s="92" t="str">
        <f>IF(Matrix!AU2="","",Matrix!AU2)</f>
        <v>Acc</v>
      </c>
      <c r="AI20" s="92" t="str">
        <f>IF(Matrix!AV2="","",Matrix!AV2)</f>
        <v>Acc</v>
      </c>
      <c r="AJ20" s="92" t="str">
        <f>IF(Matrix!AW2="","",Matrix!AW2)</f>
        <v>Acc</v>
      </c>
      <c r="AL20" s="98" t="s">
        <v>173</v>
      </c>
      <c r="AM20" s="98" t="s">
        <v>173</v>
      </c>
      <c r="AN20" s="98" t="s">
        <v>173</v>
      </c>
      <c r="AO20" s="98" t="s">
        <v>173</v>
      </c>
      <c r="AP20" s="98" t="s">
        <v>173</v>
      </c>
      <c r="AQ20" s="98" t="str">
        <f>IF(Matrix!BC2="","",Matrix!BC2)</f>
        <v>Env</v>
      </c>
      <c r="AR20" s="92" t="str">
        <f>IF(Matrix!BP2="","",Matrix!BP2)</f>
        <v>Env</v>
      </c>
      <c r="AS20" s="110"/>
      <c r="AT20" s="93"/>
    </row>
    <row r="21" spans="2:79" ht="15" customHeight="1" x14ac:dyDescent="0.25">
      <c r="B21" s="366"/>
      <c r="C21" s="139" t="s">
        <v>289</v>
      </c>
      <c r="D21" s="110"/>
      <c r="E21" s="110"/>
      <c r="F21" s="92" t="str">
        <f>IF(Matrix!G3="","",Matrix!G3)</f>
        <v>Natural</v>
      </c>
      <c r="G21" s="92" t="str">
        <f>IF(Matrix!H3="","",Matrix!H3)</f>
        <v>Natural</v>
      </c>
      <c r="H21" s="92" t="str">
        <f>IF(Matrix!I3="","",Matrix!I3)</f>
        <v>Natural</v>
      </c>
      <c r="I21" s="92" t="str">
        <f>IF(Matrix!J3="","",Matrix!J3)</f>
        <v>Natural</v>
      </c>
      <c r="J21" s="92" t="str">
        <f>IF(Matrix!K3="","",Matrix!K3)</f>
        <v>Natural</v>
      </c>
      <c r="K21" s="92" t="str">
        <f>IF(Matrix!U3="","",Matrix!U3)</f>
        <v>Natural</v>
      </c>
      <c r="L21" s="92" t="str">
        <f>IF(Matrix!W3="","",Matrix!W3)</f>
        <v>Natural</v>
      </c>
      <c r="M21" s="92" t="str">
        <f>IF(Matrix!X3="","",Matrix!X3)</f>
        <v>Natural</v>
      </c>
      <c r="N21" s="92" t="str">
        <f>IF(Matrix!X3="","",Matrix!X3)</f>
        <v>Natural</v>
      </c>
      <c r="O21" s="92" t="str">
        <f>IF(Matrix!Y3="","",Matrix!Y3)</f>
        <v>Natural</v>
      </c>
      <c r="P21" s="92" t="str">
        <f>IF(Matrix!Z3="","",Matrix!Z3)</f>
        <v>Natural</v>
      </c>
      <c r="Q21" s="92" t="str">
        <f>IF(Matrix!AB3="","",Matrix!AB3)</f>
        <v>Renew</v>
      </c>
      <c r="R21" s="92" t="str">
        <f>IF(Matrix!AC3="","",Matrix!AC3)</f>
        <v>Natural</v>
      </c>
      <c r="S21" s="92" t="str">
        <f>IF(Matrix!AY3="","",Matrix!AY3)</f>
        <v>Natural</v>
      </c>
      <c r="T21" s="92" t="str">
        <f>IF(Matrix!AZ3="","",Matrix!AZ3)</f>
        <v>Natural</v>
      </c>
      <c r="U21" s="92" t="str">
        <f>IF(Matrix!BA3="","",Matrix!BA3)</f>
        <v>Natural</v>
      </c>
      <c r="V21" s="92" t="str">
        <f>IF(Matrix!BB3="","",Matrix!BB3)</f>
        <v>Natural</v>
      </c>
      <c r="X21" s="92" t="str">
        <f>IF(Matrix!BG3="","",Matrix!BG3)</f>
        <v>Renew</v>
      </c>
      <c r="Y21" s="93"/>
      <c r="Z21" s="93"/>
      <c r="AA21" s="92" t="str">
        <f>IF(Matrix!BH3="","",Matrix!BH3)</f>
        <v>Renew</v>
      </c>
      <c r="AB21" s="92" t="str">
        <f>IF(Matrix!BI3="","",Matrix!BI3)</f>
        <v>Renew</v>
      </c>
      <c r="AC21" s="92" t="str">
        <f>IF(Matrix!BJ3="","",Matrix!BJ3)</f>
        <v>Renew</v>
      </c>
      <c r="AD21" s="92" t="str">
        <f>IF(Matrix!BL3="","",Matrix!BL3)</f>
        <v>Renew</v>
      </c>
      <c r="AE21" s="92" t="str">
        <f>IF(Matrix!BL3="","",Matrix!BL3)</f>
        <v>Renew</v>
      </c>
      <c r="AF21" s="92" t="str">
        <f>IF(Matrix!BM3="","",Matrix!BM3)</f>
        <v>Renew</v>
      </c>
      <c r="AG21" s="92" t="str">
        <f>IF(Matrix!BN3="","",Matrix!BN3)</f>
        <v>Renew</v>
      </c>
      <c r="AH21" s="93" t="str">
        <f>IF(Matrix!AU3="","",Matrix!AU3)</f>
        <v/>
      </c>
      <c r="AI21" s="93" t="str">
        <f>IF(Matrix!AV3="","",Matrix!AV3)</f>
        <v/>
      </c>
      <c r="AJ21" s="93" t="str">
        <f>IF(Matrix!AW3="","",Matrix!AW3)</f>
        <v/>
      </c>
      <c r="AL21" s="98" t="str">
        <f>IF(Matrix!AX3="","",Matrix!AX3)</f>
        <v>Natural</v>
      </c>
      <c r="AM21" s="98" t="str">
        <f>IF(Matrix!AX3="","",Matrix!AX3)</f>
        <v>Natural</v>
      </c>
      <c r="AN21" s="98" t="str">
        <f>IF(Matrix!AX3="","",Matrix!AX3)</f>
        <v>Natural</v>
      </c>
      <c r="AO21" s="98" t="str">
        <f>IF(Matrix!AX3="","",Matrix!AX3)</f>
        <v>Natural</v>
      </c>
      <c r="AP21" s="98" t="str">
        <f>IF(Matrix!AX3="","",Matrix!AX3)</f>
        <v>Natural</v>
      </c>
      <c r="AQ21" s="98" t="str">
        <f>IF(Matrix!BC3="","",Matrix!BC3)</f>
        <v>Natural</v>
      </c>
      <c r="AR21" s="92" t="str">
        <f>IF(Matrix!BP3="","",Matrix!BP3)</f>
        <v>Renew</v>
      </c>
      <c r="AS21" s="110"/>
      <c r="AT21" s="93"/>
    </row>
    <row r="22" spans="2:79" ht="15" customHeight="1" x14ac:dyDescent="0.25">
      <c r="B22" s="366"/>
      <c r="C22" s="139" t="s">
        <v>286</v>
      </c>
      <c r="D22" s="110"/>
      <c r="E22" s="110"/>
      <c r="F22" s="92" t="str">
        <f>IF(Matrix!G4="","",Matrix!G4)</f>
        <v>Coal</v>
      </c>
      <c r="G22" s="92" t="str">
        <f>IF(Matrix!H4="","",Matrix!H4)</f>
        <v>Coal</v>
      </c>
      <c r="H22" s="92" t="str">
        <f>IF(Matrix!I4="","",Matrix!I4)</f>
        <v>Coal</v>
      </c>
      <c r="I22" s="92" t="str">
        <f>IF(Matrix!J4="","",Matrix!J4)</f>
        <v>Coal</v>
      </c>
      <c r="J22" s="92" t="str">
        <f>IF(Matrix!K4="","",Matrix!K4)</f>
        <v>Coal</v>
      </c>
      <c r="K22" s="92" t="str">
        <f>IF(Matrix!U4="","",Matrix!U4)</f>
        <v>Peat</v>
      </c>
      <c r="L22" s="92" t="str">
        <f>IF(Matrix!W4="","",Matrix!W4)</f>
        <v>Shale</v>
      </c>
      <c r="M22" s="92" t="str">
        <f>IF(Matrix!X4="","",Matrix!X4)</f>
        <v>Gas</v>
      </c>
      <c r="N22" s="92" t="str">
        <f>IF(Matrix!X4="","",Matrix!X4)</f>
        <v>Gas</v>
      </c>
      <c r="O22" s="92" t="str">
        <f>IF(Matrix!Y4="","",Matrix!Y4)</f>
        <v>Oil</v>
      </c>
      <c r="P22" s="92" t="str">
        <f>IF(Matrix!Z4="","",Matrix!Z4)</f>
        <v>Oil</v>
      </c>
      <c r="Q22" s="92" t="str">
        <f>IF(Matrix!AB4="","",Matrix!AB4)</f>
        <v>Oil</v>
      </c>
      <c r="R22" s="92" t="str">
        <f>IF(Matrix!AC4="","",Matrix!AC4)</f>
        <v>Oil</v>
      </c>
      <c r="S22" s="92" t="str">
        <f>IF(Matrix!AY4="","",Matrix!AY4)</f>
        <v>Biofuel</v>
      </c>
      <c r="T22" s="92" t="str">
        <f>IF(Matrix!AZ4="","",Matrix!AZ4)</f>
        <v>Biofuel</v>
      </c>
      <c r="U22" s="92" t="str">
        <f>IF(Matrix!BA4="","",Matrix!BA4)</f>
        <v>Biofuel</v>
      </c>
      <c r="V22" s="92" t="str">
        <f>IF(Matrix!BB4="","",Matrix!BB4)</f>
        <v>Biofuel</v>
      </c>
      <c r="X22" s="92" t="str">
        <f>IF(Matrix!BG4="","",Matrix!BG4)</f>
        <v>Nuclear</v>
      </c>
      <c r="Y22" s="92" t="str">
        <f>IF(Matrix!BG4="","",Matrix!BG4)</f>
        <v>Nuclear</v>
      </c>
      <c r="Z22" s="92" t="str">
        <f>IF(Matrix!BG4="","",Matrix!BG4)</f>
        <v>Nuclear</v>
      </c>
      <c r="AA22" s="92" t="str">
        <f>IF(Matrix!BH4="","",Matrix!BH4)</f>
        <v>Ele</v>
      </c>
      <c r="AB22" s="92" t="str">
        <f>IF(Matrix!BI4="","",Matrix!BI4)</f>
        <v>Heat</v>
      </c>
      <c r="AC22" s="92" t="str">
        <f>IF(Matrix!BJ4="","",Matrix!BJ4)</f>
        <v>Ele</v>
      </c>
      <c r="AD22" s="92" t="s">
        <v>64</v>
      </c>
      <c r="AE22" s="92" t="str">
        <f>IF(Matrix!BL4="","",Matrix!BL4)</f>
        <v>Ele</v>
      </c>
      <c r="AF22" s="92" t="str">
        <f>IF(Matrix!BM4="","",Matrix!BM4)</f>
        <v>Ele</v>
      </c>
      <c r="AG22" s="92" t="str">
        <f>IF(Matrix!BN4="","",Matrix!BN4)</f>
        <v>Heat</v>
      </c>
      <c r="AH22" s="92" t="str">
        <f>IF(Matrix!AU4="","",Matrix!AU4)</f>
        <v>Waste</v>
      </c>
      <c r="AI22" s="92" t="str">
        <f>IF(Matrix!AV4="","",Matrix!AV4)</f>
        <v>Waste</v>
      </c>
      <c r="AJ22" s="92" t="str">
        <f>IF(Matrix!AW4="","",Matrix!AW4)</f>
        <v>Waste</v>
      </c>
      <c r="AL22" s="98" t="str">
        <f>IF(Matrix!AX4="","",Matrix!AX4)</f>
        <v>Biofuel</v>
      </c>
      <c r="AM22" s="98" t="str">
        <f>IF(Matrix!AX4="","",Matrix!AX4)</f>
        <v>Biofuel</v>
      </c>
      <c r="AN22" s="98" t="str">
        <f>IF(Matrix!AX4="","",Matrix!AX4)</f>
        <v>Biofuel</v>
      </c>
      <c r="AO22" s="98" t="str">
        <f>IF(Matrix!AX4="","",Matrix!AX4)</f>
        <v>Biofuel</v>
      </c>
      <c r="AP22" s="98" t="str">
        <f>IF(Matrix!AX4="","",Matrix!AX4)</f>
        <v>Biofuel</v>
      </c>
      <c r="AQ22" s="98" t="str">
        <f>IF(Matrix!BC4="","",Matrix!BC4)</f>
        <v>Biofuel</v>
      </c>
      <c r="AR22" s="92" t="str">
        <f>IF(Matrix!BP4="","",Matrix!BP4)</f>
        <v>Heat</v>
      </c>
      <c r="AS22" s="110"/>
      <c r="AT22" s="93"/>
    </row>
    <row r="23" spans="2:79" ht="15" customHeight="1" x14ac:dyDescent="0.25">
      <c r="B23" s="366"/>
      <c r="C23" s="139" t="s">
        <v>287</v>
      </c>
      <c r="D23" s="110"/>
      <c r="E23" s="110"/>
      <c r="F23" s="93" t="str">
        <f>IF(Matrix!G5="","",Matrix!G5)</f>
        <v/>
      </c>
      <c r="G23" s="93" t="str">
        <f>IF(Matrix!H5="","",Matrix!H5)</f>
        <v/>
      </c>
      <c r="H23" s="93" t="str">
        <f>IF(Matrix!I5="","",Matrix!I5)</f>
        <v/>
      </c>
      <c r="I23" s="93" t="str">
        <f>IF(Matrix!J5="","",Matrix!J5)</f>
        <v/>
      </c>
      <c r="J23" s="93" t="str">
        <f>IF(Matrix!K5="","",Matrix!K5)</f>
        <v/>
      </c>
      <c r="K23" s="93" t="str">
        <f>IF(Matrix!U5="","",Matrix!U5)</f>
        <v/>
      </c>
      <c r="L23" s="93" t="str">
        <f>IF(Matrix!W5="","",Matrix!W5)</f>
        <v/>
      </c>
      <c r="M23" s="93" t="str">
        <f>IF(Matrix!X5="","",Matrix!X5)</f>
        <v/>
      </c>
      <c r="N23" s="92" t="s">
        <v>307</v>
      </c>
      <c r="O23" s="93" t="str">
        <f>IF(Matrix!Y5="","",Matrix!Y5)</f>
        <v/>
      </c>
      <c r="P23" s="93" t="str">
        <f>IF(Matrix!Z5="","",Matrix!Z5)</f>
        <v/>
      </c>
      <c r="Q23" s="93" t="str">
        <f>IF(Matrix!AB5="","",Matrix!AB5)</f>
        <v/>
      </c>
      <c r="R23" s="93" t="str">
        <f>IF(Matrix!AC5="","",Matrix!AC5)</f>
        <v/>
      </c>
      <c r="S23" s="93" t="str">
        <f>IF(Matrix!AY5="","",Matrix!AY5)</f>
        <v/>
      </c>
      <c r="T23" s="93" t="str">
        <f>IF(Matrix!AZ5="","",Matrix!AZ5)</f>
        <v/>
      </c>
      <c r="U23" s="93" t="str">
        <f>IF(Matrix!BA5="","",Matrix!BA5)</f>
        <v/>
      </c>
      <c r="V23" s="93" t="str">
        <f>IF(Matrix!BB5="","",Matrix!BB5)</f>
        <v/>
      </c>
      <c r="X23" s="93" t="str">
        <f>IF(Matrix!BG5="","",Matrix!BG5)</f>
        <v/>
      </c>
      <c r="Y23" s="93"/>
      <c r="Z23" s="93"/>
      <c r="AA23" s="93" t="str">
        <f>IF(Matrix!BH5="","",Matrix!BH5)</f>
        <v/>
      </c>
      <c r="AB23" s="93" t="str">
        <f>IF(Matrix!BI5="","",Matrix!BI5)</f>
        <v/>
      </c>
      <c r="AC23" s="93" t="str">
        <f>IF(Matrix!BJ5="","",Matrix!BJ5)</f>
        <v/>
      </c>
      <c r="AD23" s="93" t="str">
        <f>IF(Matrix!BL5="","",Matrix!BL5)</f>
        <v/>
      </c>
      <c r="AE23" s="93" t="str">
        <f>IF(Matrix!BL5="","",Matrix!BL5)</f>
        <v/>
      </c>
      <c r="AF23" s="93" t="str">
        <f>IF(Matrix!BM5="","",Matrix!BM5)</f>
        <v/>
      </c>
      <c r="AG23" s="93" t="str">
        <f>IF(Matrix!BN5="","",Matrix!BN5)</f>
        <v/>
      </c>
      <c r="AH23" s="92" t="str">
        <f>IF(Matrix!AU5="","",Matrix!AU5)</f>
        <v>Res_waste</v>
      </c>
      <c r="AI23" s="92" t="str">
        <f>IF(Matrix!AV5="","",Matrix!AV5)</f>
        <v>Res_waste</v>
      </c>
      <c r="AJ23" s="92" t="str">
        <f>IF(Matrix!AW5="","",Matrix!AW5)</f>
        <v>Res_waste</v>
      </c>
      <c r="AL23" s="93"/>
      <c r="AM23" s="93"/>
      <c r="AN23" s="93"/>
      <c r="AO23" s="93"/>
      <c r="AP23" s="93"/>
      <c r="AQ23" s="93" t="str">
        <f>IF(Matrix!BC5="","",Matrix!BC5)</f>
        <v/>
      </c>
      <c r="AR23" s="93" t="str">
        <f>IF(Matrix!BP5="","",Matrix!BP5)</f>
        <v/>
      </c>
      <c r="AS23" s="110"/>
      <c r="AT23" s="93"/>
    </row>
    <row r="24" spans="2:79" ht="15" customHeight="1" x14ac:dyDescent="0.25">
      <c r="B24" s="366"/>
      <c r="C24" s="139" t="s">
        <v>288</v>
      </c>
      <c r="D24" s="110"/>
      <c r="E24" s="110"/>
      <c r="F24" s="92" t="str">
        <f>IF(Matrix!G6="","",Matrix!G6)</f>
        <v>B</v>
      </c>
      <c r="G24" s="92" t="str">
        <f>IF(Matrix!H6="","",Matrix!H6)</f>
        <v>B</v>
      </c>
      <c r="H24" s="92" t="str">
        <f>IF(Matrix!I6="","",Matrix!I6)</f>
        <v>B</v>
      </c>
      <c r="I24" s="92" t="str">
        <f>IF(Matrix!J6="","",Matrix!J6)</f>
        <v>B</v>
      </c>
      <c r="J24" s="92" t="str">
        <f>IF(Matrix!K6="","",Matrix!K6)</f>
        <v>B</v>
      </c>
      <c r="K24" s="92" t="str">
        <f>IF(Matrix!U6="","",Matrix!U6)</f>
        <v>B</v>
      </c>
      <c r="L24" s="92" t="str">
        <f>IF(Matrix!W6="","",Matrix!W6)</f>
        <v>B</v>
      </c>
      <c r="M24" s="92" t="str">
        <f>IF(Matrix!X6="","",Matrix!X6)</f>
        <v>B</v>
      </c>
      <c r="N24" s="92" t="str">
        <f>IF(Matrix!X6="","",Matrix!X6)</f>
        <v>B</v>
      </c>
      <c r="O24" s="92" t="str">
        <f>IF(Matrix!Y6="","",Matrix!Y6)</f>
        <v>B</v>
      </c>
      <c r="P24" s="92" t="str">
        <f>IF(Matrix!Z6="","",Matrix!Z6)</f>
        <v>B</v>
      </c>
      <c r="Q24" s="92" t="str">
        <f>IF(Matrix!AB6="","",Matrix!AB6)</f>
        <v>C</v>
      </c>
      <c r="R24" s="92" t="str">
        <f>IF(Matrix!AC6="","",Matrix!AC6)</f>
        <v>C</v>
      </c>
      <c r="S24" s="92" t="str">
        <f>IF(Matrix!AY6="","",Matrix!AY6)</f>
        <v>D</v>
      </c>
      <c r="T24" s="92" t="str">
        <f>IF(Matrix!AZ6="","",Matrix!AZ6)</f>
        <v>C</v>
      </c>
      <c r="U24" s="92" t="str">
        <f>IF(Matrix!BA6="","",Matrix!BA6)</f>
        <v>C</v>
      </c>
      <c r="V24" s="92" t="str">
        <f>IF(Matrix!BB6="","",Matrix!BB6)</f>
        <v>C</v>
      </c>
      <c r="X24" s="92" t="str">
        <f>IF(Matrix!BG6="","",Matrix!BG6)</f>
        <v>B</v>
      </c>
      <c r="Y24" s="93"/>
      <c r="Z24" s="93"/>
      <c r="AA24" s="92" t="str">
        <f>IF(Matrix!BH6="","",Matrix!BH6)</f>
        <v>D</v>
      </c>
      <c r="AB24" s="92" t="str">
        <f>IF(Matrix!BI6="","",Matrix!BI6)</f>
        <v>D</v>
      </c>
      <c r="AC24" s="92" t="str">
        <f>IF(Matrix!BJ6="","",Matrix!BJ6)</f>
        <v>D</v>
      </c>
      <c r="AD24" s="92" t="str">
        <f>IF(Matrix!BK6="","",Matrix!BK6)</f>
        <v>D</v>
      </c>
      <c r="AE24" s="92" t="str">
        <f>IF(Matrix!BL6="","",Matrix!BL6)</f>
        <v>D</v>
      </c>
      <c r="AF24" s="92" t="str">
        <f>IF(Matrix!BM6="","",Matrix!BM6)</f>
        <v>D</v>
      </c>
      <c r="AG24" s="92" t="str">
        <f>IF(Matrix!BN6="","",Matrix!BN6)</f>
        <v>D</v>
      </c>
      <c r="AH24" s="92" t="str">
        <f>IF(Matrix!AU6="","",Matrix!AU6)</f>
        <v>Other</v>
      </c>
      <c r="AI24" s="92" t="str">
        <f>IF(Matrix!AV6="","",Matrix!AV6)</f>
        <v>Other</v>
      </c>
      <c r="AJ24" s="92" t="str">
        <f>IF(Matrix!AW6="","",Matrix!AW6)</f>
        <v>Other</v>
      </c>
      <c r="AL24" s="99" t="s">
        <v>181</v>
      </c>
      <c r="AM24" s="99" t="s">
        <v>181</v>
      </c>
      <c r="AN24" s="99" t="s">
        <v>176</v>
      </c>
      <c r="AO24" s="99" t="s">
        <v>176</v>
      </c>
      <c r="AP24" s="99" t="s">
        <v>181</v>
      </c>
      <c r="AQ24" s="99" t="str">
        <f>IF(Matrix!BC6="","",Matrix!BC6)</f>
        <v>C</v>
      </c>
      <c r="AR24" s="92" t="str">
        <f>IF(Matrix!BP6="","",Matrix!BP6)</f>
        <v>D</v>
      </c>
      <c r="AS24" s="110"/>
      <c r="AT24" s="93"/>
    </row>
  </sheetData>
  <sheetProtection sheet="1" objects="1" scenarios="1"/>
  <mergeCells count="9">
    <mergeCell ref="B20:B24"/>
    <mergeCell ref="B2:C2"/>
    <mergeCell ref="N14:N16"/>
    <mergeCell ref="B9:C9"/>
    <mergeCell ref="B18:C18"/>
    <mergeCell ref="B12:C12"/>
    <mergeCell ref="B14:C16"/>
    <mergeCell ref="B6:C6"/>
    <mergeCell ref="B5:C5"/>
  </mergeCells>
  <dataValidations count="1">
    <dataValidation type="decimal" operator="greaterThanOrEqual" allowBlank="1" showInputMessage="1" showErrorMessage="1" sqref="N18 AL16:AP16 X16:Z16" xr:uid="{00000000-0002-0000-0500-000000000000}">
      <formula1>0</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4" tint="0.39997558519241921"/>
  </sheetPr>
  <dimension ref="B2:R72"/>
  <sheetViews>
    <sheetView showGridLines="0" topLeftCell="A40" workbookViewId="0">
      <selection activeCell="N24" sqref="N24"/>
    </sheetView>
  </sheetViews>
  <sheetFormatPr defaultColWidth="8.88671875" defaultRowHeight="12" x14ac:dyDescent="0.25"/>
  <cols>
    <col min="1" max="1" width="6.33203125" style="3" customWidth="1"/>
    <col min="2" max="2" width="8.33203125" style="3" customWidth="1"/>
    <col min="3" max="3" width="8.88671875" style="3"/>
    <col min="4" max="4" width="24.88671875" style="3" customWidth="1"/>
    <col min="5" max="12" width="8.88671875" style="3"/>
    <col min="13" max="13" width="10.6640625" style="3" customWidth="1"/>
    <col min="14" max="16" width="8.88671875" style="3"/>
    <col min="17" max="17" width="3.6640625" style="3" customWidth="1"/>
    <col min="18" max="16384" width="8.88671875" style="3"/>
  </cols>
  <sheetData>
    <row r="2" spans="2:18" x14ac:dyDescent="0.25">
      <c r="E2" s="3" t="b">
        <f t="shared" ref="E2:L2" si="0">E72=E31</f>
        <v>1</v>
      </c>
      <c r="F2" s="3" t="b">
        <f t="shared" si="0"/>
        <v>1</v>
      </c>
      <c r="G2" s="3" t="b">
        <f t="shared" si="0"/>
        <v>1</v>
      </c>
      <c r="H2" s="3" t="b">
        <f t="shared" si="0"/>
        <v>1</v>
      </c>
      <c r="I2" s="3" t="b">
        <f t="shared" si="0"/>
        <v>1</v>
      </c>
      <c r="J2" s="3" t="b">
        <f t="shared" si="0"/>
        <v>1</v>
      </c>
      <c r="K2" s="3" t="b">
        <f t="shared" si="0"/>
        <v>1</v>
      </c>
      <c r="L2" s="3" t="b">
        <f t="shared" si="0"/>
        <v>1</v>
      </c>
    </row>
    <row r="4" spans="2:18" ht="12.6" thickBot="1" x14ac:dyDescent="0.3">
      <c r="E4" s="121" t="s">
        <v>181</v>
      </c>
      <c r="F4" s="121" t="s">
        <v>179</v>
      </c>
      <c r="G4" s="121" t="s">
        <v>176</v>
      </c>
      <c r="H4" s="121" t="s">
        <v>177</v>
      </c>
      <c r="I4" s="121" t="s">
        <v>178</v>
      </c>
      <c r="J4" s="121" t="s">
        <v>140</v>
      </c>
      <c r="L4" s="121" t="s">
        <v>180</v>
      </c>
      <c r="M4" s="121" t="s">
        <v>174</v>
      </c>
      <c r="N4" s="121" t="s">
        <v>171</v>
      </c>
      <c r="O4" s="121" t="s">
        <v>173</v>
      </c>
    </row>
    <row r="5" spans="2:18" x14ac:dyDescent="0.25">
      <c r="C5" s="379" t="s">
        <v>232</v>
      </c>
      <c r="D5" s="380"/>
      <c r="E5" s="381" t="s">
        <v>233</v>
      </c>
      <c r="F5" s="381"/>
      <c r="G5" s="381"/>
      <c r="H5" s="381"/>
      <c r="I5" s="381"/>
      <c r="J5" s="381"/>
      <c r="K5" s="381"/>
      <c r="L5" s="381"/>
      <c r="M5" s="382" t="s">
        <v>201</v>
      </c>
      <c r="N5" s="382" t="s">
        <v>234</v>
      </c>
      <c r="O5" s="382" t="s">
        <v>235</v>
      </c>
      <c r="P5" s="375" t="s">
        <v>204</v>
      </c>
    </row>
    <row r="6" spans="2:18" x14ac:dyDescent="0.25">
      <c r="C6" s="50"/>
      <c r="D6" s="51"/>
      <c r="E6" s="377" t="s">
        <v>205</v>
      </c>
      <c r="F6" s="377"/>
      <c r="G6" s="377"/>
      <c r="H6" s="377"/>
      <c r="I6" s="377"/>
      <c r="J6" s="377"/>
      <c r="K6" s="377"/>
      <c r="L6" s="378" t="s">
        <v>206</v>
      </c>
      <c r="M6" s="378"/>
      <c r="N6" s="378"/>
      <c r="O6" s="378"/>
      <c r="P6" s="376"/>
    </row>
    <row r="7" spans="2:18" ht="60" x14ac:dyDescent="0.25">
      <c r="C7" s="50"/>
      <c r="D7" s="51"/>
      <c r="E7" s="8" t="s">
        <v>207</v>
      </c>
      <c r="F7" s="8" t="s">
        <v>208</v>
      </c>
      <c r="G7" s="8" t="s">
        <v>209</v>
      </c>
      <c r="H7" s="8" t="s">
        <v>210</v>
      </c>
      <c r="I7" s="8" t="s">
        <v>211</v>
      </c>
      <c r="J7" s="8" t="s">
        <v>212</v>
      </c>
      <c r="K7" s="59" t="s">
        <v>213</v>
      </c>
      <c r="L7" s="378"/>
      <c r="M7" s="378"/>
      <c r="N7" s="378"/>
      <c r="O7" s="378"/>
      <c r="P7" s="376"/>
    </row>
    <row r="8" spans="2:18" x14ac:dyDescent="0.25">
      <c r="C8" s="50"/>
      <c r="D8" s="52" t="s">
        <v>214</v>
      </c>
      <c r="E8" s="53" t="s">
        <v>181</v>
      </c>
      <c r="F8" s="53" t="s">
        <v>179</v>
      </c>
      <c r="G8" s="53" t="s">
        <v>176</v>
      </c>
      <c r="H8" s="53" t="s">
        <v>177</v>
      </c>
      <c r="I8" s="53" t="s">
        <v>178</v>
      </c>
      <c r="J8" s="53" t="s">
        <v>140</v>
      </c>
      <c r="K8" s="53"/>
      <c r="L8" s="56" t="s">
        <v>180</v>
      </c>
      <c r="M8" s="56" t="s">
        <v>174</v>
      </c>
      <c r="N8" s="56" t="s">
        <v>171</v>
      </c>
      <c r="O8" s="56" t="s">
        <v>173</v>
      </c>
      <c r="P8" s="54"/>
    </row>
    <row r="9" spans="2:18" x14ac:dyDescent="0.25">
      <c r="C9" s="200">
        <v>1</v>
      </c>
      <c r="D9" s="383" t="s">
        <v>215</v>
      </c>
      <c r="E9" s="383"/>
      <c r="F9" s="383"/>
      <c r="G9" s="383"/>
      <c r="H9" s="383"/>
      <c r="I9" s="383"/>
      <c r="J9" s="383"/>
      <c r="K9" s="383"/>
      <c r="L9" s="383"/>
      <c r="M9" s="383"/>
      <c r="N9" s="383"/>
      <c r="O9" s="383"/>
      <c r="P9" s="384"/>
    </row>
    <row r="10" spans="2:18" x14ac:dyDescent="0.25">
      <c r="B10" s="118" t="s">
        <v>316</v>
      </c>
      <c r="C10" s="201" t="s">
        <v>191</v>
      </c>
      <c r="D10" s="202" t="s">
        <v>216</v>
      </c>
      <c r="E10" s="203"/>
      <c r="F10" s="203"/>
      <c r="G10" s="203"/>
      <c r="H10" s="203"/>
      <c r="I10" s="203"/>
      <c r="J10" s="203"/>
      <c r="K10" s="203"/>
      <c r="L10" s="203"/>
      <c r="M10" s="203"/>
      <c r="N10" s="203"/>
      <c r="O10" s="204">
        <f>SUMIFS(Production!$F$18:$AR$18,Production!$F$21:$AR$21,$C10,Production!$F$20:$AR$20,O$8)</f>
        <v>2312.8710000000001</v>
      </c>
      <c r="P10" s="205">
        <f>SUM(K10:O10)</f>
        <v>2312.8710000000001</v>
      </c>
      <c r="R10" s="3" t="b">
        <f>P10=P39</f>
        <v>1</v>
      </c>
    </row>
    <row r="11" spans="2:18" x14ac:dyDescent="0.25">
      <c r="B11" s="118" t="s">
        <v>316</v>
      </c>
      <c r="C11" s="201" t="s">
        <v>193</v>
      </c>
      <c r="D11" s="202" t="s">
        <v>217</v>
      </c>
      <c r="E11" s="203"/>
      <c r="F11" s="203"/>
      <c r="G11" s="203"/>
      <c r="H11" s="203"/>
      <c r="I11" s="203"/>
      <c r="J11" s="203"/>
      <c r="K11" s="203"/>
      <c r="L11" s="203"/>
      <c r="M11" s="203"/>
      <c r="N11" s="203"/>
      <c r="O11" s="204">
        <f>SUMIFS(Production!$F$18:$AR$18,Production!$F$21:$AR$21,$C11,Production!$F$20:$AR$20,O$8)</f>
        <v>33.326999999999998</v>
      </c>
      <c r="P11" s="205">
        <f t="shared" ref="P11:P12" si="1">SUM(K11:O11)</f>
        <v>33.326999999999998</v>
      </c>
      <c r="R11" s="3" t="b">
        <f>P11=P40</f>
        <v>1</v>
      </c>
    </row>
    <row r="12" spans="2:18" ht="12.6" thickBot="1" x14ac:dyDescent="0.3">
      <c r="B12" s="118" t="s">
        <v>316</v>
      </c>
      <c r="C12" s="201" t="s">
        <v>140</v>
      </c>
      <c r="D12" s="202" t="s">
        <v>218</v>
      </c>
      <c r="E12" s="203"/>
      <c r="F12" s="203"/>
      <c r="G12" s="203"/>
      <c r="H12" s="203"/>
      <c r="I12" s="203"/>
      <c r="J12" s="203"/>
      <c r="K12" s="203"/>
      <c r="L12" s="203"/>
      <c r="M12" s="203"/>
      <c r="N12" s="203"/>
      <c r="O12" s="204">
        <f>SUMIFS(Production!$F$18:$AR$18,Production!$F$21:$AR$21,$C12,Production!$F$20:$AR$20,O$8)</f>
        <v>0</v>
      </c>
      <c r="P12" s="205">
        <f t="shared" si="1"/>
        <v>0</v>
      </c>
      <c r="R12" s="3" t="b">
        <f>P12=P41</f>
        <v>1</v>
      </c>
    </row>
    <row r="13" spans="2:18" x14ac:dyDescent="0.25">
      <c r="C13" s="206">
        <v>2</v>
      </c>
      <c r="D13" s="385" t="s">
        <v>219</v>
      </c>
      <c r="E13" s="385"/>
      <c r="F13" s="385"/>
      <c r="G13" s="385"/>
      <c r="H13" s="385"/>
      <c r="I13" s="385"/>
      <c r="J13" s="385"/>
      <c r="K13" s="385"/>
      <c r="L13" s="385"/>
      <c r="M13" s="385"/>
      <c r="N13" s="385"/>
      <c r="O13" s="385"/>
      <c r="P13" s="386"/>
    </row>
    <row r="14" spans="2:18" x14ac:dyDescent="0.25">
      <c r="C14" s="201"/>
      <c r="D14" s="387" t="s">
        <v>236</v>
      </c>
      <c r="E14" s="387"/>
      <c r="F14" s="387"/>
      <c r="G14" s="387"/>
      <c r="H14" s="387"/>
      <c r="I14" s="387"/>
      <c r="J14" s="387"/>
      <c r="K14" s="387"/>
      <c r="L14" s="387"/>
      <c r="M14" s="387"/>
      <c r="N14" s="387"/>
      <c r="O14" s="387"/>
      <c r="P14" s="388"/>
    </row>
    <row r="15" spans="2:18" x14ac:dyDescent="0.25">
      <c r="B15" s="118" t="s">
        <v>298</v>
      </c>
      <c r="C15" s="201" t="s">
        <v>184</v>
      </c>
      <c r="D15" s="202" t="s">
        <v>184</v>
      </c>
      <c r="E15" s="204">
        <f>SUMIFS(Production!$F$18:$AR$18,Production!$F$22:$AR$22,$C15,Production!$F$24:$AR$24,E$8)</f>
        <v>0</v>
      </c>
      <c r="F15" s="204">
        <f>SUMIFS(Production!$F$18:$AR$18,Production!$F$22:$AR$22,$C15,Production!$F$24:$AR$24,F$8)</f>
        <v>0</v>
      </c>
      <c r="G15" s="204">
        <f>SUMIFS(Production!$F$18:$AR$18,Production!$F$22:$AR$22,$C15,Production!$F$24:$AR$24,G$8)</f>
        <v>0</v>
      </c>
      <c r="H15" s="204">
        <f>SUMIFS(Production!$F$18:$AR$18,Production!$F$22:$AR$22,$C15,Production!$F$24:$AR$24,H$8)</f>
        <v>0</v>
      </c>
      <c r="I15" s="204">
        <f>SUMIFS(Production!$F$18:$AR$18,Production!$F$22:$AR$22,$C15,Production!$F$24:$AR$24,I$8)</f>
        <v>0</v>
      </c>
      <c r="J15" s="204">
        <f>SUMIFS(Production!$F$18:$AR$18,Production!$F$22:$AR$22,$C15,Production!$F$24:$AR$24,J$8)</f>
        <v>0</v>
      </c>
      <c r="K15" s="204">
        <f>SUM(E15:J15)</f>
        <v>0</v>
      </c>
      <c r="L15" s="203"/>
      <c r="M15" s="203"/>
      <c r="N15" s="204">
        <f>SUMIFS(Production!$F$18:$AR$18,Production!$F$22:$AR$22,$C15,Production!$F$20:$AR$20,N$8)</f>
        <v>0</v>
      </c>
      <c r="O15" s="203"/>
      <c r="P15" s="205">
        <f t="shared" ref="P15:P24" si="2">SUM(K15:O15)</f>
        <v>0</v>
      </c>
    </row>
    <row r="16" spans="2:18" x14ac:dyDescent="0.25">
      <c r="B16" s="118" t="s">
        <v>298</v>
      </c>
      <c r="C16" s="201" t="s">
        <v>16</v>
      </c>
      <c r="D16" s="202" t="s">
        <v>221</v>
      </c>
      <c r="E16" s="204">
        <f>SUMIFS(Production!$F$18:$AR$18,Production!$F$22:$AR$22,$C16,Production!$F$24:$AR$24,E$8)</f>
        <v>0</v>
      </c>
      <c r="F16" s="204">
        <f>SUMIFS(Production!$F$18:$AR$18,Production!$F$22:$AR$22,$C16,Production!$F$24:$AR$24,F$8)</f>
        <v>0</v>
      </c>
      <c r="G16" s="204">
        <f>SUMIFS(Production!$F$18:$AR$18,Production!$F$22:$AR$22,$C16,Production!$F$24:$AR$24,G$8)</f>
        <v>0</v>
      </c>
      <c r="H16" s="204">
        <f>SUMIFS(Production!$F$18:$AR$18,Production!$F$22:$AR$22,$C16,Production!$F$24:$AR$24,H$8)</f>
        <v>0</v>
      </c>
      <c r="I16" s="204">
        <f>SUMIFS(Production!$F$18:$AR$18,Production!$F$22:$AR$22,$C16,Production!$F$24:$AR$24,I$8)</f>
        <v>0</v>
      </c>
      <c r="J16" s="204">
        <f>SUMIFS(Production!$F$18:$AR$18,Production!$F$22:$AR$22,$C16,Production!$F$24:$AR$24,J$8)</f>
        <v>0</v>
      </c>
      <c r="K16" s="204">
        <f t="shared" ref="K16:K24" si="3">SUM(E16:J16)</f>
        <v>0</v>
      </c>
      <c r="L16" s="203"/>
      <c r="M16" s="203"/>
      <c r="N16" s="204">
        <f>SUMIFS(Production!$F$18:$AR$18,Production!$F$22:$AR$22,$C16,Production!$F$20:$AR$20,N$8)</f>
        <v>0</v>
      </c>
      <c r="O16" s="203"/>
      <c r="P16" s="205">
        <f t="shared" si="2"/>
        <v>0</v>
      </c>
    </row>
    <row r="17" spans="2:18" x14ac:dyDescent="0.25">
      <c r="B17" s="118" t="s">
        <v>298</v>
      </c>
      <c r="C17" s="201" t="s">
        <v>185</v>
      </c>
      <c r="D17" s="202" t="s">
        <v>222</v>
      </c>
      <c r="E17" s="204">
        <f>SUMIFS(Production!$F$18:$AR$18,Production!$F$22:$AR$22,$C17,Production!$F$24:$AR$24,E$8)</f>
        <v>0</v>
      </c>
      <c r="F17" s="204">
        <f>SUMIFS(Production!$F$18:$AR$18,Production!$F$22:$AR$22,$C17,Production!$F$24:$AR$24,F$8)</f>
        <v>0</v>
      </c>
      <c r="G17" s="204">
        <f>SUMIFS(Production!$F$18:$AR$18,Production!$F$22:$AR$22,$C17,Production!$F$24:$AR$24,G$8)</f>
        <v>0</v>
      </c>
      <c r="H17" s="204">
        <f>SUMIFS(Production!$F$18:$AR$18,Production!$F$22:$AR$22,$C17,Production!$F$24:$AR$24,H$8)</f>
        <v>0</v>
      </c>
      <c r="I17" s="204">
        <f>SUMIFS(Production!$F$18:$AR$18,Production!$F$22:$AR$22,$C17,Production!$F$24:$AR$24,I$8)</f>
        <v>0</v>
      </c>
      <c r="J17" s="204">
        <f>SUMIFS(Production!$F$18:$AR$18,Production!$F$22:$AR$22,$C17,Production!$F$24:$AR$24,J$8)</f>
        <v>0</v>
      </c>
      <c r="K17" s="204">
        <f t="shared" si="3"/>
        <v>0</v>
      </c>
      <c r="L17" s="203"/>
      <c r="M17" s="203"/>
      <c r="N17" s="204">
        <f>SUMIFS(Production!$F$18:$AR$18,Production!$F$22:$AR$22,$C17,Production!$F$20:$AR$20,N$8)</f>
        <v>0</v>
      </c>
      <c r="O17" s="203"/>
      <c r="P17" s="205">
        <f t="shared" si="2"/>
        <v>0</v>
      </c>
    </row>
    <row r="18" spans="2:18" x14ac:dyDescent="0.25">
      <c r="B18" s="118" t="s">
        <v>298</v>
      </c>
      <c r="C18" s="201" t="s">
        <v>186</v>
      </c>
      <c r="D18" s="202" t="s">
        <v>19</v>
      </c>
      <c r="E18" s="204">
        <f>SUMIFS(Production!$F$18:$AR$18,Production!$F$22:$AR$22,$C18,Production!$F$24:$AR$24,E$8)</f>
        <v>0</v>
      </c>
      <c r="F18" s="204">
        <f>SUMIFS(Production!$F$18:$AR$18,Production!$F$22:$AR$22,$C18,Production!$F$24:$AR$24,F$8)</f>
        <v>2100.7810000000004</v>
      </c>
      <c r="G18" s="204">
        <f>SUMIFS(Production!$F$18:$AR$18,Production!$F$22:$AR$22,$C18,Production!$F$24:$AR$24,G$8)</f>
        <v>0</v>
      </c>
      <c r="H18" s="204">
        <f>SUMIFS(Production!$F$18:$AR$18,Production!$F$22:$AR$22,$C18,Production!$F$24:$AR$24,H$8)</f>
        <v>0</v>
      </c>
      <c r="I18" s="204">
        <f>SUMIFS(Production!$F$18:$AR$18,Production!$F$22:$AR$22,$C18,Production!$F$24:$AR$24,I$8)</f>
        <v>0</v>
      </c>
      <c r="J18" s="204">
        <f>SUMIFS(Production!$F$18:$AR$18,Production!$F$22:$AR$22,$C18,Production!$F$24:$AR$24,J$8)</f>
        <v>0</v>
      </c>
      <c r="K18" s="204">
        <f t="shared" si="3"/>
        <v>2100.7810000000004</v>
      </c>
      <c r="L18" s="203"/>
      <c r="M18" s="203"/>
      <c r="N18" s="204">
        <f>SUMIFS(Production!$F$18:$AR$18,Production!$F$22:$AR$22,$C18,Production!$F$20:$AR$20,N$8)</f>
        <v>0</v>
      </c>
      <c r="O18" s="203"/>
      <c r="P18" s="205">
        <f t="shared" si="2"/>
        <v>2100.7810000000004</v>
      </c>
    </row>
    <row r="19" spans="2:18" x14ac:dyDescent="0.25">
      <c r="B19" s="118" t="s">
        <v>298</v>
      </c>
      <c r="C19" s="201" t="s">
        <v>187</v>
      </c>
      <c r="D19" s="202" t="s">
        <v>187</v>
      </c>
      <c r="E19" s="204">
        <f>SUMIFS(Production!$F$18:$AR$18,Production!$F$22:$AR$22,$C19,Production!$F$24:$AR$24,E$8)</f>
        <v>0</v>
      </c>
      <c r="F19" s="204">
        <f>SUMIFS(Production!$F$18:$AR$18,Production!$F$22:$AR$22,$C19,Production!$F$24:$AR$24,F$8)</f>
        <v>81.353999999999999</v>
      </c>
      <c r="G19" s="204">
        <f>SUMIFS(Production!$F$18:$AR$18,Production!$F$22:$AR$22,$C19,Production!$F$24:$AR$24,G$8)</f>
        <v>6.0720000000000001</v>
      </c>
      <c r="H19" s="204">
        <f>SUMIFS(Production!$F$18:$AR$18,Production!$F$22:$AR$22,$C19,Production!$F$24:$AR$24,H$8)</f>
        <v>0</v>
      </c>
      <c r="I19" s="204">
        <f>SUMIFS(Production!$F$18:$AR$18,Production!$F$22:$AR$22,$C19,Production!$F$24:$AR$24,I$8)</f>
        <v>0</v>
      </c>
      <c r="J19" s="204">
        <f>SUMIFS(Production!$F$18:$AR$18,Production!$F$22:$AR$22,$C19,Production!$F$24:$AR$24,J$8)</f>
        <v>0</v>
      </c>
      <c r="K19" s="204">
        <f t="shared" si="3"/>
        <v>87.426000000000002</v>
      </c>
      <c r="L19" s="203"/>
      <c r="M19" s="203"/>
      <c r="N19" s="204">
        <f>SUMIFS(Production!$F$18:$AR$18,Production!$F$22:$AR$22,$C19,Production!$F$20:$AR$20,N$8)</f>
        <v>0</v>
      </c>
      <c r="O19" s="203"/>
      <c r="P19" s="205">
        <f t="shared" si="2"/>
        <v>87.426000000000002</v>
      </c>
    </row>
    <row r="20" spans="2:18" x14ac:dyDescent="0.25">
      <c r="B20" s="118" t="s">
        <v>298</v>
      </c>
      <c r="C20" s="201" t="s">
        <v>196</v>
      </c>
      <c r="D20" s="202" t="s">
        <v>223</v>
      </c>
      <c r="E20" s="204">
        <f>SUMIFS(Production!$F$18:$AR$18,Production!$F$22:$AR$22,$C20,Production!$F$24:$AR$24,E$8)</f>
        <v>54.003999999999998</v>
      </c>
      <c r="F20" s="204">
        <f>SUMIFS(Production!$F$18:$AR$18,Production!$F$22:$AR$22,$C20,Production!$F$24:$AR$24,F$8)</f>
        <v>0</v>
      </c>
      <c r="G20" s="204">
        <f>SUMIFS(Production!$F$18:$AR$18,Production!$F$22:$AR$22,$C20,Production!$F$24:$AR$24,G$8)</f>
        <v>63.64</v>
      </c>
      <c r="H20" s="204">
        <f>SUMIFS(Production!$F$18:$AR$18,Production!$F$22:$AR$22,$C20,Production!$F$24:$AR$24,H$8)</f>
        <v>13.092000000000001</v>
      </c>
      <c r="I20" s="204">
        <f>SUMIFS(Production!$F$18:$AR$18,Production!$F$22:$AR$22,$C20,Production!$F$24:$AR$24,I$8)</f>
        <v>0</v>
      </c>
      <c r="J20" s="204">
        <f>SUMIFS(Production!$F$18:$AR$18,Production!$F$22:$AR$22,$C20,Production!$F$24:$AR$24,J$8)</f>
        <v>0</v>
      </c>
      <c r="K20" s="204">
        <f t="shared" si="3"/>
        <v>130.73600000000002</v>
      </c>
      <c r="L20" s="203"/>
      <c r="M20" s="203"/>
      <c r="N20" s="204">
        <f>SUMIFS(Production!$F$18:$AR$18,Production!$F$22:$AR$22,$C20,Production!$F$20:$AR$20,N$8)</f>
        <v>0</v>
      </c>
      <c r="O20" s="203"/>
      <c r="P20" s="205">
        <f t="shared" si="2"/>
        <v>130.73600000000002</v>
      </c>
    </row>
    <row r="21" spans="2:18" x14ac:dyDescent="0.25">
      <c r="B21" s="118" t="s">
        <v>298</v>
      </c>
      <c r="C21" s="201" t="s">
        <v>188</v>
      </c>
      <c r="D21" s="202" t="s">
        <v>188</v>
      </c>
      <c r="E21" s="204">
        <f>SUMIFS(Production!$F$18:$AR$18,Production!$F$22:$AR$22,$C21,Production!$F$24:$AR$24,E$8)</f>
        <v>0</v>
      </c>
      <c r="F21" s="204">
        <f>SUMIFS(Production!$F$18:$AR$18,Production!$F$22:$AR$22,$C21,Production!$F$24:$AR$24,F$8)</f>
        <v>0</v>
      </c>
      <c r="G21" s="204">
        <f>SUMIFS(Production!$F$18:$AR$18,Production!$F$22:$AR$22,$C21,Production!$F$24:$AR$24,G$8)</f>
        <v>0</v>
      </c>
      <c r="H21" s="204">
        <f>SUMIFS(Production!$F$18:$AR$18,Production!$F$22:$AR$22,$C21,Production!$F$24:$AR$24,H$8)</f>
        <v>0</v>
      </c>
      <c r="I21" s="204">
        <f>SUMIFS(Production!$F$18:$AR$18,Production!$F$22:$AR$22,$C21,Production!$F$24:$AR$24,I$8)</f>
        <v>0</v>
      </c>
      <c r="J21" s="204">
        <f>SUMIFS(Production!$F$18:$AR$18,Production!$F$22:$AR$22,$C21,Production!$F$24:$AR$24,J$8)</f>
        <v>61.564999999999998</v>
      </c>
      <c r="K21" s="204">
        <f t="shared" si="3"/>
        <v>61.564999999999998</v>
      </c>
      <c r="L21" s="203"/>
      <c r="M21" s="203"/>
      <c r="N21" s="204">
        <f>SUMIFS(Production!$F$18:$AR$18,Production!$F$22:$AR$22,$C21,Production!$F$20:$AR$20,N$8)</f>
        <v>0</v>
      </c>
      <c r="O21" s="203"/>
      <c r="P21" s="205">
        <f t="shared" si="2"/>
        <v>61.564999999999998</v>
      </c>
    </row>
    <row r="22" spans="2:18" x14ac:dyDescent="0.25">
      <c r="B22" s="118" t="s">
        <v>298</v>
      </c>
      <c r="C22" s="201" t="s">
        <v>190</v>
      </c>
      <c r="D22" s="202" t="s">
        <v>63</v>
      </c>
      <c r="E22" s="204">
        <f>SUMIFS(Production!$F$18:$AR$18,Production!$F$22:$AR$22,$C22,Production!$F$24:$AR$24,E$8)</f>
        <v>0</v>
      </c>
      <c r="F22" s="204">
        <f>SUMIFS(Production!$F$18:$AR$18,Production!$F$22:$AR$22,$C22,Production!$F$24:$AR$24,F$8)</f>
        <v>0</v>
      </c>
      <c r="G22" s="204">
        <f>SUMIFS(Production!$F$18:$AR$18,Production!$F$22:$AR$22,$C22,Production!$F$24:$AR$24,G$8)</f>
        <v>0</v>
      </c>
      <c r="H22" s="204">
        <f>SUMIFS(Production!$F$18:$AR$18,Production!$F$22:$AR$22,$C22,Production!$F$24:$AR$24,H$8)</f>
        <v>24.103000000000002</v>
      </c>
      <c r="I22" s="204">
        <f>SUMIFS(Production!$F$18:$AR$18,Production!$F$22:$AR$22,$C22,Production!$F$24:$AR$24,I$8)</f>
        <v>0</v>
      </c>
      <c r="J22" s="204">
        <f>SUMIFS(Production!$F$18:$AR$18,Production!$F$22:$AR$22,$C22,Production!$F$24:$AR$24,J$8)</f>
        <v>0</v>
      </c>
      <c r="K22" s="204">
        <f t="shared" si="3"/>
        <v>24.103000000000002</v>
      </c>
      <c r="L22" s="203"/>
      <c r="M22" s="203"/>
      <c r="N22" s="204">
        <f>SUMIFS(Production!$F$18:$AR$18,Production!$F$22:$AR$22,$C22,Production!$F$20:$AR$20,N$8)</f>
        <v>0</v>
      </c>
      <c r="O22" s="203"/>
      <c r="P22" s="205">
        <f t="shared" si="2"/>
        <v>24.103000000000002</v>
      </c>
    </row>
    <row r="23" spans="2:18" x14ac:dyDescent="0.25">
      <c r="B23" s="118" t="s">
        <v>298</v>
      </c>
      <c r="C23" s="201" t="s">
        <v>64</v>
      </c>
      <c r="D23" s="202" t="s">
        <v>64</v>
      </c>
      <c r="E23" s="204">
        <f>SUMIFS(Production!$F$18:$AR$18,Production!$F$22:$AR$22,$C23,Production!$F$24:$AR$24,E$8)</f>
        <v>0</v>
      </c>
      <c r="F23" s="204">
        <f>SUMIFS(Production!$F$18:$AR$18,Production!$F$22:$AR$22,$C23,Production!$F$24:$AR$24,F$8)</f>
        <v>0</v>
      </c>
      <c r="G23" s="204">
        <f>SUMIFS(Production!$F$18:$AR$18,Production!$F$22:$AR$22,$C23,Production!$F$24:$AR$24,G$8)</f>
        <v>0</v>
      </c>
      <c r="H23" s="204">
        <f>SUMIFS(Production!$F$18:$AR$18,Production!$F$22:$AR$22,$C23,Production!$F$24:$AR$24,H$8)</f>
        <v>3.1520000000000001</v>
      </c>
      <c r="I23" s="204">
        <f>SUMIFS(Production!$F$18:$AR$18,Production!$F$22:$AR$22,$C23,Production!$F$24:$AR$24,I$8)</f>
        <v>0</v>
      </c>
      <c r="J23" s="204">
        <f>SUMIFS(Production!$F$18:$AR$18,Production!$F$22:$AR$22,$C23,Production!$F$24:$AR$24,J$8)</f>
        <v>0</v>
      </c>
      <c r="K23" s="204">
        <f t="shared" si="3"/>
        <v>3.1520000000000001</v>
      </c>
      <c r="L23" s="203"/>
      <c r="M23" s="203"/>
      <c r="N23" s="204">
        <f>SUMIFS(Production!$F$18:$AR$18,Production!$F$22:$AR$22,$C23,Production!$F$20:$AR$20,N$8)</f>
        <v>0</v>
      </c>
      <c r="O23" s="203"/>
      <c r="P23" s="205">
        <f t="shared" si="2"/>
        <v>3.1520000000000001</v>
      </c>
    </row>
    <row r="24" spans="2:18" ht="12.6" thickBot="1" x14ac:dyDescent="0.3">
      <c r="B24" s="118" t="s">
        <v>298</v>
      </c>
      <c r="C24" s="201" t="s">
        <v>55</v>
      </c>
      <c r="D24" s="202" t="s">
        <v>224</v>
      </c>
      <c r="E24" s="204">
        <f>SUMIFS(Production!$F$18:$AR$18,Production!$F$22:$AR$22,$C24,Production!$F$24:$AR$24,E$8)</f>
        <v>0</v>
      </c>
      <c r="F24" s="204">
        <f>SUMIFS(Production!$F$18:$AR$18,Production!$F$22:$AR$22,$C24,Production!$F$24:$AR$24,F$8)</f>
        <v>0</v>
      </c>
      <c r="G24" s="204">
        <f>SUMIFS(Production!$F$18:$AR$18,Production!$F$22:$AR$22,$C24,Production!$F$24:$AR$24,G$8)</f>
        <v>0</v>
      </c>
      <c r="H24" s="204">
        <f>SUMIFS(Production!$F$18:$AR$18,Production!$F$22:$AR$22,$C24,Production!$F$24:$AR$24,H$8)</f>
        <v>0</v>
      </c>
      <c r="I24" s="204">
        <f>SUMIFS(Production!$F$18:$AR$18,Production!$F$22:$AR$22,$C24,Production!$F$24:$AR$24,I$8)</f>
        <v>0</v>
      </c>
      <c r="J24" s="204">
        <f>SUMIFS(Production!$F$18:$AR$18,Production!$F$22:$AR$22,$C24,Production!$F$24:$AR$24,J$8)</f>
        <v>0</v>
      </c>
      <c r="K24" s="204">
        <f t="shared" si="3"/>
        <v>0</v>
      </c>
      <c r="L24" s="203"/>
      <c r="M24" s="203"/>
      <c r="N24" s="204">
        <f>SUMIFS(Production!$F$18:$AR$18,Production!$F$22:$AR$22,$C24,Production!$F$20:$AR$20,N$8)</f>
        <v>44.637</v>
      </c>
      <c r="O24" s="203"/>
      <c r="P24" s="205">
        <f t="shared" si="2"/>
        <v>44.637</v>
      </c>
    </row>
    <row r="25" spans="2:18" x14ac:dyDescent="0.25">
      <c r="C25" s="206">
        <v>3</v>
      </c>
      <c r="D25" s="385" t="s">
        <v>227</v>
      </c>
      <c r="E25" s="385"/>
      <c r="F25" s="385"/>
      <c r="G25" s="385"/>
      <c r="H25" s="385"/>
      <c r="I25" s="385"/>
      <c r="J25" s="385"/>
      <c r="K25" s="385"/>
      <c r="L25" s="385"/>
      <c r="M25" s="385"/>
      <c r="N25" s="385"/>
      <c r="O25" s="385"/>
      <c r="P25" s="386"/>
    </row>
    <row r="26" spans="2:18" x14ac:dyDescent="0.25">
      <c r="B26" s="118" t="s">
        <v>317</v>
      </c>
      <c r="C26" s="201" t="s">
        <v>306</v>
      </c>
      <c r="D26" s="202" t="s">
        <v>305</v>
      </c>
      <c r="E26" s="211">
        <f>SUMIFS(Production!$N$18,Production!$N$23,$C26,Production!$N$24,E$8)</f>
        <v>0</v>
      </c>
      <c r="F26" s="211">
        <f>SUMIFS(Production!$N$18,Production!$N$23,$C26,Production!$N$24,F$8)</f>
        <v>0</v>
      </c>
      <c r="G26" s="211">
        <f>SUMIFS(Production!$N$18,Production!$N$23,$C26,Production!$N$24,G$8)</f>
        <v>0</v>
      </c>
      <c r="H26" s="211">
        <f>SUMIFS(Production!$N$18,Production!$N$23,$C26,Production!$N$24,H$8)</f>
        <v>0</v>
      </c>
      <c r="I26" s="211">
        <f>SUMIFS(Production!$N$18,Production!$N$23,$C26,Production!$N$24,I$8)</f>
        <v>0</v>
      </c>
      <c r="J26" s="211">
        <f>SUMIFS(Production!$N$18,Production!$N$23,$C26,Production!$N$24,J$8)</f>
        <v>0</v>
      </c>
      <c r="K26" s="204">
        <f>SUM(E26:J26)</f>
        <v>0</v>
      </c>
      <c r="L26" s="204"/>
      <c r="M26" s="203"/>
      <c r="N26" s="203"/>
      <c r="O26" s="203"/>
      <c r="P26" s="205">
        <f>SUM(K26:O26)</f>
        <v>0</v>
      </c>
    </row>
    <row r="27" spans="2:18" x14ac:dyDescent="0.25">
      <c r="B27" s="118" t="s">
        <v>317</v>
      </c>
      <c r="C27" s="201" t="s">
        <v>307</v>
      </c>
      <c r="D27" s="202" t="s">
        <v>304</v>
      </c>
      <c r="E27" s="204">
        <f>SUMIFS(Production!$N$18,Production!$N$23,$C27,Production!$N$24,E$8)</f>
        <v>0</v>
      </c>
      <c r="F27" s="204">
        <f>SUMIFS(Production!$N$18,Production!$N$23,$C27,Production!$N$24,F$8)</f>
        <v>1.9339999999999999</v>
      </c>
      <c r="G27" s="204">
        <f>SUMIFS(Production!$N$18,Production!$N$23,$C27,Production!$N$24,G$8)</f>
        <v>0</v>
      </c>
      <c r="H27" s="204">
        <f>SUMIFS(Production!$N$18,Production!$N$23,$C27,Production!$N$24,H$8)</f>
        <v>0</v>
      </c>
      <c r="I27" s="204">
        <f>SUMIFS(Production!$N$18,Production!$N$23,$C27,Production!$N$24,I$8)</f>
        <v>0</v>
      </c>
      <c r="J27" s="204">
        <f>SUMIFS(Production!$N$18,Production!$N$23,$C27,Production!$N$24,J$8)</f>
        <v>0</v>
      </c>
      <c r="K27" s="204">
        <f>SUM(E27:J27)</f>
        <v>1.9339999999999999</v>
      </c>
      <c r="L27" s="204"/>
      <c r="M27" s="203"/>
      <c r="N27" s="203"/>
      <c r="O27" s="203"/>
      <c r="P27" s="205">
        <f>SUM(K27:O27)</f>
        <v>1.9339999999999999</v>
      </c>
    </row>
    <row r="28" spans="2:18" x14ac:dyDescent="0.25">
      <c r="C28" s="200">
        <v>4</v>
      </c>
      <c r="D28" s="383" t="s">
        <v>228</v>
      </c>
      <c r="E28" s="383"/>
      <c r="F28" s="383"/>
      <c r="G28" s="383"/>
      <c r="H28" s="383"/>
      <c r="I28" s="383"/>
      <c r="J28" s="383"/>
      <c r="K28" s="383"/>
      <c r="L28" s="383"/>
      <c r="M28" s="383"/>
      <c r="N28" s="383"/>
      <c r="O28" s="383"/>
      <c r="P28" s="384"/>
    </row>
    <row r="29" spans="2:18" x14ac:dyDescent="0.25">
      <c r="B29" s="118" t="s">
        <v>317</v>
      </c>
      <c r="C29" s="201" t="s">
        <v>308</v>
      </c>
      <c r="D29" s="202" t="s">
        <v>229</v>
      </c>
      <c r="E29" s="204"/>
      <c r="F29" s="204"/>
      <c r="G29" s="204"/>
      <c r="H29" s="204"/>
      <c r="I29" s="204"/>
      <c r="J29" s="204"/>
      <c r="K29" s="204">
        <f>SUM(E29:J29)</f>
        <v>0</v>
      </c>
      <c r="L29" s="204"/>
      <c r="M29" s="203"/>
      <c r="N29" s="203"/>
      <c r="O29" s="203"/>
      <c r="P29" s="205">
        <f t="shared" ref="P29:P30" si="4">SUM(K29:O29)</f>
        <v>0</v>
      </c>
    </row>
    <row r="30" spans="2:18" ht="12.6" thickBot="1" x14ac:dyDescent="0.3">
      <c r="B30" s="118" t="s">
        <v>317</v>
      </c>
      <c r="C30" s="201" t="s">
        <v>237</v>
      </c>
      <c r="D30" s="202" t="s">
        <v>230</v>
      </c>
      <c r="E30" s="203"/>
      <c r="F30" s="203"/>
      <c r="G30" s="203"/>
      <c r="H30" s="203"/>
      <c r="I30" s="203"/>
      <c r="J30" s="203"/>
      <c r="K30" s="203"/>
      <c r="L30" s="203"/>
      <c r="M30" s="204">
        <f>SUMIFS(Production!$F$18:$AR$18,Production!$F$23:$AR$23,$C30,Production!$F$20:$AR$20,M$8)</f>
        <v>61.564999999999998</v>
      </c>
      <c r="N30" s="203"/>
      <c r="O30" s="203"/>
      <c r="P30" s="205">
        <f t="shared" si="4"/>
        <v>61.564999999999998</v>
      </c>
      <c r="R30" s="3" t="b">
        <f>P30=P71</f>
        <v>1</v>
      </c>
    </row>
    <row r="31" spans="2:18" ht="12.6" thickBot="1" x14ac:dyDescent="0.3">
      <c r="C31" s="207">
        <v>5</v>
      </c>
      <c r="D31" s="208" t="s">
        <v>231</v>
      </c>
      <c r="E31" s="209">
        <f>SUM(E29:E30,E26:E27,E15:E24,E10:E12)</f>
        <v>54.003999999999998</v>
      </c>
      <c r="F31" s="209">
        <f t="shared" ref="F31:P31" si="5">SUM(F29:F30,F26:F27,F15:F24,F10:F12)</f>
        <v>2184.0690000000004</v>
      </c>
      <c r="G31" s="209">
        <f t="shared" si="5"/>
        <v>69.712000000000003</v>
      </c>
      <c r="H31" s="209">
        <f t="shared" si="5"/>
        <v>40.347000000000001</v>
      </c>
      <c r="I31" s="209">
        <f t="shared" si="5"/>
        <v>0</v>
      </c>
      <c r="J31" s="209">
        <f t="shared" si="5"/>
        <v>61.564999999999998</v>
      </c>
      <c r="K31" s="209">
        <f t="shared" si="5"/>
        <v>2409.6970000000006</v>
      </c>
      <c r="L31" s="209">
        <f t="shared" si="5"/>
        <v>0</v>
      </c>
      <c r="M31" s="209">
        <f t="shared" si="5"/>
        <v>61.564999999999998</v>
      </c>
      <c r="N31" s="209">
        <f t="shared" si="5"/>
        <v>44.637</v>
      </c>
      <c r="O31" s="209">
        <f t="shared" si="5"/>
        <v>2346.1980000000003</v>
      </c>
      <c r="P31" s="210">
        <f t="shared" si="5"/>
        <v>4862.0970000000007</v>
      </c>
    </row>
    <row r="32" spans="2:18" x14ac:dyDescent="0.25">
      <c r="C32" s="211"/>
      <c r="D32" s="211"/>
      <c r="E32" s="211"/>
      <c r="F32" s="211"/>
      <c r="G32" s="211"/>
      <c r="H32" s="211"/>
      <c r="I32" s="211"/>
      <c r="J32" s="211"/>
      <c r="K32" s="211"/>
      <c r="L32" s="211"/>
      <c r="M32" s="211"/>
      <c r="N32" s="211"/>
      <c r="O32" s="211"/>
      <c r="P32" s="211"/>
    </row>
    <row r="33" spans="2:16" ht="12.6" thickBot="1" x14ac:dyDescent="0.3">
      <c r="C33" s="211"/>
      <c r="D33" s="211"/>
      <c r="E33" s="211"/>
      <c r="F33" s="211"/>
      <c r="G33" s="211"/>
      <c r="H33" s="211"/>
      <c r="I33" s="211"/>
      <c r="J33" s="211"/>
      <c r="K33" s="211"/>
      <c r="L33" s="211"/>
      <c r="M33" s="211"/>
      <c r="N33" s="211"/>
      <c r="O33" s="211"/>
      <c r="P33" s="211"/>
    </row>
    <row r="34" spans="2:16" ht="36" x14ac:dyDescent="0.25">
      <c r="C34" s="393" t="s">
        <v>198</v>
      </c>
      <c r="D34" s="394"/>
      <c r="E34" s="395" t="s">
        <v>199</v>
      </c>
      <c r="F34" s="395"/>
      <c r="G34" s="395"/>
      <c r="H34" s="395"/>
      <c r="I34" s="395"/>
      <c r="J34" s="395"/>
      <c r="K34" s="395"/>
      <c r="L34" s="212" t="s">
        <v>200</v>
      </c>
      <c r="M34" s="396" t="s">
        <v>201</v>
      </c>
      <c r="N34" s="396" t="s">
        <v>202</v>
      </c>
      <c r="O34" s="396" t="s">
        <v>203</v>
      </c>
      <c r="P34" s="389" t="s">
        <v>204</v>
      </c>
    </row>
    <row r="35" spans="2:16" x14ac:dyDescent="0.25">
      <c r="C35" s="213"/>
      <c r="D35" s="214"/>
      <c r="E35" s="391" t="s">
        <v>205</v>
      </c>
      <c r="F35" s="391"/>
      <c r="G35" s="391"/>
      <c r="H35" s="391"/>
      <c r="I35" s="391"/>
      <c r="J35" s="391"/>
      <c r="K35" s="391"/>
      <c r="L35" s="392" t="s">
        <v>206</v>
      </c>
      <c r="M35" s="392"/>
      <c r="N35" s="392"/>
      <c r="O35" s="392"/>
      <c r="P35" s="390"/>
    </row>
    <row r="36" spans="2:16" ht="60" x14ac:dyDescent="0.25">
      <c r="C36" s="213"/>
      <c r="D36" s="214"/>
      <c r="E36" s="215" t="s">
        <v>207</v>
      </c>
      <c r="F36" s="215" t="s">
        <v>208</v>
      </c>
      <c r="G36" s="215" t="s">
        <v>209</v>
      </c>
      <c r="H36" s="215" t="s">
        <v>210</v>
      </c>
      <c r="I36" s="215" t="s">
        <v>211</v>
      </c>
      <c r="J36" s="215" t="s">
        <v>212</v>
      </c>
      <c r="K36" s="216" t="s">
        <v>213</v>
      </c>
      <c r="L36" s="392"/>
      <c r="M36" s="392"/>
      <c r="N36" s="392"/>
      <c r="O36" s="392"/>
      <c r="P36" s="390"/>
    </row>
    <row r="37" spans="2:16" x14ac:dyDescent="0.25">
      <c r="C37" s="213"/>
      <c r="D37" s="217" t="s">
        <v>214</v>
      </c>
      <c r="E37" s="218" t="s">
        <v>181</v>
      </c>
      <c r="F37" s="218" t="s">
        <v>179</v>
      </c>
      <c r="G37" s="218" t="s">
        <v>176</v>
      </c>
      <c r="H37" s="218" t="s">
        <v>177</v>
      </c>
      <c r="I37" s="218" t="s">
        <v>178</v>
      </c>
      <c r="J37" s="218" t="s">
        <v>140</v>
      </c>
      <c r="K37" s="218"/>
      <c r="L37" s="219" t="s">
        <v>180</v>
      </c>
      <c r="M37" s="219" t="s">
        <v>174</v>
      </c>
      <c r="N37" s="219" t="s">
        <v>171</v>
      </c>
      <c r="O37" s="219" t="s">
        <v>173</v>
      </c>
      <c r="P37" s="220"/>
    </row>
    <row r="38" spans="2:16" x14ac:dyDescent="0.25">
      <c r="C38" s="200">
        <v>1</v>
      </c>
      <c r="D38" s="383" t="s">
        <v>215</v>
      </c>
      <c r="E38" s="383"/>
      <c r="F38" s="383"/>
      <c r="G38" s="383"/>
      <c r="H38" s="383"/>
      <c r="I38" s="383"/>
      <c r="J38" s="383"/>
      <c r="K38" s="383"/>
      <c r="L38" s="383"/>
      <c r="M38" s="383"/>
      <c r="N38" s="383"/>
      <c r="O38" s="383"/>
      <c r="P38" s="384"/>
    </row>
    <row r="39" spans="2:16" x14ac:dyDescent="0.25">
      <c r="B39" s="4" t="s">
        <v>315</v>
      </c>
      <c r="C39" s="201" t="s">
        <v>191</v>
      </c>
      <c r="D39" s="202" t="s">
        <v>216</v>
      </c>
      <c r="E39" s="49">
        <f>SUMIFS(Production!$F$18:$AR$18,Production!$F$21:$AR$21,$C39,Production!$F$24:$AR$24,E$37)</f>
        <v>54.003999999999998</v>
      </c>
      <c r="F39" s="49">
        <f>SUMIFS(Production!$F$18:$AR$18,Production!$F$21:$AR$21,$C39,Production!$F$24:$AR$24,F$37)</f>
        <v>2182.1350000000002</v>
      </c>
      <c r="G39" s="49">
        <f>SUMIFS(Production!$F$18:$AR$18,Production!$F$21:$AR$21,$C39,Production!$F$24:$AR$24,G$37)</f>
        <v>63.64</v>
      </c>
      <c r="H39" s="49">
        <f>SUMIFS(Production!$F$18:$AR$18,Production!$F$21:$AR$21,$C39,Production!$F$24:$AR$24,H$37)</f>
        <v>13.092000000000001</v>
      </c>
      <c r="I39" s="49">
        <f>SUMIFS(Production!$F$18:$AR$18,Production!$F$21:$AR$21,$C39,Production!$F$24:$AR$24,I$37)</f>
        <v>0</v>
      </c>
      <c r="J39" s="49">
        <f>SUMIFS(Production!$F$18:$AR$18,Production!$F$21:$AR$21,$C39,Production!$F$24:$AR$24,J$37)</f>
        <v>0</v>
      </c>
      <c r="K39" s="49">
        <f>SUM(E39:J39)</f>
        <v>2312.8710000000001</v>
      </c>
      <c r="L39" s="203"/>
      <c r="M39" s="203"/>
      <c r="N39" s="203"/>
      <c r="O39" s="203"/>
      <c r="P39" s="221">
        <f>SUM(K39:O39)</f>
        <v>2312.8710000000001</v>
      </c>
    </row>
    <row r="40" spans="2:16" x14ac:dyDescent="0.25">
      <c r="B40" s="4" t="s">
        <v>315</v>
      </c>
      <c r="C40" s="201" t="s">
        <v>193</v>
      </c>
      <c r="D40" s="202" t="s">
        <v>217</v>
      </c>
      <c r="E40" s="49">
        <f>SUMIFS(Production!$F$18:$AR$18,Production!$F$21:$AR$21,$C40,Production!$F$24:$AR$24,E$37)</f>
        <v>0</v>
      </c>
      <c r="F40" s="49">
        <f>SUMIFS(Production!$F$18:$AR$18,Production!$F$21:$AR$21,$C40,Production!$F$24:$AR$24,F$37)</f>
        <v>0</v>
      </c>
      <c r="G40" s="49">
        <f>SUMIFS(Production!$F$18:$AR$18,Production!$F$21:$AR$21,$C40,Production!$F$24:$AR$24,G$37)</f>
        <v>6.0720000000000001</v>
      </c>
      <c r="H40" s="49">
        <f>SUMIFS(Production!$F$18:$AR$18,Production!$F$21:$AR$21,$C40,Production!$F$24:$AR$24,H$37)</f>
        <v>27.254999999999999</v>
      </c>
      <c r="I40" s="49">
        <f>SUMIFS(Production!$F$18:$AR$18,Production!$F$21:$AR$21,$C40,Production!$F$24:$AR$24,I$37)</f>
        <v>0</v>
      </c>
      <c r="J40" s="49">
        <f>SUMIFS(Production!$F$18:$AR$18,Production!$F$21:$AR$21,$C40,Production!$F$24:$AR$24,J$37)</f>
        <v>0</v>
      </c>
      <c r="K40" s="49">
        <f t="shared" ref="K40:K41" si="6">SUM(E40:J40)</f>
        <v>33.326999999999998</v>
      </c>
      <c r="L40" s="203"/>
      <c r="M40" s="203"/>
      <c r="N40" s="203"/>
      <c r="O40" s="203"/>
      <c r="P40" s="221">
        <f t="shared" ref="P40:P41" si="7">SUM(K40:O40)</f>
        <v>33.326999999999998</v>
      </c>
    </row>
    <row r="41" spans="2:16" ht="12.6" thickBot="1" x14ac:dyDescent="0.3">
      <c r="B41" s="4" t="s">
        <v>315</v>
      </c>
      <c r="C41" s="201" t="s">
        <v>140</v>
      </c>
      <c r="D41" s="202" t="s">
        <v>218</v>
      </c>
      <c r="E41" s="49">
        <f>SUMIFS(Production!$F$18:$AR$18,Production!$F$21:$AR$21,$C41,Production!$F$24:$AR$24,E$37)</f>
        <v>0</v>
      </c>
      <c r="F41" s="49">
        <f>SUMIFS(Production!$F$18:$AR$18,Production!$F$21:$AR$21,$C41,Production!$F$24:$AR$24,F$37)</f>
        <v>0</v>
      </c>
      <c r="G41" s="49">
        <f>SUMIFS(Production!$F$18:$AR$18,Production!$F$21:$AR$21,$C41,Production!$F$24:$AR$24,G$37)</f>
        <v>0</v>
      </c>
      <c r="H41" s="49">
        <f>SUMIFS(Production!$F$18:$AR$18,Production!$F$21:$AR$21,$C41,Production!$F$24:$AR$24,H$37)</f>
        <v>0</v>
      </c>
      <c r="I41" s="49">
        <f>SUMIFS(Production!$F$18:$AR$18,Production!$F$21:$AR$21,$C41,Production!$F$24:$AR$24,I$37)</f>
        <v>0</v>
      </c>
      <c r="J41" s="49">
        <f>SUMIFS(Production!$F$18:$AR$18,Production!$F$21:$AR$21,$C41,Production!$F$24:$AR$24,J$37)</f>
        <v>0</v>
      </c>
      <c r="K41" s="49">
        <f t="shared" si="6"/>
        <v>0</v>
      </c>
      <c r="L41" s="203"/>
      <c r="M41" s="203"/>
      <c r="N41" s="203"/>
      <c r="O41" s="203"/>
      <c r="P41" s="221">
        <f t="shared" si="7"/>
        <v>0</v>
      </c>
    </row>
    <row r="42" spans="2:16" x14ac:dyDescent="0.25">
      <c r="C42" s="206">
        <v>2</v>
      </c>
      <c r="D42" s="385" t="s">
        <v>219</v>
      </c>
      <c r="E42" s="385"/>
      <c r="F42" s="385"/>
      <c r="G42" s="385"/>
      <c r="H42" s="385"/>
      <c r="I42" s="385"/>
      <c r="J42" s="385"/>
      <c r="K42" s="385"/>
      <c r="L42" s="385"/>
      <c r="M42" s="385"/>
      <c r="N42" s="385"/>
      <c r="O42" s="385"/>
      <c r="P42" s="386"/>
    </row>
    <row r="43" spans="2:16" x14ac:dyDescent="0.25">
      <c r="C43" s="201"/>
      <c r="D43" s="387" t="s">
        <v>220</v>
      </c>
      <c r="E43" s="387"/>
      <c r="F43" s="387"/>
      <c r="G43" s="387"/>
      <c r="H43" s="387"/>
      <c r="I43" s="387"/>
      <c r="J43" s="387"/>
      <c r="K43" s="387"/>
      <c r="L43" s="387"/>
      <c r="M43" s="387"/>
      <c r="N43" s="387"/>
      <c r="O43" s="387"/>
      <c r="P43" s="388"/>
    </row>
    <row r="44" spans="2:16" x14ac:dyDescent="0.25">
      <c r="B44" s="4" t="s">
        <v>311</v>
      </c>
      <c r="C44" s="201" t="s">
        <v>184</v>
      </c>
      <c r="D44" s="202" t="s">
        <v>184</v>
      </c>
      <c r="E44" s="211"/>
      <c r="F44" s="211"/>
      <c r="G44" s="211"/>
      <c r="H44" s="211"/>
      <c r="I44" s="211"/>
      <c r="J44" s="211"/>
      <c r="K44" s="49">
        <f t="shared" ref="K44:K64" si="8">SUM(E44:J44)</f>
        <v>0</v>
      </c>
      <c r="L44" s="203"/>
      <c r="M44" s="203"/>
      <c r="N44" s="203"/>
      <c r="O44" s="203"/>
      <c r="P44" s="221">
        <f t="shared" ref="P44:P53" si="9">SUM(K44:O44)</f>
        <v>0</v>
      </c>
    </row>
    <row r="45" spans="2:16" x14ac:dyDescent="0.25">
      <c r="B45" s="4" t="s">
        <v>311</v>
      </c>
      <c r="C45" s="201" t="s">
        <v>16</v>
      </c>
      <c r="D45" s="202" t="s">
        <v>221</v>
      </c>
      <c r="E45" s="211"/>
      <c r="F45" s="211"/>
      <c r="G45" s="211"/>
      <c r="H45" s="211"/>
      <c r="I45" s="211"/>
      <c r="J45" s="211"/>
      <c r="K45" s="49">
        <f t="shared" si="8"/>
        <v>0</v>
      </c>
      <c r="L45" s="203"/>
      <c r="M45" s="203"/>
      <c r="N45" s="203"/>
      <c r="O45" s="203"/>
      <c r="P45" s="221">
        <f t="shared" si="9"/>
        <v>0</v>
      </c>
    </row>
    <row r="46" spans="2:16" x14ac:dyDescent="0.25">
      <c r="B46" s="4" t="s">
        <v>311</v>
      </c>
      <c r="C46" s="201" t="s">
        <v>185</v>
      </c>
      <c r="D46" s="202" t="s">
        <v>222</v>
      </c>
      <c r="E46" s="211"/>
      <c r="F46" s="211"/>
      <c r="G46" s="211"/>
      <c r="H46" s="211"/>
      <c r="I46" s="211"/>
      <c r="J46" s="211"/>
      <c r="K46" s="49">
        <f t="shared" si="8"/>
        <v>0</v>
      </c>
      <c r="L46" s="203"/>
      <c r="M46" s="203"/>
      <c r="N46" s="203"/>
      <c r="O46" s="203"/>
      <c r="P46" s="221">
        <f t="shared" si="9"/>
        <v>0</v>
      </c>
    </row>
    <row r="47" spans="2:16" x14ac:dyDescent="0.25">
      <c r="B47" s="4" t="s">
        <v>311</v>
      </c>
      <c r="C47" s="201" t="s">
        <v>186</v>
      </c>
      <c r="D47" s="202" t="s">
        <v>19</v>
      </c>
      <c r="E47" s="211"/>
      <c r="F47" s="211"/>
      <c r="G47" s="211"/>
      <c r="H47" s="211"/>
      <c r="I47" s="211"/>
      <c r="J47" s="211"/>
      <c r="K47" s="49">
        <f t="shared" si="8"/>
        <v>0</v>
      </c>
      <c r="L47" s="203"/>
      <c r="M47" s="203"/>
      <c r="N47" s="203"/>
      <c r="O47" s="203"/>
      <c r="P47" s="221">
        <f t="shared" si="9"/>
        <v>0</v>
      </c>
    </row>
    <row r="48" spans="2:16" x14ac:dyDescent="0.25">
      <c r="B48" s="4" t="s">
        <v>311</v>
      </c>
      <c r="C48" s="201" t="s">
        <v>187</v>
      </c>
      <c r="D48" s="202" t="s">
        <v>187</v>
      </c>
      <c r="E48" s="211"/>
      <c r="F48" s="211"/>
      <c r="G48" s="211"/>
      <c r="H48" s="211"/>
      <c r="I48" s="211"/>
      <c r="J48" s="211"/>
      <c r="K48" s="49">
        <f t="shared" si="8"/>
        <v>0</v>
      </c>
      <c r="L48" s="203"/>
      <c r="M48" s="203"/>
      <c r="N48" s="203"/>
      <c r="O48" s="203"/>
      <c r="P48" s="221">
        <f t="shared" si="9"/>
        <v>0</v>
      </c>
    </row>
    <row r="49" spans="2:16" x14ac:dyDescent="0.25">
      <c r="B49" s="4" t="s">
        <v>311</v>
      </c>
      <c r="C49" s="201" t="s">
        <v>196</v>
      </c>
      <c r="D49" s="202" t="s">
        <v>223</v>
      </c>
      <c r="E49" s="211"/>
      <c r="F49" s="211"/>
      <c r="G49" s="211"/>
      <c r="H49" s="211"/>
      <c r="I49" s="211"/>
      <c r="J49" s="211"/>
      <c r="K49" s="49">
        <f t="shared" si="8"/>
        <v>0</v>
      </c>
      <c r="L49" s="203"/>
      <c r="M49" s="203"/>
      <c r="N49" s="203"/>
      <c r="O49" s="203"/>
      <c r="P49" s="221">
        <f t="shared" si="9"/>
        <v>0</v>
      </c>
    </row>
    <row r="50" spans="2:16" x14ac:dyDescent="0.25">
      <c r="B50" s="4" t="s">
        <v>311</v>
      </c>
      <c r="C50" s="201" t="s">
        <v>188</v>
      </c>
      <c r="D50" s="202" t="s">
        <v>188</v>
      </c>
      <c r="E50" s="211"/>
      <c r="F50" s="211"/>
      <c r="G50" s="211"/>
      <c r="H50" s="211"/>
      <c r="I50" s="211"/>
      <c r="J50" s="211"/>
      <c r="K50" s="49">
        <f t="shared" si="8"/>
        <v>0</v>
      </c>
      <c r="L50" s="203"/>
      <c r="M50" s="203"/>
      <c r="N50" s="203"/>
      <c r="O50" s="203"/>
      <c r="P50" s="221">
        <f t="shared" si="9"/>
        <v>0</v>
      </c>
    </row>
    <row r="51" spans="2:16" x14ac:dyDescent="0.25">
      <c r="B51" s="4" t="s">
        <v>311</v>
      </c>
      <c r="C51" s="201" t="s">
        <v>190</v>
      </c>
      <c r="D51" s="202" t="s">
        <v>63</v>
      </c>
      <c r="E51" s="211"/>
      <c r="F51" s="211"/>
      <c r="G51" s="211"/>
      <c r="H51" s="211"/>
      <c r="I51" s="211"/>
      <c r="J51" s="211"/>
      <c r="K51" s="49">
        <f t="shared" si="8"/>
        <v>0</v>
      </c>
      <c r="L51" s="203"/>
      <c r="M51" s="203"/>
      <c r="N51" s="203"/>
      <c r="O51" s="203"/>
      <c r="P51" s="221">
        <f t="shared" si="9"/>
        <v>0</v>
      </c>
    </row>
    <row r="52" spans="2:16" x14ac:dyDescent="0.25">
      <c r="B52" s="4" t="s">
        <v>311</v>
      </c>
      <c r="C52" s="201" t="s">
        <v>64</v>
      </c>
      <c r="D52" s="202" t="s">
        <v>64</v>
      </c>
      <c r="E52" s="211"/>
      <c r="F52" s="211"/>
      <c r="G52" s="211"/>
      <c r="H52" s="211"/>
      <c r="I52" s="211"/>
      <c r="J52" s="211"/>
      <c r="K52" s="49">
        <f t="shared" si="8"/>
        <v>0</v>
      </c>
      <c r="L52" s="203"/>
      <c r="M52" s="203"/>
      <c r="N52" s="203"/>
      <c r="O52" s="203"/>
      <c r="P52" s="221">
        <f t="shared" si="9"/>
        <v>0</v>
      </c>
    </row>
    <row r="53" spans="2:16" x14ac:dyDescent="0.25">
      <c r="B53" s="4" t="s">
        <v>311</v>
      </c>
      <c r="C53" s="201" t="s">
        <v>55</v>
      </c>
      <c r="D53" s="202" t="s">
        <v>224</v>
      </c>
      <c r="E53" s="211"/>
      <c r="F53" s="211"/>
      <c r="G53" s="211"/>
      <c r="H53" s="211"/>
      <c r="I53" s="211"/>
      <c r="J53" s="211"/>
      <c r="K53" s="49">
        <f t="shared" si="8"/>
        <v>0</v>
      </c>
      <c r="L53" s="203"/>
      <c r="M53" s="203"/>
      <c r="N53" s="203"/>
      <c r="O53" s="203"/>
      <c r="P53" s="221">
        <f t="shared" si="9"/>
        <v>0</v>
      </c>
    </row>
    <row r="54" spans="2:16" x14ac:dyDescent="0.25">
      <c r="C54" s="201"/>
      <c r="D54" s="387" t="s">
        <v>225</v>
      </c>
      <c r="E54" s="387"/>
      <c r="F54" s="387"/>
      <c r="G54" s="387"/>
      <c r="H54" s="387"/>
      <c r="I54" s="387"/>
      <c r="J54" s="387"/>
      <c r="K54" s="387"/>
      <c r="L54" s="387"/>
      <c r="M54" s="387"/>
      <c r="N54" s="387"/>
      <c r="O54" s="387"/>
      <c r="P54" s="388"/>
    </row>
    <row r="55" spans="2:16" x14ac:dyDescent="0.25">
      <c r="B55" s="4" t="s">
        <v>312</v>
      </c>
      <c r="C55" s="222" t="s">
        <v>184</v>
      </c>
      <c r="D55" s="202" t="s">
        <v>184</v>
      </c>
      <c r="E55" s="211"/>
      <c r="F55" s="211"/>
      <c r="G55" s="211"/>
      <c r="H55" s="211"/>
      <c r="I55" s="211"/>
      <c r="J55" s="211"/>
      <c r="K55" s="49">
        <f t="shared" si="8"/>
        <v>0</v>
      </c>
      <c r="L55" s="49"/>
      <c r="M55" s="204"/>
      <c r="N55" s="49"/>
      <c r="O55" s="203"/>
      <c r="P55" s="221">
        <f t="shared" ref="P55:P64" si="10">SUM(K55:O55)</f>
        <v>0</v>
      </c>
    </row>
    <row r="56" spans="2:16" x14ac:dyDescent="0.25">
      <c r="B56" s="4" t="s">
        <v>312</v>
      </c>
      <c r="C56" s="222" t="s">
        <v>16</v>
      </c>
      <c r="D56" s="202" t="s">
        <v>221</v>
      </c>
      <c r="E56" s="211"/>
      <c r="F56" s="211"/>
      <c r="G56" s="211"/>
      <c r="H56" s="211"/>
      <c r="I56" s="211"/>
      <c r="J56" s="211"/>
      <c r="K56" s="49">
        <f t="shared" si="8"/>
        <v>0</v>
      </c>
      <c r="L56" s="49"/>
      <c r="M56" s="49"/>
      <c r="N56" s="49"/>
      <c r="O56" s="203"/>
      <c r="P56" s="221">
        <f t="shared" si="10"/>
        <v>0</v>
      </c>
    </row>
    <row r="57" spans="2:16" x14ac:dyDescent="0.25">
      <c r="B57" s="4" t="s">
        <v>312</v>
      </c>
      <c r="C57" s="222" t="s">
        <v>185</v>
      </c>
      <c r="D57" s="202" t="s">
        <v>222</v>
      </c>
      <c r="E57" s="211"/>
      <c r="F57" s="211"/>
      <c r="G57" s="211"/>
      <c r="H57" s="211"/>
      <c r="I57" s="211"/>
      <c r="J57" s="211"/>
      <c r="K57" s="49">
        <f t="shared" si="8"/>
        <v>0</v>
      </c>
      <c r="L57" s="49"/>
      <c r="M57" s="49"/>
      <c r="N57" s="49"/>
      <c r="O57" s="203"/>
      <c r="P57" s="221">
        <f t="shared" si="10"/>
        <v>0</v>
      </c>
    </row>
    <row r="58" spans="2:16" x14ac:dyDescent="0.25">
      <c r="B58" s="4" t="s">
        <v>312</v>
      </c>
      <c r="C58" s="222" t="s">
        <v>186</v>
      </c>
      <c r="D58" s="202" t="s">
        <v>19</v>
      </c>
      <c r="E58" s="211">
        <f>SUMIFS(Production!$N$18,Production!$N$22,$C$58,Production!$N$24,E$37)</f>
        <v>0</v>
      </c>
      <c r="F58" s="211">
        <f>SUMIFS(Production!$N$18,Production!$N$22,$C$58,Production!$N$24,F$37)</f>
        <v>1.9339999999999999</v>
      </c>
      <c r="G58" s="211">
        <f>SUMIFS(Production!$N$18,Production!$N$22,$C$58,Production!$N$24,G$37)</f>
        <v>0</v>
      </c>
      <c r="H58" s="211">
        <f>SUMIFS(Production!$N$18,Production!$N$22,$C$58,Production!$N$24,H$37)</f>
        <v>0</v>
      </c>
      <c r="I58" s="211">
        <f>SUMIFS(Production!$N$18,Production!$N$22,$C$58,Production!$N$24,I$37)</f>
        <v>0</v>
      </c>
      <c r="J58" s="211">
        <f>SUMIFS(Production!$N$18,Production!$N$22,$C$58,Production!$N$24,J$37)</f>
        <v>0</v>
      </c>
      <c r="K58" s="49">
        <f t="shared" si="8"/>
        <v>1.9339999999999999</v>
      </c>
      <c r="L58" s="49"/>
      <c r="M58" s="49"/>
      <c r="N58" s="49"/>
      <c r="O58" s="203"/>
      <c r="P58" s="221">
        <f t="shared" si="10"/>
        <v>1.9339999999999999</v>
      </c>
    </row>
    <row r="59" spans="2:16" x14ac:dyDescent="0.25">
      <c r="B59" s="4" t="s">
        <v>312</v>
      </c>
      <c r="C59" s="222" t="s">
        <v>187</v>
      </c>
      <c r="D59" s="202" t="s">
        <v>187</v>
      </c>
      <c r="E59" s="211"/>
      <c r="F59" s="211"/>
      <c r="G59" s="211"/>
      <c r="H59" s="211"/>
      <c r="I59" s="211"/>
      <c r="J59" s="211"/>
      <c r="K59" s="49">
        <f t="shared" si="8"/>
        <v>0</v>
      </c>
      <c r="L59" s="49"/>
      <c r="M59" s="49"/>
      <c r="N59" s="49"/>
      <c r="O59" s="203"/>
      <c r="P59" s="221">
        <f t="shared" si="10"/>
        <v>0</v>
      </c>
    </row>
    <row r="60" spans="2:16" x14ac:dyDescent="0.25">
      <c r="B60" s="4" t="s">
        <v>312</v>
      </c>
      <c r="C60" s="222" t="s">
        <v>196</v>
      </c>
      <c r="D60" s="202" t="s">
        <v>223</v>
      </c>
      <c r="E60" s="211"/>
      <c r="F60" s="211"/>
      <c r="G60" s="211"/>
      <c r="H60" s="211"/>
      <c r="I60" s="211"/>
      <c r="J60" s="211"/>
      <c r="K60" s="49">
        <f t="shared" si="8"/>
        <v>0</v>
      </c>
      <c r="L60" s="49"/>
      <c r="M60" s="49"/>
      <c r="N60" s="49"/>
      <c r="O60" s="203"/>
      <c r="P60" s="221">
        <f t="shared" si="10"/>
        <v>0</v>
      </c>
    </row>
    <row r="61" spans="2:16" x14ac:dyDescent="0.25">
      <c r="B61" s="4" t="s">
        <v>312</v>
      </c>
      <c r="C61" s="222" t="s">
        <v>188</v>
      </c>
      <c r="D61" s="202" t="s">
        <v>188</v>
      </c>
      <c r="E61" s="211"/>
      <c r="F61" s="211"/>
      <c r="G61" s="211"/>
      <c r="H61" s="211"/>
      <c r="I61" s="211"/>
      <c r="J61" s="211"/>
      <c r="K61" s="49">
        <f t="shared" si="8"/>
        <v>0</v>
      </c>
      <c r="L61" s="49"/>
      <c r="M61" s="49"/>
      <c r="N61" s="49"/>
      <c r="O61" s="203"/>
      <c r="P61" s="221">
        <f t="shared" si="10"/>
        <v>0</v>
      </c>
    </row>
    <row r="62" spans="2:16" x14ac:dyDescent="0.25">
      <c r="B62" s="4" t="s">
        <v>312</v>
      </c>
      <c r="C62" s="222" t="s">
        <v>190</v>
      </c>
      <c r="D62" s="202" t="s">
        <v>63</v>
      </c>
      <c r="E62" s="211"/>
      <c r="F62" s="211"/>
      <c r="G62" s="211"/>
      <c r="H62" s="211"/>
      <c r="I62" s="211"/>
      <c r="J62" s="211"/>
      <c r="K62" s="49">
        <f t="shared" si="8"/>
        <v>0</v>
      </c>
      <c r="L62" s="49"/>
      <c r="M62" s="49"/>
      <c r="N62" s="49"/>
      <c r="O62" s="203"/>
      <c r="P62" s="221">
        <f t="shared" si="10"/>
        <v>0</v>
      </c>
    </row>
    <row r="63" spans="2:16" x14ac:dyDescent="0.25">
      <c r="B63" s="4" t="s">
        <v>312</v>
      </c>
      <c r="C63" s="222" t="s">
        <v>64</v>
      </c>
      <c r="D63" s="202" t="s">
        <v>64</v>
      </c>
      <c r="E63" s="211"/>
      <c r="F63" s="211"/>
      <c r="G63" s="211"/>
      <c r="H63" s="211"/>
      <c r="I63" s="211"/>
      <c r="J63" s="211"/>
      <c r="K63" s="49">
        <f t="shared" si="8"/>
        <v>0</v>
      </c>
      <c r="L63" s="49"/>
      <c r="M63" s="49"/>
      <c r="N63" s="49"/>
      <c r="O63" s="203"/>
      <c r="P63" s="221">
        <f t="shared" si="10"/>
        <v>0</v>
      </c>
    </row>
    <row r="64" spans="2:16" x14ac:dyDescent="0.25">
      <c r="B64" s="4" t="s">
        <v>312</v>
      </c>
      <c r="C64" s="223" t="s">
        <v>55</v>
      </c>
      <c r="D64" s="202" t="s">
        <v>224</v>
      </c>
      <c r="E64" s="211"/>
      <c r="F64" s="211"/>
      <c r="G64" s="211"/>
      <c r="H64" s="211"/>
      <c r="I64" s="211"/>
      <c r="J64" s="211"/>
      <c r="K64" s="49">
        <f t="shared" si="8"/>
        <v>0</v>
      </c>
      <c r="L64" s="49"/>
      <c r="M64" s="49">
        <f>SUMIFS(Production!$Y$18,Production!$Y$22,$C64,Production!$Y$20,M$8)</f>
        <v>0</v>
      </c>
      <c r="N64" s="49"/>
      <c r="O64" s="203"/>
      <c r="P64" s="221">
        <f t="shared" si="10"/>
        <v>0</v>
      </c>
    </row>
    <row r="65" spans="2:16" ht="12.6" thickBot="1" x14ac:dyDescent="0.3">
      <c r="B65" s="4" t="s">
        <v>312</v>
      </c>
      <c r="C65" s="223" t="s">
        <v>325</v>
      </c>
      <c r="D65" s="224" t="s">
        <v>226</v>
      </c>
      <c r="E65" s="49"/>
      <c r="F65" s="49"/>
      <c r="G65" s="49"/>
      <c r="H65" s="49"/>
      <c r="I65" s="49"/>
      <c r="J65" s="49"/>
      <c r="K65" s="49">
        <f t="shared" ref="K65" si="11">SUM(E65:J65)</f>
        <v>0</v>
      </c>
      <c r="L65" s="49"/>
      <c r="M65" s="49"/>
      <c r="N65" s="49"/>
      <c r="O65" s="49"/>
      <c r="P65" s="221">
        <f>SUM(K65:O65)</f>
        <v>0</v>
      </c>
    </row>
    <row r="66" spans="2:16" x14ac:dyDescent="0.25">
      <c r="C66" s="206">
        <v>3</v>
      </c>
      <c r="D66" s="385" t="s">
        <v>227</v>
      </c>
      <c r="E66" s="385"/>
      <c r="F66" s="385"/>
      <c r="G66" s="385"/>
      <c r="H66" s="385"/>
      <c r="I66" s="385"/>
      <c r="J66" s="385"/>
      <c r="K66" s="385"/>
      <c r="L66" s="385"/>
      <c r="M66" s="385"/>
      <c r="N66" s="385"/>
      <c r="O66" s="385"/>
      <c r="P66" s="386"/>
    </row>
    <row r="67" spans="2:16" x14ac:dyDescent="0.25">
      <c r="B67" s="4" t="s">
        <v>314</v>
      </c>
      <c r="C67" s="201" t="s">
        <v>306</v>
      </c>
      <c r="D67" s="202" t="s">
        <v>305</v>
      </c>
      <c r="E67" s="203"/>
      <c r="F67" s="203"/>
      <c r="G67" s="203"/>
      <c r="H67" s="203"/>
      <c r="I67" s="203"/>
      <c r="J67" s="203"/>
      <c r="K67" s="203"/>
      <c r="L67" s="203"/>
      <c r="M67" s="203"/>
      <c r="N67" s="203"/>
      <c r="O67" s="49">
        <f>SUMIFS(Production!$N$18,Production!$N$23,$C$67,Production!$N$20,O$37)</f>
        <v>0</v>
      </c>
      <c r="P67" s="221">
        <f>SUM(K67:O67)</f>
        <v>0</v>
      </c>
    </row>
    <row r="68" spans="2:16" x14ac:dyDescent="0.25">
      <c r="B68" s="4" t="s">
        <v>314</v>
      </c>
      <c r="C68" s="201" t="s">
        <v>307</v>
      </c>
      <c r="D68" s="202" t="s">
        <v>304</v>
      </c>
      <c r="E68" s="203"/>
      <c r="F68" s="203"/>
      <c r="G68" s="203"/>
      <c r="H68" s="203"/>
      <c r="I68" s="203"/>
      <c r="J68" s="203"/>
      <c r="K68" s="203"/>
      <c r="L68" s="203"/>
      <c r="M68" s="203"/>
      <c r="N68" s="203"/>
      <c r="O68" s="49">
        <f>SUMIFS(Production!$N$18,Production!$N$23,$C$68,Production!$N$20,O$37)</f>
        <v>1.9339999999999999</v>
      </c>
      <c r="P68" s="221">
        <f>SUM(K68:O68)</f>
        <v>1.9339999999999999</v>
      </c>
    </row>
    <row r="69" spans="2:16" x14ac:dyDescent="0.25">
      <c r="C69" s="200">
        <v>4</v>
      </c>
      <c r="D69" s="383" t="s">
        <v>228</v>
      </c>
      <c r="E69" s="383"/>
      <c r="F69" s="383"/>
      <c r="G69" s="383"/>
      <c r="H69" s="383"/>
      <c r="I69" s="383"/>
      <c r="J69" s="383"/>
      <c r="K69" s="383"/>
      <c r="L69" s="383"/>
      <c r="M69" s="383"/>
      <c r="N69" s="383"/>
      <c r="O69" s="383"/>
      <c r="P69" s="384"/>
    </row>
    <row r="70" spans="2:16" x14ac:dyDescent="0.25">
      <c r="B70" s="4" t="s">
        <v>314</v>
      </c>
      <c r="C70" s="201" t="s">
        <v>308</v>
      </c>
      <c r="D70" s="202" t="s">
        <v>229</v>
      </c>
      <c r="E70" s="203"/>
      <c r="F70" s="203"/>
      <c r="G70" s="203"/>
      <c r="H70" s="203"/>
      <c r="I70" s="203"/>
      <c r="J70" s="203"/>
      <c r="K70" s="203"/>
      <c r="L70" s="203"/>
      <c r="M70" s="49"/>
      <c r="N70" s="203"/>
      <c r="O70" s="203"/>
      <c r="P70" s="221">
        <f t="shared" ref="P70:P71" si="12">SUM(K70:O70)</f>
        <v>0</v>
      </c>
    </row>
    <row r="71" spans="2:16" ht="12.6" thickBot="1" x14ac:dyDescent="0.3">
      <c r="B71" s="4" t="s">
        <v>314</v>
      </c>
      <c r="C71" s="201" t="s">
        <v>237</v>
      </c>
      <c r="D71" s="202" t="s">
        <v>230</v>
      </c>
      <c r="E71" s="49">
        <f>SUMIFS(Production!$F$18:$AR$18,Production!$F$23:$AR$23,$C71,Production!$F$24:$AR$24,E$37)</f>
        <v>0</v>
      </c>
      <c r="F71" s="49">
        <f>SUMIFS(Production!$F$18:$AR$18,Production!$F$23:$AR$23,$C71,Production!$F$24:$AR$24,F$37)</f>
        <v>0</v>
      </c>
      <c r="G71" s="49">
        <f>SUMIFS(Production!$F$18:$AR$18,Production!$F$23:$AR$23,$C71,Production!$F$24:$AR$24,G$37)</f>
        <v>0</v>
      </c>
      <c r="H71" s="49">
        <f>SUMIFS(Production!$F$18:$AR$18,Production!$F$23:$AR$23,$C71,Production!$F$24:$AR$24,H$37)</f>
        <v>0</v>
      </c>
      <c r="I71" s="49">
        <f>SUMIFS(Production!$F$18:$AR$18,Production!$F$23:$AR$23,$C71,Production!$F$24:$AR$24,I$37)</f>
        <v>0</v>
      </c>
      <c r="J71" s="49">
        <f>SUMIFS(Production!$F$18:$AR$18,Production!$F$23:$AR$23,$C71,Production!$F$24:$AR$24,J$37)</f>
        <v>61.564999999999998</v>
      </c>
      <c r="K71" s="49">
        <f>SUM(E71:J71)</f>
        <v>61.564999999999998</v>
      </c>
      <c r="L71" s="203"/>
      <c r="M71" s="203"/>
      <c r="N71" s="203"/>
      <c r="O71" s="203"/>
      <c r="P71" s="221">
        <f t="shared" si="12"/>
        <v>61.564999999999998</v>
      </c>
    </row>
    <row r="72" spans="2:16" ht="12.6" thickBot="1" x14ac:dyDescent="0.3">
      <c r="C72" s="207">
        <v>5</v>
      </c>
      <c r="D72" s="208" t="s">
        <v>381</v>
      </c>
      <c r="E72" s="209">
        <f>SUM(E70:E71,E67:E68,E44:E53,E55:E65,E39:E41)</f>
        <v>54.003999999999998</v>
      </c>
      <c r="F72" s="209">
        <f t="shared" ref="F72:P72" si="13">SUM(F70:F71,F67:F68,F44:F53,F55:F65,F39:F41)</f>
        <v>2184.0690000000004</v>
      </c>
      <c r="G72" s="209">
        <f t="shared" si="13"/>
        <v>69.712000000000003</v>
      </c>
      <c r="H72" s="209">
        <f t="shared" si="13"/>
        <v>40.347000000000001</v>
      </c>
      <c r="I72" s="209">
        <f t="shared" si="13"/>
        <v>0</v>
      </c>
      <c r="J72" s="209">
        <f t="shared" si="13"/>
        <v>61.564999999999998</v>
      </c>
      <c r="K72" s="209">
        <f t="shared" si="13"/>
        <v>2409.6970000000001</v>
      </c>
      <c r="L72" s="209">
        <f t="shared" si="13"/>
        <v>0</v>
      </c>
      <c r="M72" s="209">
        <f t="shared" si="13"/>
        <v>0</v>
      </c>
      <c r="N72" s="209">
        <f t="shared" si="13"/>
        <v>0</v>
      </c>
      <c r="O72" s="209">
        <f t="shared" si="13"/>
        <v>1.9339999999999999</v>
      </c>
      <c r="P72" s="210">
        <f t="shared" si="13"/>
        <v>2411.6310000000003</v>
      </c>
    </row>
  </sheetData>
  <mergeCells count="27">
    <mergeCell ref="D54:P54"/>
    <mergeCell ref="D66:P66"/>
    <mergeCell ref="D69:P69"/>
    <mergeCell ref="P34:P36"/>
    <mergeCell ref="E35:K35"/>
    <mergeCell ref="L35:L36"/>
    <mergeCell ref="D38:P38"/>
    <mergeCell ref="D42:P42"/>
    <mergeCell ref="D43:P43"/>
    <mergeCell ref="C34:D34"/>
    <mergeCell ref="E34:K34"/>
    <mergeCell ref="M34:M36"/>
    <mergeCell ref="N34:N36"/>
    <mergeCell ref="O34:O36"/>
    <mergeCell ref="D9:P9"/>
    <mergeCell ref="D13:P13"/>
    <mergeCell ref="D14:P14"/>
    <mergeCell ref="D25:P25"/>
    <mergeCell ref="D28:P28"/>
    <mergeCell ref="P5:P7"/>
    <mergeCell ref="E6:K6"/>
    <mergeCell ref="L6:L7"/>
    <mergeCell ref="C5:D5"/>
    <mergeCell ref="E5:L5"/>
    <mergeCell ref="M5:M7"/>
    <mergeCell ref="N5:N7"/>
    <mergeCell ref="O5:O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59999389629810485"/>
  </sheetPr>
  <dimension ref="A1:CK102"/>
  <sheetViews>
    <sheetView showGridLines="0" zoomScaleNormal="100" workbookViewId="0">
      <pane xSplit="10" ySplit="11" topLeftCell="K12" activePane="bottomRight" state="frozen"/>
      <selection activeCell="B16" sqref="B16:C16"/>
      <selection pane="topRight" activeCell="B16" sqref="B16:C16"/>
      <selection pane="bottomLeft" activeCell="B16" sqref="B16:C16"/>
      <selection pane="bottomRight" activeCell="G37" sqref="G37:G42"/>
    </sheetView>
  </sheetViews>
  <sheetFormatPr defaultColWidth="8.88671875" defaultRowHeight="12" outlineLevelCol="1" x14ac:dyDescent="0.25"/>
  <cols>
    <col min="1" max="1" width="1" style="78" customWidth="1"/>
    <col min="2" max="2" width="8.44140625" style="78" customWidth="1"/>
    <col min="3" max="3" width="0.88671875" style="78" customWidth="1"/>
    <col min="4" max="4" width="7.109375" style="78" customWidth="1"/>
    <col min="5" max="5" width="10.88671875" style="78" customWidth="1"/>
    <col min="6" max="6" width="16.109375" style="78" bestFit="1" customWidth="1"/>
    <col min="7" max="7" width="10.5546875" style="84" customWidth="1"/>
    <col min="8" max="8" width="12.33203125" style="78" hidden="1" customWidth="1"/>
    <col min="9" max="9" width="9.33203125" style="84" hidden="1" customWidth="1"/>
    <col min="10" max="11" width="0.6640625" style="78" customWidth="1"/>
    <col min="12" max="13" width="10.44140625" style="78" hidden="1" customWidth="1"/>
    <col min="14" max="14" width="10.109375" style="78" customWidth="1"/>
    <col min="15" max="24" width="11.33203125" style="84" customWidth="1"/>
    <col min="25" max="25" width="2.44140625" style="84" customWidth="1"/>
    <col min="26" max="26" width="16.109375" style="84" hidden="1" customWidth="1" outlineLevel="1"/>
    <col min="27" max="27" width="8.33203125" style="78" hidden="1" customWidth="1" outlineLevel="1"/>
    <col min="28" max="28" width="9" style="78" hidden="1" customWidth="1" outlineLevel="1"/>
    <col min="29" max="29" width="9.109375" style="78" hidden="1" customWidth="1" outlineLevel="1"/>
    <col min="30" max="40" width="9" style="78" hidden="1" customWidth="1" outlineLevel="1"/>
    <col min="41" max="41" width="14.33203125" style="78" hidden="1" customWidth="1" outlineLevel="1"/>
    <col min="42" max="44" width="9" style="78" hidden="1" customWidth="1" outlineLevel="1"/>
    <col min="45" max="46" width="9.6640625" style="78" hidden="1" customWidth="1" outlineLevel="1"/>
    <col min="47" max="75" width="9" style="78" hidden="1" customWidth="1" outlineLevel="1"/>
    <col min="76" max="76" width="11.5546875" style="78" hidden="1" customWidth="1" outlineLevel="1"/>
    <col min="77" max="77" width="9" style="78" hidden="1" customWidth="1" outlineLevel="1"/>
    <col min="78" max="78" width="12" style="78" hidden="1" customWidth="1" outlineLevel="1"/>
    <col min="79" max="88" width="9" style="78" hidden="1" customWidth="1" outlineLevel="1"/>
    <col min="89" max="89" width="8.88671875" style="78" collapsed="1"/>
    <col min="90" max="16384" width="8.88671875" style="78"/>
  </cols>
  <sheetData>
    <row r="1" spans="1:88" ht="7.95" customHeight="1" x14ac:dyDescent="0.25"/>
    <row r="2" spans="1:88" ht="13.8" x14ac:dyDescent="0.3">
      <c r="B2" s="367" t="s">
        <v>161</v>
      </c>
      <c r="C2" s="367"/>
      <c r="D2" s="367"/>
      <c r="E2" s="367"/>
    </row>
    <row r="3" spans="1:88" ht="9" customHeight="1" x14ac:dyDescent="0.25"/>
    <row r="4" spans="1:88" hidden="1" x14ac:dyDescent="0.25">
      <c r="B4" s="131" t="str">
        <f>IF(Original_data!$A$1="UNIT: TJ","(in TJ)",IF(Original_data!$A$1="UNIT: ktoe","(in ktoe)",""))</f>
        <v>(in TJ)</v>
      </c>
      <c r="D4" s="131" t="str">
        <f>IF(Original_data!A1="UNIT: TJ"," (in PJ)",IF(Original_data!A1="UNIT: Mtoe"," (in ktoe)",""))</f>
        <v xml:space="preserve"> (in PJ)</v>
      </c>
      <c r="H4" s="107"/>
    </row>
    <row r="5" spans="1:88" x14ac:dyDescent="0.25">
      <c r="B5" s="415" t="str">
        <f>IF(Original_data!$B$1=0,"",Original_data!$B$1)</f>
        <v>COUNTRY: Netherlands</v>
      </c>
      <c r="C5" s="415"/>
      <c r="D5" s="415"/>
      <c r="E5" s="415"/>
      <c r="G5" s="78"/>
      <c r="H5" s="84"/>
      <c r="O5" s="78"/>
      <c r="P5" s="78"/>
      <c r="Q5" s="78"/>
      <c r="R5" s="78"/>
      <c r="S5" s="78"/>
      <c r="T5" s="78"/>
      <c r="U5" s="78"/>
      <c r="V5" s="78"/>
      <c r="W5" s="78"/>
      <c r="X5" s="78"/>
      <c r="Y5" s="78"/>
    </row>
    <row r="6" spans="1:88" ht="13.95" customHeight="1" x14ac:dyDescent="0.25">
      <c r="B6" s="415" t="str">
        <f>IF(Original_data!$C$1=0,"",Original_data!$C$1)</f>
        <v>TIME: 2014</v>
      </c>
      <c r="C6" s="415"/>
      <c r="D6" s="415"/>
      <c r="E6" s="415"/>
      <c r="G6" s="78"/>
      <c r="H6" s="84"/>
      <c r="I6" s="79"/>
      <c r="O6" s="78"/>
      <c r="P6" s="78"/>
      <c r="Q6" s="78"/>
      <c r="R6" s="78"/>
      <c r="S6" s="78"/>
      <c r="T6" s="78"/>
      <c r="U6" s="78"/>
      <c r="V6" s="78"/>
      <c r="W6" s="78"/>
      <c r="X6" s="78"/>
      <c r="Y6" s="78"/>
      <c r="Z6" s="78"/>
    </row>
    <row r="7" spans="1:88" ht="13.95" customHeight="1" x14ac:dyDescent="0.25">
      <c r="B7" s="170" t="str">
        <f>IF(OR(Original_data!$B$2&lt;&gt;"Anthracite",Original_data!$BL$2&lt;&gt;"Heat",Original_data!$A$3&lt;&gt;"Production",Original_data!$A$93&lt;&gt;"Heat output"),"The data from the energy balances was not copied correctly!",IF(Original_data!$A$1="UNIT: TJ","",IF(Original_data!$A$1=0,"","Please copy the IEA balance in terajoules!")))</f>
        <v/>
      </c>
      <c r="G7" s="78"/>
      <c r="H7" s="84"/>
      <c r="I7" s="79"/>
      <c r="O7" s="78"/>
      <c r="P7" s="78"/>
      <c r="Q7" s="78"/>
      <c r="R7" s="78"/>
      <c r="S7" s="78"/>
      <c r="T7" s="78"/>
      <c r="U7" s="78"/>
      <c r="V7" s="78"/>
      <c r="W7" s="78"/>
      <c r="X7" s="78"/>
      <c r="Y7" s="78"/>
      <c r="Z7" s="78"/>
      <c r="AA7" s="406" t="str">
        <f>"Detailed data in energy balance "&amp;B4</f>
        <v>Detailed data in energy balance (in TJ)</v>
      </c>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6"/>
      <c r="AZ7" s="406"/>
      <c r="BA7" s="406"/>
      <c r="BB7" s="406"/>
      <c r="BC7" s="406"/>
      <c r="BD7" s="406"/>
      <c r="BE7" s="406"/>
      <c r="BF7" s="406"/>
      <c r="BG7" s="406"/>
      <c r="BH7" s="406"/>
      <c r="BI7" s="406"/>
      <c r="BJ7" s="406"/>
      <c r="BK7" s="406"/>
      <c r="BL7" s="406"/>
      <c r="BM7" s="406"/>
      <c r="BN7" s="406"/>
      <c r="BO7" s="406"/>
      <c r="BP7" s="406"/>
      <c r="BQ7" s="406"/>
      <c r="BR7" s="406"/>
      <c r="BS7" s="406"/>
      <c r="BT7" s="406"/>
      <c r="BU7" s="406"/>
      <c r="BV7" s="406"/>
      <c r="BW7" s="406"/>
      <c r="BX7" s="406"/>
      <c r="BY7" s="406"/>
      <c r="BZ7" s="406"/>
      <c r="CA7" s="406"/>
      <c r="CB7" s="406"/>
      <c r="CC7" s="406"/>
      <c r="CD7" s="406"/>
      <c r="CE7" s="406"/>
      <c r="CF7" s="406"/>
      <c r="CG7" s="406"/>
      <c r="CH7" s="406"/>
      <c r="CI7" s="406"/>
      <c r="CJ7" s="406"/>
    </row>
    <row r="8" spans="1:88" ht="13.95" customHeight="1" x14ac:dyDescent="0.25">
      <c r="F8" s="103"/>
      <c r="G8" s="78"/>
      <c r="H8" s="103"/>
      <c r="I8" s="78"/>
      <c r="O8" s="407" t="s">
        <v>286</v>
      </c>
      <c r="P8" s="407"/>
      <c r="Q8" s="407"/>
      <c r="R8" s="407"/>
      <c r="S8" s="407"/>
      <c r="T8" s="407"/>
      <c r="U8" s="407"/>
      <c r="V8" s="407"/>
      <c r="W8" s="407"/>
      <c r="X8" s="407"/>
      <c r="Y8" s="78"/>
      <c r="Z8" s="137" t="s">
        <v>286</v>
      </c>
      <c r="AA8" s="82" t="str">
        <f>IF(Matrix!G4="","",Matrix!G4)</f>
        <v>Coal</v>
      </c>
      <c r="AB8" s="82" t="str">
        <f>IF(Matrix!H4="","",Matrix!H4)</f>
        <v>Coal</v>
      </c>
      <c r="AC8" s="82" t="str">
        <f>IF(Matrix!I4="","",Matrix!I4)</f>
        <v>Coal</v>
      </c>
      <c r="AD8" s="82" t="str">
        <f>IF(Matrix!J4="","",Matrix!J4)</f>
        <v>Coal</v>
      </c>
      <c r="AE8" s="82" t="str">
        <f>IF(Matrix!K4="","",Matrix!K4)</f>
        <v>Coal</v>
      </c>
      <c r="AF8" s="82" t="str">
        <f>IF(Matrix!L4="","",Matrix!L4)</f>
        <v>Coal</v>
      </c>
      <c r="AG8" s="82" t="str">
        <f>IF(Matrix!M4="","",Matrix!M4)</f>
        <v>Coal</v>
      </c>
      <c r="AH8" s="82" t="str">
        <f>IF(Matrix!N4="","",Matrix!N4)</f>
        <v>Coal</v>
      </c>
      <c r="AI8" s="82" t="str">
        <f>IF(Matrix!O4="","",Matrix!O4)</f>
        <v>Coal</v>
      </c>
      <c r="AJ8" s="82" t="str">
        <f>IF(Matrix!P4="","",Matrix!P4)</f>
        <v>Coal</v>
      </c>
      <c r="AK8" s="82" t="str">
        <f>IF(Matrix!Q4="","",Matrix!Q4)</f>
        <v>Coal</v>
      </c>
      <c r="AL8" s="82" t="str">
        <f>IF(Matrix!R4="","",Matrix!R4)</f>
        <v>Coal</v>
      </c>
      <c r="AM8" s="82" t="str">
        <f>IF(Matrix!S4="","",Matrix!S4)</f>
        <v>Coal</v>
      </c>
      <c r="AN8" s="82" t="str">
        <f>IF(Matrix!T4="","",Matrix!T4)</f>
        <v>Coal</v>
      </c>
      <c r="AO8" s="83" t="str">
        <f>IF(Matrix!BE4="","",Matrix!BE4)</f>
        <v>Ele</v>
      </c>
      <c r="AP8" s="82" t="str">
        <f>IF(Matrix!U4="","",Matrix!U4)</f>
        <v>Peat</v>
      </c>
      <c r="AQ8" s="82" t="str">
        <f>IF(Matrix!V4="","",Matrix!V4)</f>
        <v>Peat</v>
      </c>
      <c r="AR8" s="82" t="str">
        <f>IF(Matrix!W4="","",Matrix!W4)</f>
        <v>Shale</v>
      </c>
      <c r="AS8" s="82" t="str">
        <f>IF(Matrix!X4="","",Matrix!X4)</f>
        <v>Gas</v>
      </c>
      <c r="AT8" s="82" t="str">
        <f>IF(Matrix!Y4="","",Matrix!Y4)</f>
        <v>Oil</v>
      </c>
      <c r="AU8" s="82" t="str">
        <f>IF(Matrix!Z4="","",Matrix!Z4)</f>
        <v>Oil</v>
      </c>
      <c r="AV8" s="82" t="str">
        <f>IF(Matrix!AA4="","",Matrix!AA4)</f>
        <v>Oil</v>
      </c>
      <c r="AW8" s="82" t="str">
        <f>IF(Matrix!AB4="","",Matrix!AB4)</f>
        <v>Oil</v>
      </c>
      <c r="AX8" s="82" t="str">
        <f>IF(Matrix!AC4="","",Matrix!AC4)</f>
        <v>Oil</v>
      </c>
      <c r="AY8" s="82" t="str">
        <f>IF(Matrix!AD4="","",Matrix!AD4)</f>
        <v>Oil</v>
      </c>
      <c r="AZ8" s="82" t="str">
        <f>IF(Matrix!AE4="","",Matrix!AE4)</f>
        <v>Oil</v>
      </c>
      <c r="BA8" s="82" t="str">
        <f>IF(Matrix!AF4="","",Matrix!AF4)</f>
        <v>Oil</v>
      </c>
      <c r="BB8" s="82" t="str">
        <f>IF(Matrix!AG4="","",Matrix!AG4)</f>
        <v>Oil</v>
      </c>
      <c r="BC8" s="82" t="str">
        <f>IF(Matrix!AH4="","",Matrix!AH4)</f>
        <v>Oil</v>
      </c>
      <c r="BD8" s="82" t="str">
        <f>IF(Matrix!AI4="","",Matrix!AI4)</f>
        <v>Oil</v>
      </c>
      <c r="BE8" s="82" t="str">
        <f>IF(Matrix!AJ4="","",Matrix!AJ4)</f>
        <v>Oil</v>
      </c>
      <c r="BF8" s="82" t="str">
        <f>IF(Matrix!AK4="","",Matrix!AK4)</f>
        <v>Oil</v>
      </c>
      <c r="BG8" s="82" t="str">
        <f>IF(Matrix!AL4="","",Matrix!AL4)</f>
        <v>Oil</v>
      </c>
      <c r="BH8" s="82" t="str">
        <f>IF(Matrix!AM4="","",Matrix!AM4)</f>
        <v>Oil</v>
      </c>
      <c r="BI8" s="82" t="str">
        <f>IF(Matrix!AN4="","",Matrix!AN4)</f>
        <v>Oil</v>
      </c>
      <c r="BJ8" s="82" t="str">
        <f>IF(Matrix!AO4="","",Matrix!AO4)</f>
        <v>Oil</v>
      </c>
      <c r="BK8" s="82" t="str">
        <f>IF(Matrix!AP4="","",Matrix!AP4)</f>
        <v>Oil</v>
      </c>
      <c r="BL8" s="82" t="str">
        <f>IF(Matrix!AQ4="","",Matrix!AQ4)</f>
        <v>Oil</v>
      </c>
      <c r="BM8" s="82" t="str">
        <f>IF(Matrix!AR4="","",Matrix!AR4)</f>
        <v>Oil</v>
      </c>
      <c r="BN8" s="82" t="str">
        <f>IF(Matrix!AS4="","",Matrix!AS4)</f>
        <v>Oil</v>
      </c>
      <c r="BO8" s="82" t="str">
        <f>IF(Matrix!AT4="","",Matrix!AT4)</f>
        <v>Oil</v>
      </c>
      <c r="BP8" s="82" t="str">
        <f>IF(Matrix!AU4="","",Matrix!AU4)</f>
        <v>Waste</v>
      </c>
      <c r="BQ8" s="82" t="str">
        <f>IF(Matrix!AV4="","",Matrix!AV4)</f>
        <v>Waste</v>
      </c>
      <c r="BR8" s="82" t="str">
        <f>IF(Matrix!AW4="","",Matrix!AW4)</f>
        <v>Waste</v>
      </c>
      <c r="BS8" s="82" t="str">
        <f>IF(Matrix!AX4="","",Matrix!AX4)</f>
        <v>Biofuel</v>
      </c>
      <c r="BT8" s="82" t="str">
        <f>IF(Matrix!AY4="","",Matrix!AY4)</f>
        <v>Biofuel</v>
      </c>
      <c r="BU8" s="82" t="str">
        <f>IF(Matrix!AZ4="","",Matrix!AZ4)</f>
        <v>Biofuel</v>
      </c>
      <c r="BV8" s="82" t="str">
        <f>IF(Matrix!BA4="","",Matrix!BA4)</f>
        <v>Biofuel</v>
      </c>
      <c r="BW8" s="82" t="str">
        <f>IF(Matrix!BB4="","",Matrix!BB4)</f>
        <v>Biofuel</v>
      </c>
      <c r="BX8" s="82" t="str">
        <f>IF(Matrix!BC4="","",Matrix!BC4)</f>
        <v>Biofuel</v>
      </c>
      <c r="BY8" s="82" t="str">
        <f>IF(Matrix!BD4="","",Matrix!BD4)</f>
        <v>Biofuel</v>
      </c>
      <c r="BZ8" s="82" t="str">
        <f>IF(Matrix!BF4="","",Matrix!BF4)</f>
        <v>Heat</v>
      </c>
      <c r="CA8" s="82" t="str">
        <f>IF(Matrix!BG4="","",Matrix!BG4)</f>
        <v>Nuclear</v>
      </c>
      <c r="CB8" s="82" t="str">
        <f>IF(Matrix!BH4="","",Matrix!BH4)</f>
        <v>Ele</v>
      </c>
      <c r="CC8" s="82" t="str">
        <f>IF(Matrix!BI4="","",Matrix!BI4)</f>
        <v>Heat</v>
      </c>
      <c r="CD8" s="82" t="str">
        <f>IF(Matrix!BJ4="","",Matrix!BJ4)</f>
        <v>Ele</v>
      </c>
      <c r="CE8" s="82" t="str">
        <f>IF(Matrix!BK4="","",Matrix!BK4)</f>
        <v>Heat</v>
      </c>
      <c r="CF8" s="82" t="str">
        <f>IF(Matrix!BL4="","",Matrix!BL4)</f>
        <v>Ele</v>
      </c>
      <c r="CG8" s="82" t="str">
        <f>IF(Matrix!BM4="","",Matrix!BM4)</f>
        <v>Ele</v>
      </c>
      <c r="CH8" s="82" t="str">
        <f>IF(Matrix!BN4="","",Matrix!BN4)</f>
        <v>Heat</v>
      </c>
      <c r="CI8" s="82" t="str">
        <f>IF(Matrix!BO4="","",Matrix!BO4)</f>
        <v>Ele</v>
      </c>
      <c r="CJ8" s="82" t="str">
        <f>IF(Matrix!BP4="","",Matrix!BP4)</f>
        <v>Heat</v>
      </c>
    </row>
    <row r="9" spans="1:88" ht="33" customHeight="1" x14ac:dyDescent="0.25">
      <c r="B9" s="417" t="s">
        <v>319</v>
      </c>
      <c r="C9" s="417"/>
      <c r="D9" s="417"/>
      <c r="E9" s="417"/>
      <c r="F9" s="417"/>
      <c r="G9" s="135" t="s">
        <v>313</v>
      </c>
      <c r="H9" s="135" t="s">
        <v>321</v>
      </c>
      <c r="I9" s="135" t="s">
        <v>272</v>
      </c>
      <c r="N9" s="133" t="s">
        <v>65</v>
      </c>
      <c r="O9" s="60" t="s">
        <v>184</v>
      </c>
      <c r="P9" s="60" t="s">
        <v>221</v>
      </c>
      <c r="Q9" s="60" t="s">
        <v>222</v>
      </c>
      <c r="R9" s="60" t="s">
        <v>19</v>
      </c>
      <c r="S9" s="60" t="s">
        <v>187</v>
      </c>
      <c r="T9" s="60" t="s">
        <v>223</v>
      </c>
      <c r="U9" s="60" t="s">
        <v>188</v>
      </c>
      <c r="V9" s="60" t="s">
        <v>63</v>
      </c>
      <c r="W9" s="60" t="s">
        <v>64</v>
      </c>
      <c r="X9" s="60" t="s">
        <v>224</v>
      </c>
      <c r="Y9" s="78"/>
      <c r="Z9" s="137" t="s">
        <v>197</v>
      </c>
      <c r="AA9" s="138" t="str">
        <f>Original_data!B2</f>
        <v>Anthracite</v>
      </c>
      <c r="AB9" s="138" t="str">
        <f>Original_data!C2</f>
        <v>Coking coal</v>
      </c>
      <c r="AC9" s="138" t="str">
        <f>Original_data!D2</f>
        <v>Other bituminous coal</v>
      </c>
      <c r="AD9" s="138" t="str">
        <f>Original_data!E2</f>
        <v>Sub-bituminous coal</v>
      </c>
      <c r="AE9" s="138" t="str">
        <f>Original_data!F2</f>
        <v>Lignite</v>
      </c>
      <c r="AF9" s="138" t="str">
        <f>Original_data!G2</f>
        <v>Patent fuel</v>
      </c>
      <c r="AG9" s="138" t="str">
        <f>Original_data!H2</f>
        <v>Coke oven coke</v>
      </c>
      <c r="AH9" s="138" t="str">
        <f>Original_data!I2</f>
        <v>Gas coke</v>
      </c>
      <c r="AI9" s="138" t="str">
        <f>Original_data!J2</f>
        <v>Coal tar</v>
      </c>
      <c r="AJ9" s="138" t="str">
        <f>Original_data!K2</f>
        <v>BKB</v>
      </c>
      <c r="AK9" s="138" t="str">
        <f>Original_data!L2</f>
        <v>Gas works gas</v>
      </c>
      <c r="AL9" s="138" t="str">
        <f>Original_data!M2</f>
        <v>Coke oven gas</v>
      </c>
      <c r="AM9" s="138" t="str">
        <f>Original_data!N2</f>
        <v>Blast furnace gas</v>
      </c>
      <c r="AN9" s="138" t="str">
        <f>Original_data!O2</f>
        <v>Other recovered gases</v>
      </c>
      <c r="AO9" s="138" t="str">
        <f>Original_data!BA2</f>
        <v>Elec/heat output from non-specified manufactured gases</v>
      </c>
      <c r="AP9" s="138" t="str">
        <f>Original_data!P2</f>
        <v>Peat</v>
      </c>
      <c r="AQ9" s="138" t="str">
        <f>Original_data!Q2</f>
        <v>Peat products</v>
      </c>
      <c r="AR9" s="138" t="str">
        <f>Original_data!R2</f>
        <v>Oil shale and oil sands</v>
      </c>
      <c r="AS9" s="138" t="str">
        <f>Original_data!S2</f>
        <v>Natural gas</v>
      </c>
      <c r="AT9" s="138" t="str">
        <f>Original_data!U2</f>
        <v>Crude oil</v>
      </c>
      <c r="AU9" s="138" t="str">
        <f>Original_data!V2</f>
        <v>Natural gas liquids</v>
      </c>
      <c r="AV9" s="138" t="str">
        <f>Original_data!W2</f>
        <v>Refinery feedstocks</v>
      </c>
      <c r="AW9" s="138" t="str">
        <f>Original_data!X2</f>
        <v>Additives/blending components</v>
      </c>
      <c r="AX9" s="138" t="str">
        <f>Original_data!Y2</f>
        <v>Other hydrocarbons</v>
      </c>
      <c r="AY9" s="138" t="str">
        <f>Original_data!Z2</f>
        <v>Refinery gas</v>
      </c>
      <c r="AZ9" s="138" t="str">
        <f>Original_data!AA2</f>
        <v>Ethane</v>
      </c>
      <c r="BA9" s="138" t="str">
        <f>Original_data!AB2</f>
        <v>Liquefied petroleum gases (LPG)</v>
      </c>
      <c r="BB9" s="138" t="str">
        <f>Original_data!AC2</f>
        <v>Motor gasoline excl. biofuels</v>
      </c>
      <c r="BC9" s="138" t="str">
        <f>Original_data!AD2</f>
        <v>Aviation gasoline</v>
      </c>
      <c r="BD9" s="138" t="str">
        <f>Original_data!AE2</f>
        <v>Gasoline type jet fuel</v>
      </c>
      <c r="BE9" s="138" t="str">
        <f>Original_data!AF2</f>
        <v>Kerosene type jet fuel excl. biofuels</v>
      </c>
      <c r="BF9" s="138" t="str">
        <f>Original_data!AG2</f>
        <v>Other kerosene</v>
      </c>
      <c r="BG9" s="138" t="str">
        <f>Original_data!AH2</f>
        <v>Gas/diesel oil excl. biofuels</v>
      </c>
      <c r="BH9" s="138" t="str">
        <f>Original_data!AI2</f>
        <v>Fuel oil</v>
      </c>
      <c r="BI9" s="138" t="str">
        <f>Original_data!AJ2</f>
        <v>Naphtha</v>
      </c>
      <c r="BJ9" s="138" t="str">
        <f>Original_data!AK2</f>
        <v>White spirit &amp; SBP</v>
      </c>
      <c r="BK9" s="138" t="str">
        <f>Original_data!AL2</f>
        <v>Lubricants</v>
      </c>
      <c r="BL9" s="138" t="str">
        <f>Original_data!AM2</f>
        <v>Bitumen</v>
      </c>
      <c r="BM9" s="138" t="str">
        <f>Original_data!AN2</f>
        <v>Paraffin waxes</v>
      </c>
      <c r="BN9" s="138" t="str">
        <f>Original_data!AO2</f>
        <v>Petroleum coke</v>
      </c>
      <c r="BO9" s="138" t="str">
        <f>Original_data!AP2</f>
        <v>Other oil products</v>
      </c>
      <c r="BP9" s="138" t="str">
        <f>Original_data!AQ2</f>
        <v>Industrial waste</v>
      </c>
      <c r="BQ9" s="138" t="str">
        <f>Original_data!AR2</f>
        <v>Municipal waste (renewable)</v>
      </c>
      <c r="BR9" s="138" t="str">
        <f>Original_data!AS2</f>
        <v>Municipal waste (non-renewable)</v>
      </c>
      <c r="BS9" s="138" t="str">
        <f>Original_data!AT2</f>
        <v>Primary solid biofuels</v>
      </c>
      <c r="BT9" s="138" t="str">
        <f>Original_data!AU2</f>
        <v>Biogases</v>
      </c>
      <c r="BU9" s="138" t="str">
        <f>Original_data!AV2</f>
        <v>Biogasoline</v>
      </c>
      <c r="BV9" s="138" t="str">
        <f>Original_data!AW2</f>
        <v>Biodiesels</v>
      </c>
      <c r="BW9" s="138" t="str">
        <f>Original_data!AX2</f>
        <v>Other liquid biofuels</v>
      </c>
      <c r="BX9" s="138" t="str">
        <f>Original_data!AY2</f>
        <v>Non-specified primary biofuels and waste</v>
      </c>
      <c r="BY9" s="138" t="str">
        <f>Original_data!AZ2</f>
        <v>Charcoal</v>
      </c>
      <c r="BZ9" s="138" t="str">
        <f>Original_data!BB2</f>
        <v>Heat output from non-specified combustible fuels</v>
      </c>
      <c r="CA9" s="138" t="str">
        <f>Original_data!BC2</f>
        <v>Nuclear</v>
      </c>
      <c r="CB9" s="138" t="str">
        <f>Original_data!BD2</f>
        <v>Hydro</v>
      </c>
      <c r="CC9" s="138" t="str">
        <f>Original_data!BE2</f>
        <v>Geothermal</v>
      </c>
      <c r="CD9" s="138" t="str">
        <f>Original_data!BF2</f>
        <v>Solar photovoltaics</v>
      </c>
      <c r="CE9" s="138" t="str">
        <f>Original_data!BG2</f>
        <v>Solar thermal</v>
      </c>
      <c r="CF9" s="138" t="str">
        <f>Original_data!BH2</f>
        <v>Tide, wave and ocean</v>
      </c>
      <c r="CG9" s="138" t="str">
        <f>Original_data!BI2</f>
        <v>Wind</v>
      </c>
      <c r="CH9" s="138" t="str">
        <f>Original_data!BJ2</f>
        <v>Other sources</v>
      </c>
      <c r="CI9" s="138" t="str">
        <f>Original_data!BK2</f>
        <v>Electricity</v>
      </c>
      <c r="CJ9" s="138" t="str">
        <f>Original_data!BL2</f>
        <v>Heat</v>
      </c>
    </row>
    <row r="10" spans="1:88" hidden="1" x14ac:dyDescent="0.25">
      <c r="G10" s="78"/>
      <c r="I10" s="78"/>
      <c r="L10" s="81" t="str">
        <f>Matrix!F16</f>
        <v>Res_waste</v>
      </c>
      <c r="M10" s="81" t="s">
        <v>306</v>
      </c>
      <c r="O10" s="81" t="s">
        <v>184</v>
      </c>
      <c r="P10" s="81" t="s">
        <v>16</v>
      </c>
      <c r="Q10" s="81" t="s">
        <v>185</v>
      </c>
      <c r="R10" s="81" t="s">
        <v>186</v>
      </c>
      <c r="S10" s="81" t="s">
        <v>187</v>
      </c>
      <c r="T10" s="81" t="s">
        <v>196</v>
      </c>
      <c r="U10" s="81" t="s">
        <v>188</v>
      </c>
      <c r="V10" s="81" t="s">
        <v>190</v>
      </c>
      <c r="W10" s="81" t="s">
        <v>64</v>
      </c>
      <c r="X10" s="81" t="s">
        <v>55</v>
      </c>
      <c r="Y10" s="78"/>
      <c r="Z10" s="171"/>
      <c r="AA10" s="122"/>
      <c r="AB10" s="122"/>
      <c r="AC10" s="122"/>
      <c r="AD10" s="122"/>
      <c r="AE10" s="122"/>
      <c r="AF10" s="122"/>
      <c r="AG10" s="122"/>
      <c r="AH10" s="122"/>
      <c r="AI10" s="122"/>
      <c r="AJ10" s="122"/>
      <c r="AK10" s="122"/>
      <c r="AL10" s="122"/>
      <c r="AM10" s="122"/>
      <c r="AN10" s="122"/>
      <c r="AO10" s="123"/>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row>
    <row r="11" spans="1:88" x14ac:dyDescent="0.25">
      <c r="Z11" s="78"/>
    </row>
    <row r="12" spans="1:88" ht="4.95" customHeight="1" x14ac:dyDescent="0.25">
      <c r="H12" s="84"/>
      <c r="Z12" s="78"/>
    </row>
    <row r="13" spans="1:88" ht="16.95" customHeight="1" x14ac:dyDescent="0.25">
      <c r="B13" s="416" t="s">
        <v>276</v>
      </c>
      <c r="D13" s="372" t="str">
        <f>"Value in energy balance "&amp;$B$4</f>
        <v>Value in energy balance (in TJ)</v>
      </c>
      <c r="E13" s="408"/>
      <c r="F13" s="408"/>
      <c r="G13" s="373"/>
      <c r="H13" s="108"/>
      <c r="I13" s="108"/>
      <c r="N13" s="85">
        <f>SUM(O13:X13)</f>
        <v>8233326</v>
      </c>
      <c r="O13" s="85">
        <f t="shared" ref="O13:X13" si="0">SUMIF($AA$8:$CJ$8,O$10,$AA13:$CJ13)</f>
        <v>1200492</v>
      </c>
      <c r="P13" s="85">
        <f t="shared" si="0"/>
        <v>0</v>
      </c>
      <c r="Q13" s="85">
        <f t="shared" si="0"/>
        <v>0</v>
      </c>
      <c r="R13" s="85">
        <f t="shared" si="0"/>
        <v>873608</v>
      </c>
      <c r="S13" s="85">
        <f t="shared" si="0"/>
        <v>6013150</v>
      </c>
      <c r="T13" s="85">
        <f t="shared" si="0"/>
        <v>12163</v>
      </c>
      <c r="U13" s="85">
        <f t="shared" si="0"/>
        <v>15614</v>
      </c>
      <c r="V13" s="85">
        <f t="shared" si="0"/>
        <v>118299</v>
      </c>
      <c r="W13" s="85">
        <f t="shared" si="0"/>
        <v>0</v>
      </c>
      <c r="X13" s="85">
        <f t="shared" si="0"/>
        <v>0</v>
      </c>
      <c r="Z13" s="78"/>
      <c r="AA13" s="85">
        <f>Original_data!B4</f>
        <v>3311</v>
      </c>
      <c r="AB13" s="85">
        <f>Original_data!C4</f>
        <v>127443</v>
      </c>
      <c r="AC13" s="85">
        <f>Original_data!D4</f>
        <v>1053739</v>
      </c>
      <c r="AD13" s="85">
        <f>Original_data!E4</f>
        <v>0</v>
      </c>
      <c r="AE13" s="85">
        <f>Original_data!F4</f>
        <v>820</v>
      </c>
      <c r="AF13" s="85">
        <f>Original_data!G4</f>
        <v>0</v>
      </c>
      <c r="AG13" s="85">
        <f>Original_data!H4</f>
        <v>13338</v>
      </c>
      <c r="AH13" s="85">
        <f>Original_data!I4</f>
        <v>0</v>
      </c>
      <c r="AI13" s="85">
        <f>Original_data!J4</f>
        <v>1341</v>
      </c>
      <c r="AJ13" s="85">
        <f>Original_data!K4</f>
        <v>500</v>
      </c>
      <c r="AK13" s="85">
        <f>Original_data!L4</f>
        <v>0</v>
      </c>
      <c r="AL13" s="85">
        <f>Original_data!M4</f>
        <v>0</v>
      </c>
      <c r="AM13" s="85">
        <f>Original_data!N4</f>
        <v>0</v>
      </c>
      <c r="AN13" s="85">
        <f>Original_data!O4</f>
        <v>0</v>
      </c>
      <c r="AO13" s="85">
        <f>Original_data!BA4</f>
        <v>0</v>
      </c>
      <c r="AP13" s="85">
        <f>Original_data!P4</f>
        <v>0</v>
      </c>
      <c r="AQ13" s="85">
        <f>Original_data!Q4</f>
        <v>0</v>
      </c>
      <c r="AR13" s="85">
        <f>Original_data!R4</f>
        <v>0</v>
      </c>
      <c r="AS13" s="85">
        <f>Original_data!S4</f>
        <v>873608</v>
      </c>
      <c r="AT13" s="85">
        <f>Original_data!U4</f>
        <v>2027396</v>
      </c>
      <c r="AU13" s="85">
        <f>Original_data!V4</f>
        <v>302192</v>
      </c>
      <c r="AV13" s="85">
        <f>Original_data!W4</f>
        <v>0</v>
      </c>
      <c r="AW13" s="85">
        <f>Original_data!X4</f>
        <v>29260</v>
      </c>
      <c r="AX13" s="85">
        <f>Original_data!Y4</f>
        <v>0</v>
      </c>
      <c r="AY13" s="85">
        <f>Original_data!Z4</f>
        <v>0</v>
      </c>
      <c r="AZ13" s="85">
        <f>Original_data!AA4</f>
        <v>0</v>
      </c>
      <c r="BA13" s="85">
        <f>Original_data!AB4</f>
        <v>221858</v>
      </c>
      <c r="BB13" s="85">
        <f>Original_data!AC4</f>
        <v>417780</v>
      </c>
      <c r="BC13" s="85">
        <f>Original_data!AD4</f>
        <v>0</v>
      </c>
      <c r="BD13" s="85">
        <f>Original_data!AE4</f>
        <v>0</v>
      </c>
      <c r="BE13" s="85">
        <f>Original_data!AF4</f>
        <v>112402</v>
      </c>
      <c r="BF13" s="85">
        <f>Original_data!AG4</f>
        <v>8127</v>
      </c>
      <c r="BG13" s="85">
        <f>Original_data!AH4</f>
        <v>656168</v>
      </c>
      <c r="BH13" s="85">
        <f>Original_data!AI4</f>
        <v>1403240</v>
      </c>
      <c r="BI13" s="85">
        <f>Original_data!AJ4</f>
        <v>665412</v>
      </c>
      <c r="BJ13" s="85">
        <f>Original_data!AK4</f>
        <v>38542</v>
      </c>
      <c r="BK13" s="85">
        <f>Original_data!AL4</f>
        <v>54558</v>
      </c>
      <c r="BL13" s="85">
        <f>Original_data!AM4</f>
        <v>7215</v>
      </c>
      <c r="BM13" s="85">
        <f>Original_data!AN4</f>
        <v>4800</v>
      </c>
      <c r="BN13" s="85">
        <f>Original_data!AO4</f>
        <v>32960</v>
      </c>
      <c r="BO13" s="85">
        <f>Original_data!AP4</f>
        <v>31240</v>
      </c>
      <c r="BP13" s="85">
        <f>Original_data!AQ4</f>
        <v>0</v>
      </c>
      <c r="BQ13" s="85">
        <f>Original_data!AR4</f>
        <v>8431</v>
      </c>
      <c r="BR13" s="85">
        <f>Original_data!AS4</f>
        <v>7183</v>
      </c>
      <c r="BS13" s="85">
        <f>Original_data!AT4</f>
        <v>5758</v>
      </c>
      <c r="BT13" s="85">
        <f>Original_data!AU4</f>
        <v>0</v>
      </c>
      <c r="BU13" s="85">
        <f>Original_data!AV4</f>
        <v>4995</v>
      </c>
      <c r="BV13" s="85">
        <f>Original_data!AW4</f>
        <v>0</v>
      </c>
      <c r="BW13" s="85">
        <f>Original_data!AX4</f>
        <v>0</v>
      </c>
      <c r="BX13" s="85">
        <f>Original_data!AY4</f>
        <v>0</v>
      </c>
      <c r="BY13" s="85">
        <f>Original_data!AZ4</f>
        <v>1410</v>
      </c>
      <c r="BZ13" s="85">
        <f>Original_data!BB4</f>
        <v>0</v>
      </c>
      <c r="CA13" s="85">
        <f>Original_data!BC4</f>
        <v>0</v>
      </c>
      <c r="CB13" s="85">
        <f>Original_data!BD4</f>
        <v>0</v>
      </c>
      <c r="CC13" s="85">
        <f>Original_data!BE4</f>
        <v>0</v>
      </c>
      <c r="CD13" s="85">
        <f>Original_data!BF4</f>
        <v>0</v>
      </c>
      <c r="CE13" s="85">
        <f>Original_data!BG4</f>
        <v>0</v>
      </c>
      <c r="CF13" s="85">
        <f>Original_data!BH4</f>
        <v>0</v>
      </c>
      <c r="CG13" s="85">
        <f>Original_data!BI4</f>
        <v>0</v>
      </c>
      <c r="CH13" s="85">
        <f>Original_data!BJ4</f>
        <v>0</v>
      </c>
      <c r="CI13" s="85">
        <f>Original_data!BK4</f>
        <v>118299</v>
      </c>
      <c r="CJ13" s="85">
        <f>Original_data!BL4</f>
        <v>0</v>
      </c>
    </row>
    <row r="14" spans="1:88" ht="5.4" customHeight="1" x14ac:dyDescent="0.25">
      <c r="A14" s="86"/>
      <c r="B14" s="416"/>
      <c r="C14" s="86"/>
      <c r="G14" s="79"/>
      <c r="H14" s="125"/>
      <c r="I14" s="78"/>
      <c r="J14" s="86"/>
      <c r="K14" s="86"/>
      <c r="L14" s="86"/>
      <c r="M14" s="86"/>
      <c r="N14" s="86"/>
      <c r="O14" s="78"/>
      <c r="P14" s="78"/>
      <c r="Q14" s="78"/>
      <c r="R14" s="78"/>
      <c r="S14" s="78"/>
      <c r="T14" s="78"/>
      <c r="U14" s="78"/>
      <c r="V14" s="78"/>
      <c r="W14" s="78"/>
      <c r="X14" s="78"/>
      <c r="Y14" s="78"/>
      <c r="Z14" s="78"/>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row>
    <row r="15" spans="1:88" ht="16.95" customHeight="1" x14ac:dyDescent="0.25">
      <c r="A15" s="86"/>
      <c r="B15" s="416"/>
      <c r="C15" s="86"/>
      <c r="D15" s="372" t="str">
        <f>"Value in PSUT"&amp;$D$4</f>
        <v>Value in PSUT (in PJ)</v>
      </c>
      <c r="E15" s="373"/>
      <c r="F15" s="144" t="s">
        <v>327</v>
      </c>
      <c r="G15" s="150" t="str">
        <f>IF(Matrix!D11="","",Matrix!D11)</f>
        <v>RoW</v>
      </c>
      <c r="H15" s="124" t="s">
        <v>298</v>
      </c>
      <c r="I15" s="146">
        <f>IF(Matrix!C11="","",Matrix!C11)</f>
        <v>1E-3</v>
      </c>
      <c r="J15" s="86"/>
      <c r="K15" s="86"/>
      <c r="L15" s="86"/>
      <c r="M15" s="86"/>
      <c r="N15" s="127">
        <f>SUM(O15:X15)</f>
        <v>8233.3259999999991</v>
      </c>
      <c r="O15" s="85">
        <f>O13*$I15</f>
        <v>1200.492</v>
      </c>
      <c r="P15" s="85">
        <f t="shared" ref="P15:X15" si="1">P13*$I15</f>
        <v>0</v>
      </c>
      <c r="Q15" s="85">
        <f t="shared" si="1"/>
        <v>0</v>
      </c>
      <c r="R15" s="85">
        <f t="shared" si="1"/>
        <v>873.60800000000006</v>
      </c>
      <c r="S15" s="345">
        <f t="shared" si="1"/>
        <v>6013.1500000000005</v>
      </c>
      <c r="T15" s="85">
        <f t="shared" si="1"/>
        <v>12.163</v>
      </c>
      <c r="U15" s="85">
        <f t="shared" si="1"/>
        <v>15.614000000000001</v>
      </c>
      <c r="V15" s="85">
        <f t="shared" si="1"/>
        <v>118.29900000000001</v>
      </c>
      <c r="W15" s="85">
        <f t="shared" si="1"/>
        <v>0</v>
      </c>
      <c r="X15" s="85">
        <f t="shared" si="1"/>
        <v>0</v>
      </c>
      <c r="Z15" s="78"/>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row>
    <row r="16" spans="1:88" ht="7.95" customHeight="1" x14ac:dyDescent="0.25">
      <c r="A16" s="86"/>
      <c r="B16" s="86"/>
      <c r="C16" s="86"/>
      <c r="D16" s="86"/>
      <c r="E16" s="86"/>
      <c r="F16" s="86"/>
      <c r="G16" s="151"/>
      <c r="H16" s="125"/>
      <c r="I16" s="86"/>
      <c r="J16" s="86"/>
      <c r="K16" s="86"/>
      <c r="L16" s="86"/>
      <c r="M16" s="86"/>
      <c r="N16" s="86"/>
      <c r="Z16" s="78"/>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row>
    <row r="17" spans="1:88" ht="7.95" customHeight="1" x14ac:dyDescent="0.25">
      <c r="A17" s="86"/>
      <c r="B17" s="86"/>
      <c r="C17" s="86"/>
      <c r="D17" s="86"/>
      <c r="E17" s="86"/>
      <c r="F17" s="86"/>
      <c r="G17" s="151"/>
      <c r="H17" s="125"/>
      <c r="I17" s="86"/>
      <c r="J17" s="86"/>
      <c r="K17" s="86"/>
      <c r="L17" s="86"/>
      <c r="M17" s="86"/>
      <c r="N17" s="86"/>
      <c r="Z17" s="78"/>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row>
    <row r="18" spans="1:88" ht="16.95" customHeight="1" x14ac:dyDescent="0.25">
      <c r="B18" s="416" t="s">
        <v>277</v>
      </c>
      <c r="D18" s="372" t="str">
        <f>"Value in energy balance "&amp;$B$4</f>
        <v>Value in energy balance (in TJ)</v>
      </c>
      <c r="E18" s="408"/>
      <c r="F18" s="408"/>
      <c r="G18" s="373"/>
      <c r="H18" s="108"/>
      <c r="I18" s="108"/>
      <c r="N18" s="85">
        <f>SUM(O18:X18)</f>
        <v>-6956132</v>
      </c>
      <c r="O18" s="85">
        <f t="shared" ref="O18:X18" si="2">SUMIF($AA$8:$CJ$8,O$10,$AA18:$CJ18)</f>
        <v>-789866</v>
      </c>
      <c r="P18" s="85">
        <f t="shared" si="2"/>
        <v>0</v>
      </c>
      <c r="Q18" s="85">
        <f t="shared" si="2"/>
        <v>0</v>
      </c>
      <c r="R18" s="85">
        <f t="shared" si="2"/>
        <v>-1762212</v>
      </c>
      <c r="S18" s="85">
        <f t="shared" si="2"/>
        <v>-4267331</v>
      </c>
      <c r="T18" s="85">
        <f t="shared" si="2"/>
        <v>-68823</v>
      </c>
      <c r="U18" s="85">
        <f t="shared" si="2"/>
        <v>-2627</v>
      </c>
      <c r="V18" s="85">
        <f t="shared" si="2"/>
        <v>-65273</v>
      </c>
      <c r="W18" s="85">
        <f t="shared" si="2"/>
        <v>0</v>
      </c>
      <c r="X18" s="85">
        <f t="shared" si="2"/>
        <v>0</v>
      </c>
      <c r="Z18" s="78"/>
      <c r="AA18" s="85">
        <f>Original_data!B5</f>
        <v>-1817</v>
      </c>
      <c r="AB18" s="85">
        <f>Original_data!C5</f>
        <v>0</v>
      </c>
      <c r="AC18" s="85">
        <f>Original_data!D5</f>
        <v>-769743</v>
      </c>
      <c r="AD18" s="85">
        <f>Original_data!E5</f>
        <v>0</v>
      </c>
      <c r="AE18" s="85">
        <f>Original_data!F5</f>
        <v>0</v>
      </c>
      <c r="AF18" s="85">
        <f>Original_data!G5</f>
        <v>0</v>
      </c>
      <c r="AG18" s="85">
        <f>Original_data!H5</f>
        <v>-15247</v>
      </c>
      <c r="AH18" s="85">
        <f>Original_data!I5</f>
        <v>0</v>
      </c>
      <c r="AI18" s="85">
        <f>Original_data!J5</f>
        <v>-3059</v>
      </c>
      <c r="AJ18" s="85">
        <f>Original_data!K5</f>
        <v>0</v>
      </c>
      <c r="AK18" s="85">
        <f>Original_data!L5</f>
        <v>0</v>
      </c>
      <c r="AL18" s="85">
        <f>Original_data!M5</f>
        <v>0</v>
      </c>
      <c r="AM18" s="85">
        <f>Original_data!N5</f>
        <v>0</v>
      </c>
      <c r="AN18" s="85">
        <f>Original_data!O5</f>
        <v>0</v>
      </c>
      <c r="AO18" s="85">
        <f>Original_data!BA5</f>
        <v>0</v>
      </c>
      <c r="AP18" s="85">
        <f>Original_data!P5</f>
        <v>0</v>
      </c>
      <c r="AQ18" s="85">
        <f>Original_data!Q5</f>
        <v>0</v>
      </c>
      <c r="AR18" s="85">
        <f>Original_data!R5</f>
        <v>0</v>
      </c>
      <c r="AS18" s="85">
        <f>Original_data!S5</f>
        <v>-1762212</v>
      </c>
      <c r="AT18" s="85">
        <f>Original_data!U5</f>
        <v>-26218</v>
      </c>
      <c r="AU18" s="85">
        <f>Original_data!V5</f>
        <v>-3520</v>
      </c>
      <c r="AV18" s="85">
        <f>Original_data!W5</f>
        <v>0</v>
      </c>
      <c r="AW18" s="85">
        <f>Original_data!X5</f>
        <v>-17160</v>
      </c>
      <c r="AX18" s="85">
        <f>Original_data!Y5</f>
        <v>0</v>
      </c>
      <c r="AY18" s="85">
        <f>Original_data!Z5</f>
        <v>0</v>
      </c>
      <c r="AZ18" s="85">
        <f>Original_data!AA5</f>
        <v>0</v>
      </c>
      <c r="BA18" s="85">
        <f>Original_data!AB5</f>
        <v>-74934</v>
      </c>
      <c r="BB18" s="85">
        <f>Original_data!AC5</f>
        <v>-830676</v>
      </c>
      <c r="BC18" s="85">
        <f>Original_data!AD5</f>
        <v>-2640</v>
      </c>
      <c r="BD18" s="85">
        <f>Original_data!AE5</f>
        <v>0</v>
      </c>
      <c r="BE18" s="85">
        <f>Original_data!AF5</f>
        <v>-259849</v>
      </c>
      <c r="BF18" s="85">
        <f>Original_data!AG5</f>
        <v>-15953</v>
      </c>
      <c r="BG18" s="85">
        <f>Original_data!AH5</f>
        <v>-1182363</v>
      </c>
      <c r="BH18" s="85">
        <f>Original_data!AI5</f>
        <v>-1178800</v>
      </c>
      <c r="BI18" s="85">
        <f>Original_data!AJ5</f>
        <v>-485232</v>
      </c>
      <c r="BJ18" s="85">
        <f>Original_data!AK5</f>
        <v>-18268</v>
      </c>
      <c r="BK18" s="85">
        <f>Original_data!AL5</f>
        <v>-66486</v>
      </c>
      <c r="BL18" s="85">
        <f>Original_data!AM5</f>
        <v>-19032</v>
      </c>
      <c r="BM18" s="85">
        <f>Original_data!AN5</f>
        <v>-6480</v>
      </c>
      <c r="BN18" s="85">
        <f>Original_data!AO5</f>
        <v>-35200</v>
      </c>
      <c r="BO18" s="85">
        <f>Original_data!AP5</f>
        <v>-44520</v>
      </c>
      <c r="BP18" s="85">
        <f>Original_data!AQ5</f>
        <v>0</v>
      </c>
      <c r="BQ18" s="85">
        <f>Original_data!AR5</f>
        <v>-1419</v>
      </c>
      <c r="BR18" s="85">
        <f>Original_data!AS5</f>
        <v>-1208</v>
      </c>
      <c r="BS18" s="85">
        <f>Original_data!AT5</f>
        <v>-11739</v>
      </c>
      <c r="BT18" s="85">
        <f>Original_data!AU5</f>
        <v>0</v>
      </c>
      <c r="BU18" s="85" t="str">
        <f>Original_data!AV5</f>
        <v>c</v>
      </c>
      <c r="BV18" s="85">
        <f>Original_data!AW5</f>
        <v>-55944</v>
      </c>
      <c r="BW18" s="85">
        <f>Original_data!AX5</f>
        <v>0</v>
      </c>
      <c r="BX18" s="85">
        <f>Original_data!AY5</f>
        <v>0</v>
      </c>
      <c r="BY18" s="85">
        <f>Original_data!AZ5</f>
        <v>-1140</v>
      </c>
      <c r="BZ18" s="85">
        <f>Original_data!BB5</f>
        <v>0</v>
      </c>
      <c r="CA18" s="85">
        <f>Original_data!BC5</f>
        <v>0</v>
      </c>
      <c r="CB18" s="85">
        <f>Original_data!BD5</f>
        <v>0</v>
      </c>
      <c r="CC18" s="85">
        <f>Original_data!BE5</f>
        <v>0</v>
      </c>
      <c r="CD18" s="85">
        <f>Original_data!BF5</f>
        <v>0</v>
      </c>
      <c r="CE18" s="85">
        <f>Original_data!BG5</f>
        <v>0</v>
      </c>
      <c r="CF18" s="85">
        <f>Original_data!BH5</f>
        <v>0</v>
      </c>
      <c r="CG18" s="85">
        <f>Original_data!BI5</f>
        <v>0</v>
      </c>
      <c r="CH18" s="85">
        <f>Original_data!BJ5</f>
        <v>0</v>
      </c>
      <c r="CI18" s="85">
        <f>Original_data!BK5</f>
        <v>-65273</v>
      </c>
      <c r="CJ18" s="85">
        <f>Original_data!BL5</f>
        <v>0</v>
      </c>
    </row>
    <row r="19" spans="1:88" ht="5.4" customHeight="1" x14ac:dyDescent="0.25">
      <c r="B19" s="416"/>
      <c r="G19" s="89"/>
      <c r="H19" s="125"/>
      <c r="I19" s="89"/>
      <c r="N19" s="86"/>
      <c r="Z19" s="78"/>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row>
    <row r="20" spans="1:88" ht="16.95" customHeight="1" x14ac:dyDescent="0.25">
      <c r="B20" s="416"/>
      <c r="D20" s="372" t="str">
        <f>"Value in PSUT"&amp;D4</f>
        <v>Value in PSUT (in PJ)</v>
      </c>
      <c r="E20" s="373"/>
      <c r="F20" s="144" t="s">
        <v>326</v>
      </c>
      <c r="G20" s="150" t="str">
        <f>IF(Matrix!D12="","",Matrix!D12)</f>
        <v>RoW</v>
      </c>
      <c r="H20" s="124" t="s">
        <v>312</v>
      </c>
      <c r="I20" s="146">
        <f>IF(Matrix!C12="","",Matrix!C12)</f>
        <v>-1E-3</v>
      </c>
      <c r="N20" s="127">
        <f>SUM(O20:X20)</f>
        <v>6956.1320000000005</v>
      </c>
      <c r="O20" s="85">
        <f>O18*$I20</f>
        <v>789.86599999999999</v>
      </c>
      <c r="P20" s="85">
        <f t="shared" ref="P20:X20" si="3">P18*$I20</f>
        <v>0</v>
      </c>
      <c r="Q20" s="85">
        <f t="shared" si="3"/>
        <v>0</v>
      </c>
      <c r="R20" s="85">
        <f t="shared" si="3"/>
        <v>1762.212</v>
      </c>
      <c r="S20" s="345">
        <f t="shared" si="3"/>
        <v>4267.3310000000001</v>
      </c>
      <c r="T20" s="85">
        <f t="shared" si="3"/>
        <v>68.823000000000008</v>
      </c>
      <c r="U20" s="85">
        <f t="shared" si="3"/>
        <v>2.6270000000000002</v>
      </c>
      <c r="V20" s="85">
        <f t="shared" si="3"/>
        <v>65.272999999999996</v>
      </c>
      <c r="W20" s="85">
        <f t="shared" si="3"/>
        <v>0</v>
      </c>
      <c r="X20" s="85">
        <f t="shared" si="3"/>
        <v>0</v>
      </c>
      <c r="Z20" s="78"/>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row>
    <row r="21" spans="1:88" ht="7.2" customHeight="1" x14ac:dyDescent="0.25">
      <c r="D21" s="90"/>
      <c r="E21" s="90"/>
      <c r="F21" s="90"/>
      <c r="G21" s="89"/>
      <c r="H21" s="126"/>
      <c r="I21" s="89"/>
      <c r="Z21" s="78"/>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row>
    <row r="22" spans="1:88" ht="7.2" customHeight="1" x14ac:dyDescent="0.25">
      <c r="D22" s="90"/>
      <c r="E22" s="90"/>
      <c r="F22" s="90"/>
      <c r="G22" s="89"/>
      <c r="H22" s="126"/>
      <c r="I22" s="89"/>
      <c r="Z22" s="78"/>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row>
    <row r="23" spans="1:88" ht="16.95" customHeight="1" x14ac:dyDescent="0.25">
      <c r="B23" s="416" t="s">
        <v>172</v>
      </c>
      <c r="D23" s="372" t="str">
        <f>"Value in energy balance "&amp;$B$4</f>
        <v>Value in energy balance (in TJ)</v>
      </c>
      <c r="E23" s="408"/>
      <c r="F23" s="408"/>
      <c r="G23" s="373"/>
      <c r="H23" s="108"/>
      <c r="I23" s="108"/>
      <c r="N23" s="85">
        <f>SUM(O23:X23)</f>
        <v>4665</v>
      </c>
      <c r="O23" s="85">
        <f t="shared" ref="O23:X23" si="4">SUMIF($AA$8:$CJ$8,O$10,$AA23:$CJ23)</f>
        <v>-33523</v>
      </c>
      <c r="P23" s="85">
        <f t="shared" si="4"/>
        <v>0</v>
      </c>
      <c r="Q23" s="85">
        <f t="shared" si="4"/>
        <v>0</v>
      </c>
      <c r="R23" s="85">
        <f t="shared" si="4"/>
        <v>-3292</v>
      </c>
      <c r="S23" s="85">
        <f t="shared" si="4"/>
        <v>38475</v>
      </c>
      <c r="T23" s="85">
        <f t="shared" si="4"/>
        <v>3005</v>
      </c>
      <c r="U23" s="85">
        <f t="shared" si="4"/>
        <v>0</v>
      </c>
      <c r="V23" s="85">
        <f t="shared" si="4"/>
        <v>0</v>
      </c>
      <c r="W23" s="85">
        <f t="shared" si="4"/>
        <v>0</v>
      </c>
      <c r="X23" s="85">
        <f t="shared" si="4"/>
        <v>0</v>
      </c>
      <c r="Z23" s="78"/>
      <c r="AA23" s="85">
        <f>Original_data!B8</f>
        <v>-469</v>
      </c>
      <c r="AB23" s="85">
        <f>Original_data!C8</f>
        <v>-3842</v>
      </c>
      <c r="AC23" s="85">
        <f>Original_data!D8</f>
        <v>-30722</v>
      </c>
      <c r="AD23" s="85">
        <f>Original_data!E8</f>
        <v>0</v>
      </c>
      <c r="AE23" s="85">
        <f>Original_data!F8</f>
        <v>-200</v>
      </c>
      <c r="AF23" s="85">
        <f>Original_data!G8</f>
        <v>0</v>
      </c>
      <c r="AG23" s="85">
        <f>Original_data!H8</f>
        <v>1710</v>
      </c>
      <c r="AH23" s="85">
        <f>Original_data!I8</f>
        <v>0</v>
      </c>
      <c r="AI23" s="85">
        <f>Original_data!J8</f>
        <v>0</v>
      </c>
      <c r="AJ23" s="85">
        <f>Original_data!K8</f>
        <v>0</v>
      </c>
      <c r="AK23" s="85">
        <f>Original_data!L8</f>
        <v>0</v>
      </c>
      <c r="AL23" s="85">
        <f>Original_data!M8</f>
        <v>0</v>
      </c>
      <c r="AM23" s="85">
        <f>Original_data!N8</f>
        <v>0</v>
      </c>
      <c r="AN23" s="85">
        <f>Original_data!O8</f>
        <v>0</v>
      </c>
      <c r="AO23" s="85">
        <f>Original_data!BA8</f>
        <v>0</v>
      </c>
      <c r="AP23" s="85">
        <f>Original_data!P8</f>
        <v>0</v>
      </c>
      <c r="AQ23" s="85">
        <f>Original_data!Q8</f>
        <v>0</v>
      </c>
      <c r="AR23" s="85">
        <f>Original_data!R8</f>
        <v>0</v>
      </c>
      <c r="AS23" s="85">
        <f>Original_data!S8</f>
        <v>-3292</v>
      </c>
      <c r="AT23" s="85">
        <f>Original_data!U8</f>
        <v>59268</v>
      </c>
      <c r="AU23" s="85">
        <f>Original_data!V8</f>
        <v>-3872</v>
      </c>
      <c r="AV23" s="85">
        <f>Original_data!W8</f>
        <v>0</v>
      </c>
      <c r="AW23" s="85">
        <f>Original_data!X8</f>
        <v>1100</v>
      </c>
      <c r="AX23" s="85">
        <f>Original_data!Y8</f>
        <v>0</v>
      </c>
      <c r="AY23" s="85">
        <f>Original_data!Z8</f>
        <v>0</v>
      </c>
      <c r="AZ23" s="85">
        <f>Original_data!AA8</f>
        <v>0</v>
      </c>
      <c r="BA23" s="85">
        <f>Original_data!AB8</f>
        <v>-1748</v>
      </c>
      <c r="BB23" s="85">
        <f>Original_data!AC8</f>
        <v>-5104</v>
      </c>
      <c r="BC23" s="85">
        <f>Original_data!AD8</f>
        <v>88</v>
      </c>
      <c r="BD23" s="85">
        <f>Original_data!AE8</f>
        <v>0</v>
      </c>
      <c r="BE23" s="85">
        <f>Original_data!AF8</f>
        <v>1548</v>
      </c>
      <c r="BF23" s="85">
        <f>Original_data!AG8</f>
        <v>602</v>
      </c>
      <c r="BG23" s="85">
        <f>Original_data!AH8</f>
        <v>6177</v>
      </c>
      <c r="BH23" s="85">
        <f>Original_data!AI8</f>
        <v>-4720</v>
      </c>
      <c r="BI23" s="85">
        <f>Original_data!AJ8</f>
        <v>-11308</v>
      </c>
      <c r="BJ23" s="85">
        <f>Original_data!AK8</f>
        <v>872</v>
      </c>
      <c r="BK23" s="85">
        <f>Original_data!AL8</f>
        <v>-3738</v>
      </c>
      <c r="BL23" s="85">
        <f>Original_data!AM8</f>
        <v>-234</v>
      </c>
      <c r="BM23" s="85">
        <f>Original_data!AN8</f>
        <v>-160</v>
      </c>
      <c r="BN23" s="85">
        <f>Original_data!AO8</f>
        <v>64</v>
      </c>
      <c r="BO23" s="85">
        <f>Original_data!AP8</f>
        <v>-360</v>
      </c>
      <c r="BP23" s="85">
        <f>Original_data!AQ8</f>
        <v>0</v>
      </c>
      <c r="BQ23" s="85">
        <f>Original_data!AR8</f>
        <v>0</v>
      </c>
      <c r="BR23" s="85">
        <f>Original_data!AS8</f>
        <v>0</v>
      </c>
      <c r="BS23" s="85">
        <f>Original_data!AT8</f>
        <v>0</v>
      </c>
      <c r="BT23" s="85">
        <f>Original_data!AU8</f>
        <v>0</v>
      </c>
      <c r="BU23" s="85">
        <f>Original_data!AV8</f>
        <v>378</v>
      </c>
      <c r="BV23" s="85">
        <f>Original_data!AW8</f>
        <v>2627</v>
      </c>
      <c r="BW23" s="85">
        <f>Original_data!AX8</f>
        <v>0</v>
      </c>
      <c r="BX23" s="85">
        <f>Original_data!AY8</f>
        <v>0</v>
      </c>
      <c r="BY23" s="85">
        <f>Original_data!AZ8</f>
        <v>0</v>
      </c>
      <c r="BZ23" s="85">
        <f>Original_data!BB8</f>
        <v>0</v>
      </c>
      <c r="CA23" s="85">
        <f>Original_data!BC8</f>
        <v>0</v>
      </c>
      <c r="CB23" s="85">
        <f>Original_data!BD8</f>
        <v>0</v>
      </c>
      <c r="CC23" s="85">
        <f>Original_data!BE8</f>
        <v>0</v>
      </c>
      <c r="CD23" s="85">
        <f>Original_data!BF8</f>
        <v>0</v>
      </c>
      <c r="CE23" s="85">
        <f>Original_data!BG8</f>
        <v>0</v>
      </c>
      <c r="CF23" s="85">
        <f>Original_data!BH8</f>
        <v>0</v>
      </c>
      <c r="CG23" s="85">
        <f>Original_data!BI8</f>
        <v>0</v>
      </c>
      <c r="CH23" s="85">
        <f>Original_data!BJ8</f>
        <v>0</v>
      </c>
      <c r="CI23" s="85">
        <f>Original_data!BK8</f>
        <v>0</v>
      </c>
      <c r="CJ23" s="85">
        <f>Original_data!BL8</f>
        <v>0</v>
      </c>
    </row>
    <row r="24" spans="1:88" ht="5.4" customHeight="1" x14ac:dyDescent="0.25">
      <c r="B24" s="416"/>
      <c r="G24" s="89"/>
      <c r="H24" s="125"/>
      <c r="I24" s="89"/>
      <c r="N24" s="86"/>
      <c r="Z24" s="78"/>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row>
    <row r="25" spans="1:88" ht="16.95" customHeight="1" x14ac:dyDescent="0.25">
      <c r="B25" s="416"/>
      <c r="D25" s="372" t="str">
        <f>"Value in PSUT"&amp;D4</f>
        <v>Value in PSUT (in PJ)</v>
      </c>
      <c r="E25" s="373"/>
      <c r="F25" s="144" t="s">
        <v>326</v>
      </c>
      <c r="G25" s="150" t="str">
        <f>IF(Matrix!D15="","",Matrix!D15)</f>
        <v>Acc</v>
      </c>
      <c r="H25" s="124" t="s">
        <v>312</v>
      </c>
      <c r="I25" s="146">
        <f>IF(Matrix!C15="","",Matrix!C15)</f>
        <v>-1E-3</v>
      </c>
      <c r="N25" s="127">
        <f>SUM(O25:X25)</f>
        <v>-4.6649999999999965</v>
      </c>
      <c r="O25" s="85">
        <f>O23*$I25</f>
        <v>33.523000000000003</v>
      </c>
      <c r="P25" s="85">
        <f t="shared" ref="P25:X25" si="5">P23*$I25</f>
        <v>0</v>
      </c>
      <c r="Q25" s="85">
        <f t="shared" si="5"/>
        <v>0</v>
      </c>
      <c r="R25" s="85">
        <f t="shared" si="5"/>
        <v>3.2920000000000003</v>
      </c>
      <c r="S25" s="345">
        <f t="shared" si="5"/>
        <v>-38.475000000000001</v>
      </c>
      <c r="T25" s="85">
        <f t="shared" si="5"/>
        <v>-3.0049999999999999</v>
      </c>
      <c r="U25" s="85">
        <f t="shared" si="5"/>
        <v>0</v>
      </c>
      <c r="V25" s="85">
        <f t="shared" si="5"/>
        <v>0</v>
      </c>
      <c r="W25" s="85">
        <f t="shared" si="5"/>
        <v>0</v>
      </c>
      <c r="X25" s="85">
        <f t="shared" si="5"/>
        <v>0</v>
      </c>
      <c r="Z25" s="78"/>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row>
    <row r="26" spans="1:88" ht="8.4" customHeight="1" x14ac:dyDescent="0.25">
      <c r="A26" s="86"/>
      <c r="B26" s="86"/>
      <c r="C26" s="86"/>
      <c r="D26" s="86"/>
      <c r="E26" s="86"/>
      <c r="F26" s="86"/>
      <c r="G26" s="151"/>
      <c r="H26" s="125"/>
      <c r="I26" s="86"/>
      <c r="J26" s="86"/>
      <c r="K26" s="86"/>
      <c r="L26" s="86"/>
      <c r="M26" s="86"/>
      <c r="N26" s="86"/>
      <c r="Z26" s="78"/>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row>
    <row r="27" spans="1:88" ht="8.4" customHeight="1" x14ac:dyDescent="0.25">
      <c r="A27" s="86"/>
      <c r="B27" s="86"/>
      <c r="C27" s="86"/>
      <c r="D27" s="86"/>
      <c r="E27" s="86"/>
      <c r="F27" s="86"/>
      <c r="G27" s="151"/>
      <c r="H27" s="125"/>
      <c r="I27" s="86"/>
      <c r="J27" s="86"/>
      <c r="K27" s="86"/>
      <c r="L27" s="86"/>
      <c r="M27" s="86"/>
      <c r="N27" s="86"/>
      <c r="Z27" s="78"/>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row>
    <row r="28" spans="1:88" ht="16.95" customHeight="1" x14ac:dyDescent="0.25">
      <c r="B28" s="416" t="s">
        <v>278</v>
      </c>
      <c r="D28" s="372" t="str">
        <f>"Value in energy balance "&amp;$B$4</f>
        <v>Value in energy balance (in TJ)</v>
      </c>
      <c r="E28" s="408"/>
      <c r="F28" s="408"/>
      <c r="G28" s="373"/>
      <c r="H28" s="108"/>
      <c r="I28" s="108"/>
      <c r="N28" s="85">
        <f>SUM(O28:X28)</f>
        <v>40503</v>
      </c>
      <c r="O28" s="85">
        <f t="shared" ref="O28:X28" si="6">SUMIF($AA$8:$CJ$8,O$10,$AA28:$CJ28)</f>
        <v>0</v>
      </c>
      <c r="P28" s="85">
        <f t="shared" si="6"/>
        <v>0</v>
      </c>
      <c r="Q28" s="85">
        <f t="shared" si="6"/>
        <v>0</v>
      </c>
      <c r="R28" s="85">
        <f t="shared" si="6"/>
        <v>0</v>
      </c>
      <c r="S28" s="85">
        <f t="shared" si="6"/>
        <v>40503</v>
      </c>
      <c r="T28" s="85">
        <f t="shared" si="6"/>
        <v>0</v>
      </c>
      <c r="U28" s="85">
        <f t="shared" si="6"/>
        <v>0</v>
      </c>
      <c r="V28" s="85">
        <f t="shared" si="6"/>
        <v>0</v>
      </c>
      <c r="W28" s="85">
        <f t="shared" si="6"/>
        <v>0</v>
      </c>
      <c r="X28" s="85">
        <f t="shared" si="6"/>
        <v>0</v>
      </c>
      <c r="Z28" s="78"/>
      <c r="AA28" s="85">
        <f>Original_data!B10</f>
        <v>0</v>
      </c>
      <c r="AB28" s="85">
        <f>Original_data!C10</f>
        <v>0</v>
      </c>
      <c r="AC28" s="85">
        <f>Original_data!D10</f>
        <v>0</v>
      </c>
      <c r="AD28" s="85">
        <f>Original_data!E10</f>
        <v>0</v>
      </c>
      <c r="AE28" s="85">
        <f>Original_data!F10</f>
        <v>0</v>
      </c>
      <c r="AF28" s="85">
        <f>Original_data!G10</f>
        <v>0</v>
      </c>
      <c r="AG28" s="85">
        <f>Original_data!H10</f>
        <v>0</v>
      </c>
      <c r="AH28" s="85">
        <f>Original_data!I10</f>
        <v>0</v>
      </c>
      <c r="AI28" s="85">
        <f>Original_data!J10</f>
        <v>0</v>
      </c>
      <c r="AJ28" s="85">
        <f>Original_data!K10</f>
        <v>0</v>
      </c>
      <c r="AK28" s="85">
        <f>Original_data!L10</f>
        <v>0</v>
      </c>
      <c r="AL28" s="85">
        <f>Original_data!M10</f>
        <v>0</v>
      </c>
      <c r="AM28" s="85">
        <f>Original_data!N10</f>
        <v>0</v>
      </c>
      <c r="AN28" s="85">
        <f>Original_data!O10</f>
        <v>0</v>
      </c>
      <c r="AO28" s="85">
        <f>Original_data!BA10</f>
        <v>0</v>
      </c>
      <c r="AP28" s="85">
        <f>Original_data!P10</f>
        <v>0</v>
      </c>
      <c r="AQ28" s="85">
        <f>Original_data!Q10</f>
        <v>0</v>
      </c>
      <c r="AR28" s="85">
        <f>Original_data!R10</f>
        <v>0</v>
      </c>
      <c r="AS28" s="85">
        <f>Original_data!S10</f>
        <v>0</v>
      </c>
      <c r="AT28" s="85">
        <f>Original_data!U10</f>
        <v>0</v>
      </c>
      <c r="AU28" s="85">
        <f>Original_data!V10</f>
        <v>-16808</v>
      </c>
      <c r="AV28" s="85">
        <f>Original_data!W10</f>
        <v>27808</v>
      </c>
      <c r="AW28" s="85">
        <f>Original_data!X10</f>
        <v>0</v>
      </c>
      <c r="AX28" s="85">
        <f>Original_data!Y10</f>
        <v>0</v>
      </c>
      <c r="AY28" s="85">
        <f>Original_data!Z10</f>
        <v>125235</v>
      </c>
      <c r="AZ28" s="85">
        <f>Original_data!AA10</f>
        <v>0</v>
      </c>
      <c r="BA28" s="85">
        <f>Original_data!AB10</f>
        <v>-4462</v>
      </c>
      <c r="BB28" s="85">
        <f>Original_data!AC10</f>
        <v>298408</v>
      </c>
      <c r="BC28" s="85">
        <f>Original_data!AD10</f>
        <v>0</v>
      </c>
      <c r="BD28" s="85">
        <f>Original_data!AE10</f>
        <v>0</v>
      </c>
      <c r="BE28" s="85">
        <f>Original_data!AF10</f>
        <v>-1032</v>
      </c>
      <c r="BF28" s="85">
        <f>Original_data!AG10</f>
        <v>-3913</v>
      </c>
      <c r="BG28" s="85">
        <f>Original_data!AH10</f>
        <v>-16060</v>
      </c>
      <c r="BH28" s="85">
        <f>Original_data!AI10</f>
        <v>-87000</v>
      </c>
      <c r="BI28" s="85">
        <f>Original_data!AJ10</f>
        <v>-251944</v>
      </c>
      <c r="BJ28" s="85">
        <f>Original_data!AK10</f>
        <v>-19707</v>
      </c>
      <c r="BK28" s="85">
        <f>Original_data!AL10</f>
        <v>-1176</v>
      </c>
      <c r="BL28" s="85">
        <f>Original_data!AM10</f>
        <v>-78</v>
      </c>
      <c r="BM28" s="85">
        <f>Original_data!AN10</f>
        <v>360</v>
      </c>
      <c r="BN28" s="85">
        <f>Original_data!AO10</f>
        <v>-1248</v>
      </c>
      <c r="BO28" s="85">
        <f>Original_data!AP10</f>
        <v>-7880</v>
      </c>
      <c r="BP28" s="85">
        <f>Original_data!AQ10</f>
        <v>0</v>
      </c>
      <c r="BQ28" s="85">
        <f>Original_data!AR10</f>
        <v>0</v>
      </c>
      <c r="BR28" s="85">
        <f>Original_data!AS10</f>
        <v>0</v>
      </c>
      <c r="BS28" s="85">
        <f>Original_data!AT10</f>
        <v>0</v>
      </c>
      <c r="BT28" s="85">
        <f>Original_data!AU10</f>
        <v>0</v>
      </c>
      <c r="BU28" s="85">
        <f>Original_data!AV10</f>
        <v>0</v>
      </c>
      <c r="BV28" s="85">
        <f>Original_data!AW10</f>
        <v>0</v>
      </c>
      <c r="BW28" s="85">
        <f>Original_data!AX10</f>
        <v>0</v>
      </c>
      <c r="BX28" s="85">
        <f>Original_data!AY10</f>
        <v>0</v>
      </c>
      <c r="BY28" s="85">
        <f>Original_data!AZ10</f>
        <v>0</v>
      </c>
      <c r="BZ28" s="85">
        <f>Original_data!BB10</f>
        <v>0</v>
      </c>
      <c r="CA28" s="85">
        <f>Original_data!BC10</f>
        <v>0</v>
      </c>
      <c r="CB28" s="85">
        <f>Original_data!BD10</f>
        <v>0</v>
      </c>
      <c r="CC28" s="85">
        <f>Original_data!BE10</f>
        <v>0</v>
      </c>
      <c r="CD28" s="85">
        <f>Original_data!BF10</f>
        <v>0</v>
      </c>
      <c r="CE28" s="85">
        <f>Original_data!BG10</f>
        <v>0</v>
      </c>
      <c r="CF28" s="85">
        <f>Original_data!BH10</f>
        <v>0</v>
      </c>
      <c r="CG28" s="85">
        <f>Original_data!BI10</f>
        <v>0</v>
      </c>
      <c r="CH28" s="85">
        <f>Original_data!BJ10</f>
        <v>0</v>
      </c>
      <c r="CI28" s="85">
        <f>Original_data!BK10</f>
        <v>0</v>
      </c>
      <c r="CJ28" s="85">
        <f>Original_data!BL10</f>
        <v>0</v>
      </c>
    </row>
    <row r="29" spans="1:88" ht="4.2" customHeight="1" x14ac:dyDescent="0.25">
      <c r="B29" s="416"/>
      <c r="G29" s="79"/>
      <c r="H29" s="125"/>
      <c r="I29" s="78"/>
      <c r="N29" s="86"/>
      <c r="Z29" s="78"/>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row>
    <row r="30" spans="1:88" ht="16.95" customHeight="1" x14ac:dyDescent="0.25">
      <c r="B30" s="416"/>
      <c r="D30" s="366" t="str">
        <f>"Value in PSUT"&amp;D4</f>
        <v>Value in PSUT (in PJ)</v>
      </c>
      <c r="E30" s="366" t="s">
        <v>280</v>
      </c>
      <c r="F30" s="144" t="s">
        <v>330</v>
      </c>
      <c r="G30" s="150" t="str">
        <f>Matrix!D16</f>
        <v>Acc</v>
      </c>
      <c r="H30" s="124" t="s">
        <v>317</v>
      </c>
      <c r="I30" s="146">
        <f>Matrix!C16</f>
        <v>1E-3</v>
      </c>
      <c r="L30" s="180">
        <f>N30</f>
        <v>40.503</v>
      </c>
      <c r="N30" s="127">
        <f t="shared" ref="N30:N32" si="7">SUM(O30:X30)</f>
        <v>40.503</v>
      </c>
      <c r="O30" s="85">
        <f>O$28*$I30</f>
        <v>0</v>
      </c>
      <c r="P30" s="85">
        <f t="shared" ref="P30:X32" si="8">P$28*$I30</f>
        <v>0</v>
      </c>
      <c r="Q30" s="85">
        <f t="shared" si="8"/>
        <v>0</v>
      </c>
      <c r="R30" s="85">
        <f t="shared" si="8"/>
        <v>0</v>
      </c>
      <c r="S30" s="345">
        <f t="shared" si="8"/>
        <v>40.503</v>
      </c>
      <c r="T30" s="85">
        <f t="shared" si="8"/>
        <v>0</v>
      </c>
      <c r="U30" s="85">
        <f t="shared" si="8"/>
        <v>0</v>
      </c>
      <c r="V30" s="85">
        <f t="shared" si="8"/>
        <v>0</v>
      </c>
      <c r="W30" s="85">
        <f t="shared" si="8"/>
        <v>0</v>
      </c>
      <c r="X30" s="85">
        <f t="shared" si="8"/>
        <v>0</v>
      </c>
      <c r="Y30" s="78"/>
      <c r="Z30" s="78"/>
    </row>
    <row r="31" spans="1:88" ht="16.95" customHeight="1" x14ac:dyDescent="0.25">
      <c r="B31" s="416"/>
      <c r="D31" s="366"/>
      <c r="E31" s="366"/>
      <c r="F31" s="144" t="s">
        <v>331</v>
      </c>
      <c r="G31" s="150" t="s">
        <v>176</v>
      </c>
      <c r="H31" s="124" t="s">
        <v>314</v>
      </c>
      <c r="I31" s="146">
        <f>Matrix!C16</f>
        <v>1E-3</v>
      </c>
      <c r="L31" s="180">
        <f t="shared" ref="L31" si="9">N31</f>
        <v>40.503</v>
      </c>
      <c r="N31" s="127">
        <f t="shared" si="7"/>
        <v>40.503</v>
      </c>
      <c r="O31" s="85">
        <f t="shared" ref="O31:O32" si="10">O$28*$I31</f>
        <v>0</v>
      </c>
      <c r="P31" s="85">
        <f t="shared" si="8"/>
        <v>0</v>
      </c>
      <c r="Q31" s="85">
        <f t="shared" si="8"/>
        <v>0</v>
      </c>
      <c r="R31" s="85">
        <f t="shared" si="8"/>
        <v>0</v>
      </c>
      <c r="S31" s="85">
        <f t="shared" si="8"/>
        <v>40.503</v>
      </c>
      <c r="T31" s="85">
        <f t="shared" si="8"/>
        <v>0</v>
      </c>
      <c r="U31" s="85">
        <f t="shared" si="8"/>
        <v>0</v>
      </c>
      <c r="V31" s="85">
        <f t="shared" si="8"/>
        <v>0</v>
      </c>
      <c r="W31" s="85">
        <f t="shared" si="8"/>
        <v>0</v>
      </c>
      <c r="X31" s="85">
        <f t="shared" si="8"/>
        <v>0</v>
      </c>
      <c r="Y31" s="78"/>
      <c r="Z31" s="78"/>
    </row>
    <row r="32" spans="1:88" ht="16.95" customHeight="1" x14ac:dyDescent="0.25">
      <c r="B32" s="416"/>
      <c r="D32" s="366"/>
      <c r="E32" s="366"/>
      <c r="F32" s="144" t="s">
        <v>327</v>
      </c>
      <c r="G32" s="150" t="s">
        <v>176</v>
      </c>
      <c r="H32" s="124" t="s">
        <v>298</v>
      </c>
      <c r="I32" s="146">
        <f>Matrix!C16</f>
        <v>1E-3</v>
      </c>
      <c r="L32" s="180"/>
      <c r="N32" s="127">
        <f t="shared" si="7"/>
        <v>40.503</v>
      </c>
      <c r="O32" s="85">
        <f t="shared" si="10"/>
        <v>0</v>
      </c>
      <c r="P32" s="85">
        <f t="shared" si="8"/>
        <v>0</v>
      </c>
      <c r="Q32" s="85">
        <f t="shared" si="8"/>
        <v>0</v>
      </c>
      <c r="R32" s="85">
        <f t="shared" si="8"/>
        <v>0</v>
      </c>
      <c r="S32" s="85">
        <f t="shared" si="8"/>
        <v>40.503</v>
      </c>
      <c r="T32" s="85">
        <f t="shared" si="8"/>
        <v>0</v>
      </c>
      <c r="U32" s="85">
        <f t="shared" si="8"/>
        <v>0</v>
      </c>
      <c r="V32" s="85">
        <f t="shared" si="8"/>
        <v>0</v>
      </c>
      <c r="W32" s="85">
        <f t="shared" si="8"/>
        <v>0</v>
      </c>
      <c r="X32" s="85">
        <f t="shared" si="8"/>
        <v>0</v>
      </c>
      <c r="Y32" s="78"/>
      <c r="Z32" s="78"/>
    </row>
    <row r="33" spans="1:88" x14ac:dyDescent="0.25">
      <c r="A33" s="86"/>
      <c r="B33" s="86"/>
      <c r="C33" s="86"/>
      <c r="D33" s="86"/>
      <c r="E33" s="86"/>
      <c r="F33" s="86"/>
      <c r="G33" s="151"/>
      <c r="H33" s="125"/>
      <c r="I33" s="86"/>
      <c r="J33" s="86"/>
      <c r="K33" s="86"/>
      <c r="L33" s="86"/>
      <c r="M33" s="86"/>
      <c r="N33" s="86"/>
      <c r="Y33" s="78"/>
      <c r="Z33" s="78"/>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row>
    <row r="34" spans="1:88" x14ac:dyDescent="0.25">
      <c r="A34" s="86"/>
      <c r="B34" s="86"/>
      <c r="C34" s="86"/>
      <c r="D34" s="86"/>
      <c r="E34" s="86"/>
      <c r="F34" s="86"/>
      <c r="G34" s="151"/>
      <c r="H34" s="125"/>
      <c r="I34" s="86"/>
      <c r="J34" s="86"/>
      <c r="K34" s="86"/>
      <c r="L34" s="86"/>
      <c r="M34" s="86"/>
      <c r="N34" s="86"/>
      <c r="Y34" s="78"/>
      <c r="Z34" s="78"/>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row>
    <row r="35" spans="1:88" ht="16.95" customHeight="1" x14ac:dyDescent="0.25">
      <c r="B35" s="416" t="s">
        <v>279</v>
      </c>
      <c r="D35" s="372" t="str">
        <f>"Value in energy balance "&amp;$B$4</f>
        <v>Value in energy balance (in TJ)</v>
      </c>
      <c r="E35" s="408"/>
      <c r="F35" s="408"/>
      <c r="G35" s="373"/>
      <c r="H35" s="108"/>
      <c r="I35" s="108"/>
      <c r="N35" s="127">
        <f>SUM(O35:X35)</f>
        <v>99</v>
      </c>
      <c r="O35" s="85">
        <f t="shared" ref="O35:X35" si="11">SUMIF($AA$8:$CJ$8,O$10,$AA35:$CJ35)</f>
        <v>1807</v>
      </c>
      <c r="P35" s="85">
        <f t="shared" si="11"/>
        <v>0</v>
      </c>
      <c r="Q35" s="85">
        <f t="shared" si="11"/>
        <v>0</v>
      </c>
      <c r="R35" s="85">
        <f>SUMIF($AA$8:$CJ$8,R$10,$AA35:$CJ35)</f>
        <v>-8644</v>
      </c>
      <c r="S35" s="85">
        <f t="shared" si="11"/>
        <v>13952</v>
      </c>
      <c r="T35" s="85">
        <f t="shared" si="11"/>
        <v>0</v>
      </c>
      <c r="U35" s="85">
        <f t="shared" si="11"/>
        <v>0</v>
      </c>
      <c r="V35" s="85">
        <f t="shared" si="11"/>
        <v>-5541</v>
      </c>
      <c r="W35" s="85">
        <f t="shared" si="11"/>
        <v>-1475</v>
      </c>
      <c r="X35" s="85">
        <f t="shared" si="11"/>
        <v>0</v>
      </c>
      <c r="Y35" s="78"/>
      <c r="Z35" s="78"/>
      <c r="AA35" s="85">
        <f>Original_data!B11</f>
        <v>0</v>
      </c>
      <c r="AB35" s="85">
        <f>Original_data!C11</f>
        <v>0</v>
      </c>
      <c r="AC35" s="85">
        <f>Original_data!D11</f>
        <v>1836</v>
      </c>
      <c r="AD35" s="85">
        <f>Original_data!E11</f>
        <v>0</v>
      </c>
      <c r="AE35" s="85">
        <f>Original_data!F11</f>
        <v>20</v>
      </c>
      <c r="AF35" s="85">
        <f>Original_data!G11</f>
        <v>0</v>
      </c>
      <c r="AG35" s="85">
        <f>Original_data!H11</f>
        <v>-29</v>
      </c>
      <c r="AH35" s="85">
        <f>Original_data!I11</f>
        <v>0</v>
      </c>
      <c r="AI35" s="85">
        <f>Original_data!J11</f>
        <v>0</v>
      </c>
      <c r="AJ35" s="85">
        <f>Original_data!K11</f>
        <v>-20</v>
      </c>
      <c r="AK35" s="85">
        <f>Original_data!L11</f>
        <v>0</v>
      </c>
      <c r="AL35" s="85">
        <f>Original_data!M11</f>
        <v>0</v>
      </c>
      <c r="AM35" s="85">
        <f>Original_data!N11</f>
        <v>0</v>
      </c>
      <c r="AN35" s="85">
        <f>Original_data!O11</f>
        <v>0</v>
      </c>
      <c r="AO35" s="85">
        <f>Original_data!BA11</f>
        <v>0</v>
      </c>
      <c r="AP35" s="85">
        <f>Original_data!P11</f>
        <v>0</v>
      </c>
      <c r="AQ35" s="85">
        <f>Original_data!Q11</f>
        <v>0</v>
      </c>
      <c r="AR35" s="85">
        <f>Original_data!R11</f>
        <v>0</v>
      </c>
      <c r="AS35" s="85">
        <f>Original_data!S11</f>
        <v>-8644</v>
      </c>
      <c r="AT35" s="85">
        <f>Original_data!U11</f>
        <v>0</v>
      </c>
      <c r="AU35" s="85">
        <f>Original_data!V11</f>
        <v>0</v>
      </c>
      <c r="AV35" s="85">
        <f>Original_data!W11</f>
        <v>15444</v>
      </c>
      <c r="AW35" s="85">
        <f>Original_data!X11</f>
        <v>0</v>
      </c>
      <c r="AX35" s="85">
        <f>Original_data!Y11</f>
        <v>0</v>
      </c>
      <c r="AY35" s="85">
        <f>Original_data!Z11</f>
        <v>0</v>
      </c>
      <c r="AZ35" s="85">
        <f>Original_data!AA11</f>
        <v>0</v>
      </c>
      <c r="BA35" s="85">
        <f>Original_data!AB11</f>
        <v>-92</v>
      </c>
      <c r="BB35" s="85">
        <f>Original_data!AC11</f>
        <v>44</v>
      </c>
      <c r="BC35" s="85">
        <f>Original_data!AD11</f>
        <v>-88</v>
      </c>
      <c r="BD35" s="85">
        <f>Original_data!AE11</f>
        <v>0</v>
      </c>
      <c r="BE35" s="85">
        <f>Original_data!AF11</f>
        <v>-43</v>
      </c>
      <c r="BF35" s="85">
        <f>Original_data!AG11</f>
        <v>-43</v>
      </c>
      <c r="BG35" s="85">
        <f>Original_data!AH11</f>
        <v>-2897</v>
      </c>
      <c r="BH35" s="85">
        <f>Original_data!AI11</f>
        <v>160</v>
      </c>
      <c r="BI35" s="85">
        <f>Original_data!AJ11</f>
        <v>-88</v>
      </c>
      <c r="BJ35" s="85">
        <f>Original_data!AK11</f>
        <v>-1090</v>
      </c>
      <c r="BK35" s="85">
        <f>Original_data!AL11</f>
        <v>-84</v>
      </c>
      <c r="BL35" s="85">
        <f>Original_data!AM11</f>
        <v>-39</v>
      </c>
      <c r="BM35" s="85">
        <f>Original_data!AN11</f>
        <v>0</v>
      </c>
      <c r="BN35" s="85">
        <f>Original_data!AO11</f>
        <v>-32</v>
      </c>
      <c r="BO35" s="85">
        <f>Original_data!AP11</f>
        <v>2800</v>
      </c>
      <c r="BP35" s="85">
        <f>Original_data!AQ11</f>
        <v>0</v>
      </c>
      <c r="BQ35" s="85">
        <f>Original_data!AR11</f>
        <v>0</v>
      </c>
      <c r="BR35" s="85">
        <f>Original_data!AS11</f>
        <v>0</v>
      </c>
      <c r="BS35" s="85">
        <f>Original_data!AT11</f>
        <v>0</v>
      </c>
      <c r="BT35" s="85">
        <f>Original_data!AU11</f>
        <v>0</v>
      </c>
      <c r="BU35" s="85">
        <f>Original_data!AV11</f>
        <v>0</v>
      </c>
      <c r="BV35" s="85">
        <f>Original_data!AW11</f>
        <v>0</v>
      </c>
      <c r="BW35" s="85">
        <f>Original_data!AX11</f>
        <v>0</v>
      </c>
      <c r="BX35" s="85">
        <f>Original_data!AY11</f>
        <v>0</v>
      </c>
      <c r="BY35" s="85">
        <f>Original_data!AZ11</f>
        <v>0</v>
      </c>
      <c r="BZ35" s="85">
        <f>Original_data!BB11</f>
        <v>0</v>
      </c>
      <c r="CA35" s="85">
        <f>Original_data!BC11</f>
        <v>0</v>
      </c>
      <c r="CB35" s="85">
        <f>Original_data!BD11</f>
        <v>0</v>
      </c>
      <c r="CC35" s="85">
        <f>Original_data!BE11</f>
        <v>0</v>
      </c>
      <c r="CD35" s="85">
        <f>Original_data!BF11</f>
        <v>0</v>
      </c>
      <c r="CE35" s="85">
        <f>Original_data!BG11</f>
        <v>0</v>
      </c>
      <c r="CF35" s="85">
        <f>Original_data!BH11</f>
        <v>0</v>
      </c>
      <c r="CG35" s="85">
        <f>Original_data!BI11</f>
        <v>0</v>
      </c>
      <c r="CH35" s="85">
        <f>Original_data!BJ11</f>
        <v>0</v>
      </c>
      <c r="CI35" s="85">
        <f>Original_data!BK11</f>
        <v>-5541</v>
      </c>
      <c r="CJ35" s="85">
        <f>Original_data!BL11</f>
        <v>-1475</v>
      </c>
    </row>
    <row r="36" spans="1:88" ht="3.6" customHeight="1" x14ac:dyDescent="0.25">
      <c r="B36" s="416"/>
      <c r="G36" s="79"/>
      <c r="H36" s="125"/>
      <c r="I36" s="78"/>
      <c r="Y36" s="78"/>
      <c r="Z36" s="78"/>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row>
    <row r="37" spans="1:88" ht="16.95" customHeight="1" x14ac:dyDescent="0.25">
      <c r="B37" s="416"/>
      <c r="D37" s="409" t="s">
        <v>336</v>
      </c>
      <c r="E37" s="410"/>
      <c r="F37" s="410"/>
      <c r="G37" s="165" t="s">
        <v>181</v>
      </c>
      <c r="H37" s="108"/>
      <c r="I37" s="94"/>
      <c r="N37" s="127">
        <f t="shared" ref="N37:N45" si="12">SUM(O37:X37)</f>
        <v>0</v>
      </c>
      <c r="O37" s="96"/>
      <c r="P37" s="96"/>
      <c r="Q37" s="96"/>
      <c r="R37" s="96"/>
      <c r="S37" s="96"/>
      <c r="T37" s="96"/>
      <c r="U37" s="96"/>
      <c r="V37" s="96"/>
      <c r="W37" s="96"/>
      <c r="X37" s="96"/>
      <c r="Y37" s="78"/>
      <c r="Z37" s="78"/>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row>
    <row r="38" spans="1:88" ht="16.95" customHeight="1" x14ac:dyDescent="0.25">
      <c r="B38" s="416"/>
      <c r="D38" s="411"/>
      <c r="E38" s="412"/>
      <c r="F38" s="412"/>
      <c r="G38" s="166" t="s">
        <v>179</v>
      </c>
      <c r="H38" s="108"/>
      <c r="I38" s="94"/>
      <c r="N38" s="127">
        <f t="shared" si="12"/>
        <v>0</v>
      </c>
      <c r="O38" s="96"/>
      <c r="P38" s="96"/>
      <c r="Q38" s="96"/>
      <c r="R38" s="96"/>
      <c r="S38" s="96"/>
      <c r="T38" s="96"/>
      <c r="U38" s="96"/>
      <c r="V38" s="96"/>
      <c r="W38" s="96"/>
      <c r="X38" s="96"/>
      <c r="Z38" s="78"/>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row>
    <row r="39" spans="1:88" ht="16.95" customHeight="1" x14ac:dyDescent="0.25">
      <c r="B39" s="416"/>
      <c r="D39" s="411"/>
      <c r="E39" s="412"/>
      <c r="F39" s="412"/>
      <c r="G39" s="166" t="s">
        <v>176</v>
      </c>
      <c r="H39" s="108"/>
      <c r="I39" s="94"/>
      <c r="N39" s="127">
        <f t="shared" si="12"/>
        <v>99</v>
      </c>
      <c r="O39" s="96">
        <f>O35</f>
        <v>1807</v>
      </c>
      <c r="P39" s="96"/>
      <c r="Q39" s="96"/>
      <c r="R39" s="96">
        <f>R35</f>
        <v>-8644</v>
      </c>
      <c r="S39" s="96">
        <f>S35</f>
        <v>13952</v>
      </c>
      <c r="T39" s="96"/>
      <c r="U39" s="96"/>
      <c r="V39" s="96">
        <f>V35</f>
        <v>-5541</v>
      </c>
      <c r="W39" s="96">
        <f>W35</f>
        <v>-1475</v>
      </c>
      <c r="X39" s="96"/>
      <c r="Z39" s="78"/>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row>
    <row r="40" spans="1:88" ht="16.95" customHeight="1" x14ac:dyDescent="0.25">
      <c r="B40" s="416"/>
      <c r="D40" s="411"/>
      <c r="E40" s="412"/>
      <c r="F40" s="412"/>
      <c r="G40" s="166" t="s">
        <v>177</v>
      </c>
      <c r="H40" s="108"/>
      <c r="I40" s="94"/>
      <c r="N40" s="127">
        <f t="shared" si="12"/>
        <v>0</v>
      </c>
      <c r="O40" s="96"/>
      <c r="P40" s="96"/>
      <c r="Q40" s="96"/>
      <c r="R40" s="96"/>
      <c r="S40" s="96"/>
      <c r="T40" s="96"/>
      <c r="U40" s="96"/>
      <c r="V40" s="96"/>
      <c r="W40" s="96"/>
      <c r="X40" s="96"/>
      <c r="Z40" s="78"/>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row>
    <row r="41" spans="1:88" ht="16.95" customHeight="1" x14ac:dyDescent="0.25">
      <c r="B41" s="416"/>
      <c r="D41" s="411"/>
      <c r="E41" s="412"/>
      <c r="F41" s="412"/>
      <c r="G41" s="166" t="s">
        <v>178</v>
      </c>
      <c r="H41" s="108"/>
      <c r="I41" s="94"/>
      <c r="N41" s="127">
        <f t="shared" si="12"/>
        <v>0</v>
      </c>
      <c r="O41" s="96"/>
      <c r="P41" s="96"/>
      <c r="Q41" s="96"/>
      <c r="R41" s="96"/>
      <c r="S41" s="96"/>
      <c r="T41" s="96"/>
      <c r="U41" s="96"/>
      <c r="V41" s="96"/>
      <c r="W41" s="96"/>
      <c r="X41" s="96"/>
      <c r="Z41" s="78"/>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row>
    <row r="42" spans="1:88" ht="16.95" customHeight="1" x14ac:dyDescent="0.25">
      <c r="B42" s="416"/>
      <c r="D42" s="411"/>
      <c r="E42" s="412"/>
      <c r="F42" s="412"/>
      <c r="G42" s="166" t="s">
        <v>140</v>
      </c>
      <c r="H42" s="108"/>
      <c r="I42" s="94"/>
      <c r="N42" s="127">
        <f t="shared" si="12"/>
        <v>0</v>
      </c>
      <c r="O42" s="96"/>
      <c r="P42" s="96"/>
      <c r="Q42" s="96"/>
      <c r="R42" s="96"/>
      <c r="S42" s="96"/>
      <c r="T42" s="96"/>
      <c r="U42" s="96"/>
      <c r="V42" s="96"/>
      <c r="W42" s="96"/>
      <c r="X42" s="96"/>
      <c r="Z42" s="78"/>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row>
    <row r="43" spans="1:88" ht="16.95" customHeight="1" x14ac:dyDescent="0.25">
      <c r="B43" s="416"/>
      <c r="D43" s="411"/>
      <c r="E43" s="412"/>
      <c r="F43" s="412"/>
      <c r="G43" s="166" t="s">
        <v>180</v>
      </c>
      <c r="H43" s="108"/>
      <c r="I43" s="94"/>
      <c r="N43" s="127">
        <f t="shared" si="12"/>
        <v>0</v>
      </c>
      <c r="O43" s="96"/>
      <c r="P43" s="96"/>
      <c r="Q43" s="96"/>
      <c r="R43" s="96"/>
      <c r="S43" s="96"/>
      <c r="T43" s="96"/>
      <c r="U43" s="96"/>
      <c r="V43" s="96"/>
      <c r="W43" s="96"/>
      <c r="X43" s="96"/>
      <c r="Z43" s="78"/>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row>
    <row r="44" spans="1:88" ht="16.95" customHeight="1" x14ac:dyDescent="0.25">
      <c r="B44" s="416"/>
      <c r="D44" s="411"/>
      <c r="E44" s="412"/>
      <c r="F44" s="412"/>
      <c r="G44" s="166" t="s">
        <v>174</v>
      </c>
      <c r="H44" s="108"/>
      <c r="I44" s="94"/>
      <c r="N44" s="127">
        <f t="shared" si="12"/>
        <v>0</v>
      </c>
      <c r="O44" s="96"/>
      <c r="P44" s="96"/>
      <c r="Q44" s="96"/>
      <c r="R44" s="96"/>
      <c r="S44" s="96"/>
      <c r="T44" s="96"/>
      <c r="U44" s="96"/>
      <c r="V44" s="96"/>
      <c r="W44" s="96"/>
      <c r="X44" s="96"/>
      <c r="Z44" s="78"/>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row>
    <row r="45" spans="1:88" ht="16.95" customHeight="1" x14ac:dyDescent="0.25">
      <c r="B45" s="416"/>
      <c r="D45" s="413"/>
      <c r="E45" s="414"/>
      <c r="F45" s="414"/>
      <c r="G45" s="167" t="s">
        <v>171</v>
      </c>
      <c r="H45" s="108"/>
      <c r="I45" s="94"/>
      <c r="N45" s="127">
        <f t="shared" si="12"/>
        <v>0</v>
      </c>
      <c r="O45" s="96"/>
      <c r="P45" s="96"/>
      <c r="Q45" s="96"/>
      <c r="R45" s="96"/>
      <c r="S45" s="96"/>
      <c r="T45" s="96"/>
      <c r="U45" s="96"/>
      <c r="V45" s="96"/>
      <c r="W45" s="96"/>
      <c r="X45" s="96"/>
      <c r="Z45" s="78"/>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row>
    <row r="46" spans="1:88" ht="3.6" customHeight="1" x14ac:dyDescent="0.25">
      <c r="B46" s="416"/>
      <c r="H46" s="125"/>
      <c r="Z46" s="78"/>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row>
    <row r="47" spans="1:88" ht="16.95" customHeight="1" x14ac:dyDescent="0.25">
      <c r="B47" s="416"/>
      <c r="D47" s="397" t="str">
        <f>"Value in PSUT"&amp;D4</f>
        <v>Value in PSUT (in PJ)</v>
      </c>
      <c r="E47" s="398"/>
      <c r="F47" s="403" t="s">
        <v>326</v>
      </c>
      <c r="G47" s="147" t="s">
        <v>181</v>
      </c>
      <c r="H47" s="181" t="s">
        <v>312</v>
      </c>
      <c r="I47" s="88">
        <f>Matrix!C17</f>
        <v>-1E-3</v>
      </c>
      <c r="N47" s="127">
        <f t="shared" ref="N47:N55" si="13">SUM(O47:X47)</f>
        <v>0</v>
      </c>
      <c r="O47" s="85">
        <f t="shared" ref="O47:O53" si="14">IF(SUM(O$37:O$45)=0,0,O37*O$35/SUM(O$37:O$45)*$I47)</f>
        <v>0</v>
      </c>
      <c r="P47" s="85">
        <f t="shared" ref="P47:X47" si="15">IF(SUM(P$37:P$45)=0,0,P37*P$35/SUM(P$37:P$45)*$I47)</f>
        <v>0</v>
      </c>
      <c r="Q47" s="85">
        <f t="shared" si="15"/>
        <v>0</v>
      </c>
      <c r="R47" s="85">
        <f t="shared" si="15"/>
        <v>0</v>
      </c>
      <c r="S47" s="85">
        <f t="shared" si="15"/>
        <v>0</v>
      </c>
      <c r="T47" s="85">
        <f t="shared" si="15"/>
        <v>0</v>
      </c>
      <c r="U47" s="85">
        <f t="shared" si="15"/>
        <v>0</v>
      </c>
      <c r="V47" s="85">
        <f t="shared" si="15"/>
        <v>0</v>
      </c>
      <c r="W47" s="85">
        <f t="shared" si="15"/>
        <v>0</v>
      </c>
      <c r="X47" s="85">
        <f t="shared" si="15"/>
        <v>0</v>
      </c>
      <c r="Z47" s="78"/>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row>
    <row r="48" spans="1:88" ht="16.95" customHeight="1" x14ac:dyDescent="0.25">
      <c r="B48" s="416"/>
      <c r="D48" s="399"/>
      <c r="E48" s="400"/>
      <c r="F48" s="404"/>
      <c r="G48" s="148" t="s">
        <v>179</v>
      </c>
      <c r="H48" s="181" t="s">
        <v>312</v>
      </c>
      <c r="I48" s="88">
        <f>Matrix!C17</f>
        <v>-1E-3</v>
      </c>
      <c r="N48" s="127">
        <f t="shared" si="13"/>
        <v>0</v>
      </c>
      <c r="O48" s="85">
        <f t="shared" si="14"/>
        <v>0</v>
      </c>
      <c r="P48" s="85">
        <f t="shared" ref="P48:X48" si="16">IF(SUM(P$37:P$45)=0,0,P38*P$35/SUM(P$37:P$45)*$I48)</f>
        <v>0</v>
      </c>
      <c r="Q48" s="85">
        <f t="shared" si="16"/>
        <v>0</v>
      </c>
      <c r="R48" s="85">
        <f t="shared" si="16"/>
        <v>0</v>
      </c>
      <c r="S48" s="85">
        <f t="shared" si="16"/>
        <v>0</v>
      </c>
      <c r="T48" s="85">
        <f t="shared" si="16"/>
        <v>0</v>
      </c>
      <c r="U48" s="85">
        <f t="shared" si="16"/>
        <v>0</v>
      </c>
      <c r="V48" s="85">
        <f t="shared" si="16"/>
        <v>0</v>
      </c>
      <c r="W48" s="85">
        <f t="shared" si="16"/>
        <v>0</v>
      </c>
      <c r="X48" s="85">
        <f t="shared" si="16"/>
        <v>0</v>
      </c>
      <c r="Z48" s="78"/>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row>
    <row r="49" spans="2:88" ht="16.95" customHeight="1" x14ac:dyDescent="0.25">
      <c r="B49" s="416"/>
      <c r="D49" s="399"/>
      <c r="E49" s="400"/>
      <c r="F49" s="404"/>
      <c r="G49" s="148" t="s">
        <v>176</v>
      </c>
      <c r="H49" s="181" t="s">
        <v>312</v>
      </c>
      <c r="I49" s="88">
        <f>Matrix!C17</f>
        <v>-1E-3</v>
      </c>
      <c r="N49" s="127">
        <f t="shared" si="13"/>
        <v>-9.8999999999999755E-2</v>
      </c>
      <c r="O49" s="85">
        <f t="shared" si="14"/>
        <v>-1.8069999999999999</v>
      </c>
      <c r="P49" s="85">
        <f t="shared" ref="P49:X49" si="17">IF(SUM(P$37:P$45)=0,0,P39*P$35/SUM(P$37:P$45)*$I49)</f>
        <v>0</v>
      </c>
      <c r="Q49" s="85">
        <f t="shared" si="17"/>
        <v>0</v>
      </c>
      <c r="R49" s="85">
        <f t="shared" si="17"/>
        <v>8.6440000000000001</v>
      </c>
      <c r="S49" s="85">
        <f t="shared" si="17"/>
        <v>-13.952</v>
      </c>
      <c r="T49" s="85">
        <f t="shared" si="17"/>
        <v>0</v>
      </c>
      <c r="U49" s="85">
        <f t="shared" si="17"/>
        <v>0</v>
      </c>
      <c r="V49" s="85">
        <f t="shared" si="17"/>
        <v>5.5410000000000004</v>
      </c>
      <c r="W49" s="85">
        <f t="shared" si="17"/>
        <v>1.4750000000000001</v>
      </c>
      <c r="X49" s="85">
        <f t="shared" si="17"/>
        <v>0</v>
      </c>
      <c r="Z49" s="78"/>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row>
    <row r="50" spans="2:88" ht="16.95" customHeight="1" x14ac:dyDescent="0.25">
      <c r="B50" s="416"/>
      <c r="D50" s="399"/>
      <c r="E50" s="400"/>
      <c r="F50" s="404"/>
      <c r="G50" s="148" t="s">
        <v>177</v>
      </c>
      <c r="H50" s="181" t="s">
        <v>312</v>
      </c>
      <c r="I50" s="88">
        <f>Matrix!C17</f>
        <v>-1E-3</v>
      </c>
      <c r="N50" s="127">
        <f t="shared" si="13"/>
        <v>0</v>
      </c>
      <c r="O50" s="85">
        <f t="shared" si="14"/>
        <v>0</v>
      </c>
      <c r="P50" s="85">
        <f t="shared" ref="P50:X50" si="18">IF(SUM(P$37:P$45)=0,0,P40*P$35/SUM(P$37:P$45)*$I50)</f>
        <v>0</v>
      </c>
      <c r="Q50" s="85">
        <f t="shared" si="18"/>
        <v>0</v>
      </c>
      <c r="R50" s="85">
        <f t="shared" si="18"/>
        <v>0</v>
      </c>
      <c r="S50" s="85">
        <f t="shared" si="18"/>
        <v>0</v>
      </c>
      <c r="T50" s="85">
        <f t="shared" si="18"/>
        <v>0</v>
      </c>
      <c r="U50" s="85">
        <f t="shared" si="18"/>
        <v>0</v>
      </c>
      <c r="V50" s="85">
        <f t="shared" si="18"/>
        <v>0</v>
      </c>
      <c r="W50" s="85">
        <f t="shared" si="18"/>
        <v>0</v>
      </c>
      <c r="X50" s="85">
        <f t="shared" si="18"/>
        <v>0</v>
      </c>
      <c r="Z50" s="78"/>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row>
    <row r="51" spans="2:88" ht="16.95" customHeight="1" x14ac:dyDescent="0.25">
      <c r="B51" s="416"/>
      <c r="D51" s="399"/>
      <c r="E51" s="400"/>
      <c r="F51" s="404"/>
      <c r="G51" s="148" t="s">
        <v>178</v>
      </c>
      <c r="H51" s="181" t="s">
        <v>312</v>
      </c>
      <c r="I51" s="88">
        <f>Matrix!C17</f>
        <v>-1E-3</v>
      </c>
      <c r="N51" s="127">
        <f t="shared" si="13"/>
        <v>0</v>
      </c>
      <c r="O51" s="85">
        <f t="shared" si="14"/>
        <v>0</v>
      </c>
      <c r="P51" s="85">
        <f t="shared" ref="P51:X51" si="19">IF(SUM(P$37:P$45)=0,0,P41*P$35/SUM(P$37:P$45)*$I51)</f>
        <v>0</v>
      </c>
      <c r="Q51" s="85">
        <f t="shared" si="19"/>
        <v>0</v>
      </c>
      <c r="R51" s="85">
        <f t="shared" si="19"/>
        <v>0</v>
      </c>
      <c r="S51" s="85">
        <f t="shared" si="19"/>
        <v>0</v>
      </c>
      <c r="T51" s="85">
        <f t="shared" si="19"/>
        <v>0</v>
      </c>
      <c r="U51" s="85">
        <f t="shared" si="19"/>
        <v>0</v>
      </c>
      <c r="V51" s="85">
        <f t="shared" si="19"/>
        <v>0</v>
      </c>
      <c r="W51" s="85">
        <f t="shared" si="19"/>
        <v>0</v>
      </c>
      <c r="X51" s="85">
        <f t="shared" si="19"/>
        <v>0</v>
      </c>
      <c r="Z51" s="78"/>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row>
    <row r="52" spans="2:88" ht="16.95" customHeight="1" x14ac:dyDescent="0.25">
      <c r="B52" s="416"/>
      <c r="D52" s="399"/>
      <c r="E52" s="400"/>
      <c r="F52" s="404"/>
      <c r="G52" s="148" t="s">
        <v>140</v>
      </c>
      <c r="H52" s="181" t="s">
        <v>312</v>
      </c>
      <c r="I52" s="88">
        <f>Matrix!C17</f>
        <v>-1E-3</v>
      </c>
      <c r="N52" s="127">
        <f t="shared" si="13"/>
        <v>0</v>
      </c>
      <c r="O52" s="85">
        <f t="shared" si="14"/>
        <v>0</v>
      </c>
      <c r="P52" s="85">
        <f t="shared" ref="P52:X52" si="20">IF(SUM(P$37:P$45)=0,0,P42*P$35/SUM(P$37:P$45)*$I52)</f>
        <v>0</v>
      </c>
      <c r="Q52" s="85">
        <f t="shared" si="20"/>
        <v>0</v>
      </c>
      <c r="R52" s="85">
        <f t="shared" si="20"/>
        <v>0</v>
      </c>
      <c r="S52" s="85">
        <f t="shared" si="20"/>
        <v>0</v>
      </c>
      <c r="T52" s="85">
        <f t="shared" si="20"/>
        <v>0</v>
      </c>
      <c r="U52" s="85">
        <f t="shared" si="20"/>
        <v>0</v>
      </c>
      <c r="V52" s="85">
        <f t="shared" si="20"/>
        <v>0</v>
      </c>
      <c r="W52" s="85">
        <f t="shared" si="20"/>
        <v>0</v>
      </c>
      <c r="X52" s="85">
        <f t="shared" si="20"/>
        <v>0</v>
      </c>
      <c r="Z52" s="78"/>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row>
    <row r="53" spans="2:88" ht="16.95" customHeight="1" x14ac:dyDescent="0.25">
      <c r="B53" s="416"/>
      <c r="D53" s="399"/>
      <c r="E53" s="400"/>
      <c r="F53" s="404"/>
      <c r="G53" s="148" t="s">
        <v>180</v>
      </c>
      <c r="H53" s="181" t="s">
        <v>312</v>
      </c>
      <c r="I53" s="88">
        <f>Matrix!C17</f>
        <v>-1E-3</v>
      </c>
      <c r="N53" s="127">
        <f t="shared" si="13"/>
        <v>0</v>
      </c>
      <c r="O53" s="85">
        <f t="shared" si="14"/>
        <v>0</v>
      </c>
      <c r="P53" s="85">
        <f t="shared" ref="P53:X53" si="21">IF(SUM(P$37:P$45)=0,0,P43*P$35/SUM(P$37:P$45)*$I53)</f>
        <v>0</v>
      </c>
      <c r="Q53" s="85">
        <f t="shared" si="21"/>
        <v>0</v>
      </c>
      <c r="R53" s="85">
        <f t="shared" si="21"/>
        <v>0</v>
      </c>
      <c r="S53" s="85">
        <f t="shared" si="21"/>
        <v>0</v>
      </c>
      <c r="T53" s="85">
        <f t="shared" si="21"/>
        <v>0</v>
      </c>
      <c r="U53" s="85">
        <f t="shared" si="21"/>
        <v>0</v>
      </c>
      <c r="V53" s="85">
        <f t="shared" si="21"/>
        <v>0</v>
      </c>
      <c r="W53" s="85">
        <f t="shared" si="21"/>
        <v>0</v>
      </c>
      <c r="X53" s="85">
        <f t="shared" si="21"/>
        <v>0</v>
      </c>
      <c r="Z53" s="78"/>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row>
    <row r="54" spans="2:88" ht="16.95" customHeight="1" x14ac:dyDescent="0.25">
      <c r="B54" s="416"/>
      <c r="D54" s="399"/>
      <c r="E54" s="400"/>
      <c r="F54" s="404"/>
      <c r="G54" s="148" t="s">
        <v>174</v>
      </c>
      <c r="H54" s="181" t="s">
        <v>312</v>
      </c>
      <c r="I54" s="88">
        <f>Matrix!C17</f>
        <v>-1E-3</v>
      </c>
      <c r="N54" s="127">
        <f t="shared" si="13"/>
        <v>0</v>
      </c>
      <c r="O54" s="85">
        <f>IF(SUM(O$37:O$45)=0,O$35*$I54,O44*O$35/SUM(O$37:O$45)*$I54)</f>
        <v>0</v>
      </c>
      <c r="P54" s="85">
        <f t="shared" ref="P54:X54" si="22">IF(SUM(P$37:P$45)=0,P$35*$I54,P44*P$35/SUM(P$37:P$45)*$I54)</f>
        <v>0</v>
      </c>
      <c r="Q54" s="85">
        <f t="shared" si="22"/>
        <v>0</v>
      </c>
      <c r="R54" s="85">
        <f t="shared" si="22"/>
        <v>0</v>
      </c>
      <c r="S54" s="85">
        <f t="shared" si="22"/>
        <v>0</v>
      </c>
      <c r="T54" s="85">
        <f t="shared" si="22"/>
        <v>0</v>
      </c>
      <c r="U54" s="85">
        <f t="shared" si="22"/>
        <v>0</v>
      </c>
      <c r="V54" s="85">
        <f t="shared" si="22"/>
        <v>0</v>
      </c>
      <c r="W54" s="85">
        <f t="shared" si="22"/>
        <v>0</v>
      </c>
      <c r="X54" s="85">
        <f t="shared" si="22"/>
        <v>0</v>
      </c>
      <c r="Z54" s="78"/>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row>
    <row r="55" spans="2:88" ht="16.95" customHeight="1" x14ac:dyDescent="0.25">
      <c r="B55" s="416"/>
      <c r="D55" s="399"/>
      <c r="E55" s="400"/>
      <c r="F55" s="405"/>
      <c r="G55" s="149" t="s">
        <v>171</v>
      </c>
      <c r="H55" s="181" t="s">
        <v>312</v>
      </c>
      <c r="I55" s="88">
        <f>Matrix!C17</f>
        <v>-1E-3</v>
      </c>
      <c r="N55" s="127">
        <f t="shared" si="13"/>
        <v>0</v>
      </c>
      <c r="O55" s="85">
        <f t="shared" ref="O55:X55" si="23">IF(SUM(O$37:O$45)=0,0,O45*O$35/SUM(O$37:O$45)*$I55)</f>
        <v>0</v>
      </c>
      <c r="P55" s="85">
        <f t="shared" si="23"/>
        <v>0</v>
      </c>
      <c r="Q55" s="85">
        <f t="shared" si="23"/>
        <v>0</v>
      </c>
      <c r="R55" s="85">
        <f t="shared" si="23"/>
        <v>0</v>
      </c>
      <c r="S55" s="85">
        <f t="shared" si="23"/>
        <v>0</v>
      </c>
      <c r="T55" s="85">
        <f t="shared" si="23"/>
        <v>0</v>
      </c>
      <c r="U55" s="85">
        <f t="shared" si="23"/>
        <v>0</v>
      </c>
      <c r="V55" s="85">
        <f t="shared" si="23"/>
        <v>0</v>
      </c>
      <c r="W55" s="85">
        <f t="shared" si="23"/>
        <v>0</v>
      </c>
      <c r="X55" s="85">
        <f t="shared" si="23"/>
        <v>0</v>
      </c>
      <c r="Z55" s="78"/>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row>
    <row r="56" spans="2:88" ht="16.95" customHeight="1" x14ac:dyDescent="0.25">
      <c r="B56" s="416"/>
      <c r="D56" s="399"/>
      <c r="E56" s="400"/>
      <c r="F56" s="403" t="s">
        <v>349</v>
      </c>
      <c r="G56" s="147" t="s">
        <v>181</v>
      </c>
      <c r="H56" s="181" t="s">
        <v>317</v>
      </c>
      <c r="I56" s="94"/>
      <c r="M56" s="180">
        <f t="shared" ref="M56:M62" si="24">N56</f>
        <v>0</v>
      </c>
      <c r="N56" s="127">
        <f>N47</f>
        <v>0</v>
      </c>
      <c r="Z56" s="78"/>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row>
    <row r="57" spans="2:88" ht="16.95" customHeight="1" x14ac:dyDescent="0.25">
      <c r="B57" s="416"/>
      <c r="D57" s="399"/>
      <c r="E57" s="400"/>
      <c r="F57" s="404"/>
      <c r="G57" s="148" t="s">
        <v>179</v>
      </c>
      <c r="H57" s="181" t="s">
        <v>317</v>
      </c>
      <c r="I57" s="94"/>
      <c r="M57" s="180">
        <f t="shared" si="24"/>
        <v>0</v>
      </c>
      <c r="N57" s="127">
        <f t="shared" ref="N57:N62" si="25">N48</f>
        <v>0</v>
      </c>
      <c r="Z57" s="78"/>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row>
    <row r="58" spans="2:88" ht="16.95" customHeight="1" x14ac:dyDescent="0.25">
      <c r="B58" s="416"/>
      <c r="D58" s="399"/>
      <c r="E58" s="400"/>
      <c r="F58" s="404"/>
      <c r="G58" s="148" t="s">
        <v>176</v>
      </c>
      <c r="H58" s="181" t="s">
        <v>317</v>
      </c>
      <c r="I58" s="94"/>
      <c r="M58" s="180">
        <f t="shared" si="24"/>
        <v>-9.8999999999999755E-2</v>
      </c>
      <c r="N58" s="127">
        <f t="shared" si="25"/>
        <v>-9.8999999999999755E-2</v>
      </c>
      <c r="Z58" s="78"/>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row>
    <row r="59" spans="2:88" ht="16.95" customHeight="1" x14ac:dyDescent="0.25">
      <c r="B59" s="416"/>
      <c r="D59" s="399"/>
      <c r="E59" s="400"/>
      <c r="F59" s="404"/>
      <c r="G59" s="148" t="s">
        <v>177</v>
      </c>
      <c r="H59" s="181" t="s">
        <v>317</v>
      </c>
      <c r="I59" s="94"/>
      <c r="M59" s="180">
        <f t="shared" si="24"/>
        <v>0</v>
      </c>
      <c r="N59" s="127">
        <f t="shared" si="25"/>
        <v>0</v>
      </c>
      <c r="Z59" s="78"/>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row>
    <row r="60" spans="2:88" ht="16.95" customHeight="1" x14ac:dyDescent="0.25">
      <c r="B60" s="416"/>
      <c r="D60" s="399"/>
      <c r="E60" s="400"/>
      <c r="F60" s="404"/>
      <c r="G60" s="148" t="s">
        <v>178</v>
      </c>
      <c r="H60" s="181" t="s">
        <v>317</v>
      </c>
      <c r="I60" s="94"/>
      <c r="M60" s="180">
        <f t="shared" si="24"/>
        <v>0</v>
      </c>
      <c r="N60" s="127">
        <f t="shared" si="25"/>
        <v>0</v>
      </c>
      <c r="Z60" s="78"/>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row>
    <row r="61" spans="2:88" ht="16.95" customHeight="1" x14ac:dyDescent="0.25">
      <c r="B61" s="416"/>
      <c r="D61" s="399"/>
      <c r="E61" s="400"/>
      <c r="F61" s="404"/>
      <c r="G61" s="148" t="s">
        <v>140</v>
      </c>
      <c r="H61" s="181" t="s">
        <v>317</v>
      </c>
      <c r="I61" s="94"/>
      <c r="M61" s="180">
        <f t="shared" si="24"/>
        <v>0</v>
      </c>
      <c r="N61" s="127">
        <f t="shared" si="25"/>
        <v>0</v>
      </c>
      <c r="Z61" s="78"/>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row>
    <row r="62" spans="2:88" ht="16.95" customHeight="1" x14ac:dyDescent="0.25">
      <c r="B62" s="416"/>
      <c r="D62" s="399"/>
      <c r="E62" s="400"/>
      <c r="F62" s="405"/>
      <c r="G62" s="149" t="s">
        <v>180</v>
      </c>
      <c r="H62" s="181" t="s">
        <v>317</v>
      </c>
      <c r="I62" s="94"/>
      <c r="M62" s="180">
        <f t="shared" si="24"/>
        <v>0</v>
      </c>
      <c r="N62" s="127">
        <f t="shared" si="25"/>
        <v>0</v>
      </c>
      <c r="Z62" s="78"/>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row>
    <row r="63" spans="2:88" ht="16.95" customHeight="1" x14ac:dyDescent="0.25">
      <c r="B63" s="416"/>
      <c r="D63" s="401"/>
      <c r="E63" s="402"/>
      <c r="F63" s="253" t="s">
        <v>350</v>
      </c>
      <c r="G63" s="252" t="str">
        <f>Matrix!D17</f>
        <v>Env</v>
      </c>
      <c r="H63" s="251" t="s">
        <v>314</v>
      </c>
      <c r="I63" s="94"/>
      <c r="M63" s="180">
        <f>N63</f>
        <v>-9.8999999999999755E-2</v>
      </c>
      <c r="N63" s="127">
        <f>SUM(N56:N62)</f>
        <v>-9.8999999999999755E-2</v>
      </c>
      <c r="O63" s="78"/>
      <c r="P63" s="78"/>
      <c r="Q63" s="78"/>
      <c r="R63" s="78"/>
      <c r="S63" s="78"/>
      <c r="T63" s="78"/>
      <c r="U63" s="78"/>
      <c r="V63" s="78"/>
      <c r="W63" s="78"/>
      <c r="X63" s="78"/>
      <c r="Z63" s="78"/>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row>
    <row r="64" spans="2:88" x14ac:dyDescent="0.25">
      <c r="Z64" s="78"/>
    </row>
    <row r="65" spans="26:26" x14ac:dyDescent="0.25">
      <c r="Z65" s="78"/>
    </row>
    <row r="66" spans="26:26" x14ac:dyDescent="0.25">
      <c r="Z66" s="78"/>
    </row>
    <row r="67" spans="26:26" x14ac:dyDescent="0.25">
      <c r="Z67" s="78"/>
    </row>
    <row r="68" spans="26:26" x14ac:dyDescent="0.25">
      <c r="Z68" s="78"/>
    </row>
    <row r="69" spans="26:26" x14ac:dyDescent="0.25">
      <c r="Z69" s="78"/>
    </row>
    <row r="70" spans="26:26" x14ac:dyDescent="0.25">
      <c r="Z70" s="78"/>
    </row>
    <row r="71" spans="26:26" x14ac:dyDescent="0.25">
      <c r="Z71" s="78"/>
    </row>
    <row r="72" spans="26:26" x14ac:dyDescent="0.25">
      <c r="Z72" s="78"/>
    </row>
    <row r="73" spans="26:26" x14ac:dyDescent="0.25">
      <c r="Z73" s="78"/>
    </row>
    <row r="74" spans="26:26" x14ac:dyDescent="0.25">
      <c r="Z74" s="78"/>
    </row>
    <row r="75" spans="26:26" x14ac:dyDescent="0.25">
      <c r="Z75" s="78"/>
    </row>
    <row r="76" spans="26:26" x14ac:dyDescent="0.25">
      <c r="Z76" s="78"/>
    </row>
    <row r="77" spans="26:26" x14ac:dyDescent="0.25">
      <c r="Z77" s="78"/>
    </row>
    <row r="78" spans="26:26" x14ac:dyDescent="0.25">
      <c r="Z78" s="78"/>
    </row>
    <row r="79" spans="26:26" x14ac:dyDescent="0.25">
      <c r="Z79" s="78"/>
    </row>
    <row r="80" spans="26:26" x14ac:dyDescent="0.25">
      <c r="Z80" s="78"/>
    </row>
    <row r="81" spans="9:26" x14ac:dyDescent="0.25">
      <c r="Z81" s="78"/>
    </row>
    <row r="82" spans="9:26" x14ac:dyDescent="0.25">
      <c r="Z82" s="78"/>
    </row>
    <row r="83" spans="9:26" x14ac:dyDescent="0.25">
      <c r="I83" s="95" t="s">
        <v>281</v>
      </c>
      <c r="Z83" s="78"/>
    </row>
    <row r="84" spans="9:26" x14ac:dyDescent="0.25">
      <c r="Z84" s="78"/>
    </row>
    <row r="85" spans="9:26" x14ac:dyDescent="0.25">
      <c r="Z85" s="78"/>
    </row>
    <row r="86" spans="9:26" x14ac:dyDescent="0.25">
      <c r="Z86" s="78"/>
    </row>
    <row r="87" spans="9:26" x14ac:dyDescent="0.25">
      <c r="Z87" s="78"/>
    </row>
    <row r="88" spans="9:26" x14ac:dyDescent="0.25">
      <c r="Z88" s="78"/>
    </row>
    <row r="89" spans="9:26" x14ac:dyDescent="0.25">
      <c r="Z89" s="78"/>
    </row>
    <row r="90" spans="9:26" x14ac:dyDescent="0.25">
      <c r="Z90" s="78"/>
    </row>
    <row r="91" spans="9:26" x14ac:dyDescent="0.25">
      <c r="Z91" s="78"/>
    </row>
    <row r="92" spans="9:26" x14ac:dyDescent="0.25">
      <c r="Z92" s="78"/>
    </row>
    <row r="93" spans="9:26" x14ac:dyDescent="0.25">
      <c r="Z93" s="78"/>
    </row>
    <row r="94" spans="9:26" x14ac:dyDescent="0.25">
      <c r="Z94" s="78"/>
    </row>
    <row r="95" spans="9:26" x14ac:dyDescent="0.25">
      <c r="Z95" s="78"/>
    </row>
    <row r="96" spans="9:26" x14ac:dyDescent="0.25">
      <c r="Z96" s="78"/>
    </row>
    <row r="97" spans="26:26" x14ac:dyDescent="0.25">
      <c r="Z97" s="78"/>
    </row>
    <row r="98" spans="26:26" x14ac:dyDescent="0.25">
      <c r="Z98" s="78"/>
    </row>
    <row r="99" spans="26:26" x14ac:dyDescent="0.25">
      <c r="Z99" s="78"/>
    </row>
    <row r="100" spans="26:26" x14ac:dyDescent="0.25">
      <c r="Z100" s="78"/>
    </row>
    <row r="101" spans="26:26" x14ac:dyDescent="0.25">
      <c r="Z101" s="78"/>
    </row>
    <row r="102" spans="26:26" x14ac:dyDescent="0.25">
      <c r="Z102" s="78"/>
    </row>
  </sheetData>
  <sheetProtection sheet="1" objects="1" scenarios="1"/>
  <mergeCells count="25">
    <mergeCell ref="B9:F9"/>
    <mergeCell ref="F47:F55"/>
    <mergeCell ref="D25:E25"/>
    <mergeCell ref="B28:B32"/>
    <mergeCell ref="D30:D32"/>
    <mergeCell ref="B13:B15"/>
    <mergeCell ref="D15:E15"/>
    <mergeCell ref="B18:B20"/>
    <mergeCell ref="D20:E20"/>
    <mergeCell ref="B2:E2"/>
    <mergeCell ref="D47:E63"/>
    <mergeCell ref="F56:F62"/>
    <mergeCell ref="AA7:CJ7"/>
    <mergeCell ref="O8:X8"/>
    <mergeCell ref="D18:G18"/>
    <mergeCell ref="D13:G13"/>
    <mergeCell ref="D35:G35"/>
    <mergeCell ref="D28:G28"/>
    <mergeCell ref="D23:G23"/>
    <mergeCell ref="D37:F45"/>
    <mergeCell ref="B6:E6"/>
    <mergeCell ref="B5:E5"/>
    <mergeCell ref="B35:B63"/>
    <mergeCell ref="E30:E32"/>
    <mergeCell ref="B23:B2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39997558519241921"/>
  </sheetPr>
  <dimension ref="B2:Q72"/>
  <sheetViews>
    <sheetView showGridLines="0" topLeftCell="A40" workbookViewId="0">
      <selection activeCell="J26" sqref="J26"/>
    </sheetView>
  </sheetViews>
  <sheetFormatPr defaultColWidth="8.88671875" defaultRowHeight="12" x14ac:dyDescent="0.25"/>
  <cols>
    <col min="1" max="1" width="5.33203125" style="3" customWidth="1"/>
    <col min="2" max="2" width="8.33203125" style="3" customWidth="1"/>
    <col min="3" max="3" width="8.88671875" style="3"/>
    <col min="4" max="4" width="24.88671875" style="3" customWidth="1"/>
    <col min="5" max="12" width="8.88671875" style="3"/>
    <col min="13" max="13" width="10.6640625" style="3" customWidth="1"/>
    <col min="14" max="16384" width="8.88671875" style="3"/>
  </cols>
  <sheetData>
    <row r="2" spans="2:17" x14ac:dyDescent="0.25">
      <c r="E2" s="3" t="b">
        <f t="shared" ref="E2:L2" si="0">E72=E31</f>
        <v>1</v>
      </c>
      <c r="F2" s="3" t="b">
        <f t="shared" si="0"/>
        <v>1</v>
      </c>
      <c r="G2" s="3" t="b">
        <f t="shared" si="0"/>
        <v>1</v>
      </c>
      <c r="H2" s="3" t="b">
        <f t="shared" si="0"/>
        <v>1</v>
      </c>
      <c r="I2" s="3" t="b">
        <f t="shared" si="0"/>
        <v>1</v>
      </c>
      <c r="J2" s="3" t="b">
        <f t="shared" si="0"/>
        <v>1</v>
      </c>
      <c r="K2" s="3" t="b">
        <f t="shared" si="0"/>
        <v>1</v>
      </c>
      <c r="L2" s="3" t="b">
        <f t="shared" si="0"/>
        <v>1</v>
      </c>
    </row>
    <row r="4" spans="2:17" ht="12.6" thickBot="1" x14ac:dyDescent="0.3">
      <c r="E4" s="121" t="s">
        <v>181</v>
      </c>
      <c r="F4" s="121" t="s">
        <v>179</v>
      </c>
      <c r="G4" s="121" t="s">
        <v>176</v>
      </c>
      <c r="H4" s="121" t="s">
        <v>177</v>
      </c>
      <c r="I4" s="121" t="s">
        <v>178</v>
      </c>
      <c r="J4" s="121" t="s">
        <v>140</v>
      </c>
      <c r="L4" s="121" t="s">
        <v>180</v>
      </c>
      <c r="M4" s="121" t="s">
        <v>174</v>
      </c>
      <c r="N4" s="121" t="s">
        <v>171</v>
      </c>
      <c r="O4" s="121" t="s">
        <v>173</v>
      </c>
    </row>
    <row r="5" spans="2:17" x14ac:dyDescent="0.25">
      <c r="C5" s="379" t="s">
        <v>232</v>
      </c>
      <c r="D5" s="380"/>
      <c r="E5" s="381" t="s">
        <v>233</v>
      </c>
      <c r="F5" s="381"/>
      <c r="G5" s="381"/>
      <c r="H5" s="381"/>
      <c r="I5" s="381"/>
      <c r="J5" s="381"/>
      <c r="K5" s="381"/>
      <c r="L5" s="381"/>
      <c r="M5" s="382" t="s">
        <v>201</v>
      </c>
      <c r="N5" s="382" t="s">
        <v>234</v>
      </c>
      <c r="O5" s="382" t="s">
        <v>235</v>
      </c>
      <c r="P5" s="375" t="s">
        <v>204</v>
      </c>
    </row>
    <row r="6" spans="2:17" x14ac:dyDescent="0.25">
      <c r="C6" s="50"/>
      <c r="D6" s="51"/>
      <c r="E6" s="377" t="s">
        <v>205</v>
      </c>
      <c r="F6" s="377"/>
      <c r="G6" s="377"/>
      <c r="H6" s="377"/>
      <c r="I6" s="377"/>
      <c r="J6" s="377"/>
      <c r="K6" s="377"/>
      <c r="L6" s="378" t="s">
        <v>206</v>
      </c>
      <c r="M6" s="378"/>
      <c r="N6" s="378"/>
      <c r="O6" s="378"/>
      <c r="P6" s="376"/>
    </row>
    <row r="7" spans="2:17" ht="60" x14ac:dyDescent="0.25">
      <c r="C7" s="50"/>
      <c r="D7" s="51"/>
      <c r="E7" s="8" t="s">
        <v>207</v>
      </c>
      <c r="F7" s="8" t="s">
        <v>208</v>
      </c>
      <c r="G7" s="8" t="s">
        <v>209</v>
      </c>
      <c r="H7" s="8" t="s">
        <v>210</v>
      </c>
      <c r="I7" s="8" t="s">
        <v>211</v>
      </c>
      <c r="J7" s="8" t="s">
        <v>212</v>
      </c>
      <c r="K7" s="115" t="s">
        <v>213</v>
      </c>
      <c r="L7" s="378"/>
      <c r="M7" s="378"/>
      <c r="N7" s="378"/>
      <c r="O7" s="378"/>
      <c r="P7" s="376"/>
    </row>
    <row r="8" spans="2:17" x14ac:dyDescent="0.25">
      <c r="C8" s="50"/>
      <c r="D8" s="52" t="s">
        <v>214</v>
      </c>
      <c r="E8" s="53" t="s">
        <v>181</v>
      </c>
      <c r="F8" s="53" t="s">
        <v>179</v>
      </c>
      <c r="G8" s="53" t="s">
        <v>176</v>
      </c>
      <c r="H8" s="53" t="s">
        <v>177</v>
      </c>
      <c r="I8" s="53" t="s">
        <v>178</v>
      </c>
      <c r="J8" s="53" t="s">
        <v>140</v>
      </c>
      <c r="K8" s="53"/>
      <c r="L8" s="56" t="s">
        <v>180</v>
      </c>
      <c r="M8" s="56" t="s">
        <v>174</v>
      </c>
      <c r="N8" s="56" t="s">
        <v>171</v>
      </c>
      <c r="O8" s="56" t="s">
        <v>173</v>
      </c>
      <c r="P8" s="54"/>
    </row>
    <row r="9" spans="2:17" x14ac:dyDescent="0.25">
      <c r="C9" s="200">
        <v>1</v>
      </c>
      <c r="D9" s="383" t="s">
        <v>215</v>
      </c>
      <c r="E9" s="383"/>
      <c r="F9" s="383"/>
      <c r="G9" s="383"/>
      <c r="H9" s="383"/>
      <c r="I9" s="383"/>
      <c r="J9" s="383"/>
      <c r="K9" s="383"/>
      <c r="L9" s="383"/>
      <c r="M9" s="383"/>
      <c r="N9" s="383"/>
      <c r="O9" s="383"/>
      <c r="P9" s="384"/>
    </row>
    <row r="10" spans="2:17" x14ac:dyDescent="0.25">
      <c r="B10" s="118" t="s">
        <v>316</v>
      </c>
      <c r="C10" s="201" t="s">
        <v>191</v>
      </c>
      <c r="D10" s="202" t="s">
        <v>216</v>
      </c>
      <c r="E10" s="203"/>
      <c r="F10" s="203"/>
      <c r="G10" s="203"/>
      <c r="H10" s="203"/>
      <c r="I10" s="203"/>
      <c r="J10" s="203"/>
      <c r="K10" s="203"/>
      <c r="L10" s="203"/>
      <c r="M10" s="203"/>
      <c r="N10" s="203"/>
      <c r="O10" s="204">
        <f>SUMPRODUCT((Supply!$H$13:$H$63=$B10)*(Supply!$G$13:$G$63=O$4)*($C10=Supply!$L$10:$X$10)*Supply!$L$13:$X$63)</f>
        <v>0</v>
      </c>
      <c r="P10" s="205">
        <f>SUM(K10:O10)</f>
        <v>0</v>
      </c>
      <c r="Q10" s="3" t="b">
        <f>O10=O39</f>
        <v>1</v>
      </c>
    </row>
    <row r="11" spans="2:17" x14ac:dyDescent="0.25">
      <c r="B11" s="118" t="s">
        <v>316</v>
      </c>
      <c r="C11" s="201" t="s">
        <v>193</v>
      </c>
      <c r="D11" s="202" t="s">
        <v>217</v>
      </c>
      <c r="E11" s="203"/>
      <c r="F11" s="203"/>
      <c r="G11" s="203"/>
      <c r="H11" s="203"/>
      <c r="I11" s="203"/>
      <c r="J11" s="203"/>
      <c r="K11" s="203"/>
      <c r="L11" s="203"/>
      <c r="M11" s="203"/>
      <c r="N11" s="203"/>
      <c r="O11" s="204">
        <f>SUMPRODUCT((Supply!$H$13:$H$63=$B11)*(Supply!$G$13:$G$63=O$4)*($C11=Supply!$L$10:$X$10)*Supply!$L$13:$X$63)</f>
        <v>0</v>
      </c>
      <c r="P11" s="205">
        <f t="shared" ref="P11:P12" si="1">SUM(K11:O11)</f>
        <v>0</v>
      </c>
      <c r="Q11" s="3" t="b">
        <f>O11=O40</f>
        <v>1</v>
      </c>
    </row>
    <row r="12" spans="2:17" ht="12.6" thickBot="1" x14ac:dyDescent="0.3">
      <c r="B12" s="118" t="s">
        <v>316</v>
      </c>
      <c r="C12" s="201" t="s">
        <v>140</v>
      </c>
      <c r="D12" s="202" t="s">
        <v>218</v>
      </c>
      <c r="E12" s="203"/>
      <c r="F12" s="203"/>
      <c r="G12" s="203"/>
      <c r="H12" s="203"/>
      <c r="I12" s="203"/>
      <c r="J12" s="203"/>
      <c r="K12" s="203"/>
      <c r="L12" s="203"/>
      <c r="M12" s="203"/>
      <c r="N12" s="203"/>
      <c r="O12" s="204">
        <f>SUMPRODUCT((Supply!$H$13:$H$63=$B12)*(Supply!$G$13:$G$63=O$4)*($C12=Supply!$L$10:$X$10)*Supply!$L$13:$X$63)</f>
        <v>0</v>
      </c>
      <c r="P12" s="205">
        <f t="shared" si="1"/>
        <v>0</v>
      </c>
      <c r="Q12" s="3" t="b">
        <f>O12=O41</f>
        <v>1</v>
      </c>
    </row>
    <row r="13" spans="2:17" x14ac:dyDescent="0.25">
      <c r="C13" s="206">
        <v>2</v>
      </c>
      <c r="D13" s="385" t="s">
        <v>219</v>
      </c>
      <c r="E13" s="385"/>
      <c r="F13" s="385"/>
      <c r="G13" s="385"/>
      <c r="H13" s="385"/>
      <c r="I13" s="385"/>
      <c r="J13" s="385"/>
      <c r="K13" s="385"/>
      <c r="L13" s="385"/>
      <c r="M13" s="385"/>
      <c r="N13" s="385"/>
      <c r="O13" s="385"/>
      <c r="P13" s="386"/>
    </row>
    <row r="14" spans="2:17" x14ac:dyDescent="0.25">
      <c r="C14" s="201"/>
      <c r="D14" s="387" t="s">
        <v>236</v>
      </c>
      <c r="E14" s="387"/>
      <c r="F14" s="387"/>
      <c r="G14" s="387"/>
      <c r="H14" s="387"/>
      <c r="I14" s="387"/>
      <c r="J14" s="387"/>
      <c r="K14" s="387"/>
      <c r="L14" s="387"/>
      <c r="M14" s="387"/>
      <c r="N14" s="387"/>
      <c r="O14" s="387"/>
      <c r="P14" s="388"/>
    </row>
    <row r="15" spans="2:17" x14ac:dyDescent="0.25">
      <c r="B15" s="118" t="s">
        <v>298</v>
      </c>
      <c r="C15" s="201" t="s">
        <v>184</v>
      </c>
      <c r="D15" s="202" t="s">
        <v>184</v>
      </c>
      <c r="E15" s="204">
        <f>SUMPRODUCT((Supply!$H$13:$H$63=$B15)*(Supply!$G$13:$G$63=E$4)*($C15=Supply!$L$10:$X$10)*Supply!$L$13:$X$63)</f>
        <v>0</v>
      </c>
      <c r="F15" s="204">
        <f>SUMPRODUCT((Supply!$H$13:$H$63=$B15)*(Supply!$G$13:$G$63=F$4)*($C15=Supply!$L$10:$X$10)*Supply!$L$13:$X$63)</f>
        <v>0</v>
      </c>
      <c r="G15" s="204">
        <f>SUMPRODUCT((Supply!$H$13:$H$63=$B15)*(Supply!$G$13:$G$63=G$4)*($C15=Supply!$L$10:$X$10)*Supply!$L$13:$X$63)</f>
        <v>0</v>
      </c>
      <c r="H15" s="204">
        <f>SUMPRODUCT((Supply!$H$13:$H$63=$B15)*(Supply!$G$13:$G$63=H$4)*($C15=Supply!$L$10:$X$10)*Supply!$L$13:$X$63)</f>
        <v>0</v>
      </c>
      <c r="I15" s="204">
        <f>SUMPRODUCT((Supply!$H$13:$H$63=$B15)*(Supply!$G$13:$G$63=I$4)*($C15=Supply!$L$10:$X$10)*Supply!$L$13:$X$63)</f>
        <v>0</v>
      </c>
      <c r="J15" s="204">
        <f>SUMPRODUCT((Supply!$H$13:$H$63=$B15)*(Supply!$G$13:$G$63=J$4)*($C15=Supply!$L$10:$X$10)*Supply!$L$13:$X$63)</f>
        <v>0</v>
      </c>
      <c r="K15" s="204">
        <f>SUM(E15:J15)</f>
        <v>0</v>
      </c>
      <c r="L15" s="203"/>
      <c r="M15" s="203"/>
      <c r="N15" s="204">
        <f>SUMPRODUCT((Supply!$H$13:$H$63=$B15)*(Supply!$G$13:$G$63=N$4)*($C15=Supply!$L$10:$X$10)*Supply!$L$13:$X$63)</f>
        <v>1200.492</v>
      </c>
      <c r="O15" s="203"/>
      <c r="P15" s="205">
        <f t="shared" ref="P15:P24" si="2">SUM(K15:O15)</f>
        <v>1200.492</v>
      </c>
    </row>
    <row r="16" spans="2:17" x14ac:dyDescent="0.25">
      <c r="B16" s="118" t="s">
        <v>298</v>
      </c>
      <c r="C16" s="201" t="s">
        <v>16</v>
      </c>
      <c r="D16" s="202" t="s">
        <v>221</v>
      </c>
      <c r="E16" s="204">
        <f>SUMPRODUCT((Supply!$H$13:$H$63=$B16)*(Supply!$G$13:$G$63=E$4)*($C16=Supply!$L$10:$X$10)*Supply!$L$13:$X$63)</f>
        <v>0</v>
      </c>
      <c r="F16" s="204">
        <f>SUMPRODUCT((Supply!$H$13:$H$63=$B16)*(Supply!$G$13:$G$63=F$4)*($C16=Supply!$L$10:$X$10)*Supply!$L$13:$X$63)</f>
        <v>0</v>
      </c>
      <c r="G16" s="204">
        <f>SUMPRODUCT((Supply!$H$13:$H$63=$B16)*(Supply!$G$13:$G$63=G$4)*($C16=Supply!$L$10:$X$10)*Supply!$L$13:$X$63)</f>
        <v>0</v>
      </c>
      <c r="H16" s="204">
        <f>SUMPRODUCT((Supply!$H$13:$H$63=$B16)*(Supply!$G$13:$G$63=H$4)*($C16=Supply!$L$10:$X$10)*Supply!$L$13:$X$63)</f>
        <v>0</v>
      </c>
      <c r="I16" s="204">
        <f>SUMPRODUCT((Supply!$H$13:$H$63=$B16)*(Supply!$G$13:$G$63=I$4)*($C16=Supply!$L$10:$X$10)*Supply!$L$13:$X$63)</f>
        <v>0</v>
      </c>
      <c r="J16" s="204">
        <f>SUMPRODUCT((Supply!$H$13:$H$63=$B16)*(Supply!$G$13:$G$63=J$4)*($C16=Supply!$L$10:$X$10)*Supply!$L$13:$X$63)</f>
        <v>0</v>
      </c>
      <c r="K16" s="204">
        <f t="shared" ref="K16:K24" si="3">SUM(E16:J16)</f>
        <v>0</v>
      </c>
      <c r="L16" s="203"/>
      <c r="M16" s="203"/>
      <c r="N16" s="204">
        <f>SUMPRODUCT((Supply!$H$13:$H$63=$B16)*(Supply!$G$13:$G$63=N$4)*($C16=Supply!$L$10:$X$10)*Supply!$L$13:$X$63)</f>
        <v>0</v>
      </c>
      <c r="O16" s="203"/>
      <c r="P16" s="205">
        <f t="shared" si="2"/>
        <v>0</v>
      </c>
    </row>
    <row r="17" spans="2:17" x14ac:dyDescent="0.25">
      <c r="B17" s="118" t="s">
        <v>298</v>
      </c>
      <c r="C17" s="201" t="s">
        <v>185</v>
      </c>
      <c r="D17" s="202" t="s">
        <v>222</v>
      </c>
      <c r="E17" s="204">
        <f>SUMPRODUCT((Supply!$H$13:$H$63=$B17)*(Supply!$G$13:$G$63=E$4)*($C17=Supply!$L$10:$X$10)*Supply!$L$13:$X$63)</f>
        <v>0</v>
      </c>
      <c r="F17" s="204">
        <f>SUMPRODUCT((Supply!$H$13:$H$63=$B17)*(Supply!$G$13:$G$63=F$4)*($C17=Supply!$L$10:$X$10)*Supply!$L$13:$X$63)</f>
        <v>0</v>
      </c>
      <c r="G17" s="204">
        <f>SUMPRODUCT((Supply!$H$13:$H$63=$B17)*(Supply!$G$13:$G$63=G$4)*($C17=Supply!$L$10:$X$10)*Supply!$L$13:$X$63)</f>
        <v>0</v>
      </c>
      <c r="H17" s="204">
        <f>SUMPRODUCT((Supply!$H$13:$H$63=$B17)*(Supply!$G$13:$G$63=H$4)*($C17=Supply!$L$10:$X$10)*Supply!$L$13:$X$63)</f>
        <v>0</v>
      </c>
      <c r="I17" s="204">
        <f>SUMPRODUCT((Supply!$H$13:$H$63=$B17)*(Supply!$G$13:$G$63=I$4)*($C17=Supply!$L$10:$X$10)*Supply!$L$13:$X$63)</f>
        <v>0</v>
      </c>
      <c r="J17" s="204">
        <f>SUMPRODUCT((Supply!$H$13:$H$63=$B17)*(Supply!$G$13:$G$63=J$4)*($C17=Supply!$L$10:$X$10)*Supply!$L$13:$X$63)</f>
        <v>0</v>
      </c>
      <c r="K17" s="204">
        <f t="shared" si="3"/>
        <v>0</v>
      </c>
      <c r="L17" s="203"/>
      <c r="M17" s="203"/>
      <c r="N17" s="204">
        <f>SUMPRODUCT((Supply!$H$13:$H$63=$B17)*(Supply!$G$13:$G$63=N$4)*($C17=Supply!$L$10:$X$10)*Supply!$L$13:$X$63)</f>
        <v>0</v>
      </c>
      <c r="O17" s="203"/>
      <c r="P17" s="205">
        <f t="shared" si="2"/>
        <v>0</v>
      </c>
    </row>
    <row r="18" spans="2:17" x14ac:dyDescent="0.25">
      <c r="B18" s="118" t="s">
        <v>298</v>
      </c>
      <c r="C18" s="201" t="s">
        <v>186</v>
      </c>
      <c r="D18" s="202" t="s">
        <v>19</v>
      </c>
      <c r="E18" s="204">
        <f>SUMPRODUCT((Supply!$H$13:$H$63=$B18)*(Supply!$G$13:$G$63=E$4)*($C18=Supply!$L$10:$X$10)*Supply!$L$13:$X$63)</f>
        <v>0</v>
      </c>
      <c r="F18" s="204">
        <f>SUMPRODUCT((Supply!$H$13:$H$63=$B18)*(Supply!$G$13:$G$63=F$4)*($C18=Supply!$L$10:$X$10)*Supply!$L$13:$X$63)</f>
        <v>0</v>
      </c>
      <c r="G18" s="204">
        <f>SUMPRODUCT((Supply!$H$13:$H$63=$B18)*(Supply!$G$13:$G$63=G$4)*($C18=Supply!$L$10:$X$10)*Supply!$L$13:$X$63)</f>
        <v>0</v>
      </c>
      <c r="H18" s="204">
        <f>SUMPRODUCT((Supply!$H$13:$H$63=$B18)*(Supply!$G$13:$G$63=H$4)*($C18=Supply!$L$10:$X$10)*Supply!$L$13:$X$63)</f>
        <v>0</v>
      </c>
      <c r="I18" s="204">
        <f>SUMPRODUCT((Supply!$H$13:$H$63=$B18)*(Supply!$G$13:$G$63=I$4)*($C18=Supply!$L$10:$X$10)*Supply!$L$13:$X$63)</f>
        <v>0</v>
      </c>
      <c r="J18" s="204">
        <f>SUMPRODUCT((Supply!$H$13:$H$63=$B18)*(Supply!$G$13:$G$63=J$4)*($C18=Supply!$L$10:$X$10)*Supply!$L$13:$X$63)</f>
        <v>0</v>
      </c>
      <c r="K18" s="204">
        <f t="shared" si="3"/>
        <v>0</v>
      </c>
      <c r="L18" s="203"/>
      <c r="M18" s="203"/>
      <c r="N18" s="204">
        <f>SUMPRODUCT((Supply!$H$13:$H$63=$B18)*(Supply!$G$13:$G$63=N$4)*($C18=Supply!$L$10:$X$10)*Supply!$L$13:$X$63)</f>
        <v>873.60800000000006</v>
      </c>
      <c r="O18" s="203"/>
      <c r="P18" s="205">
        <f t="shared" si="2"/>
        <v>873.60800000000006</v>
      </c>
    </row>
    <row r="19" spans="2:17" x14ac:dyDescent="0.25">
      <c r="B19" s="118" t="s">
        <v>298</v>
      </c>
      <c r="C19" s="201" t="s">
        <v>187</v>
      </c>
      <c r="D19" s="202" t="s">
        <v>187</v>
      </c>
      <c r="E19" s="204">
        <f>SUMPRODUCT((Supply!$H$13:$H$63=$B19)*(Supply!$G$13:$G$63=E$4)*($C19=Supply!$L$10:$X$10)*Supply!$L$13:$X$63)</f>
        <v>0</v>
      </c>
      <c r="F19" s="204">
        <f>SUMPRODUCT((Supply!$H$13:$H$63=$B19)*(Supply!$G$13:$G$63=F$4)*($C19=Supply!$L$10:$X$10)*Supply!$L$13:$X$63)</f>
        <v>0</v>
      </c>
      <c r="G19" s="204">
        <f>SUMPRODUCT((Supply!$H$13:$H$63=$B19)*(Supply!$G$13:$G$63=G$4)*($C19=Supply!$L$10:$X$10)*Supply!$L$13:$X$63)</f>
        <v>40.503</v>
      </c>
      <c r="H19" s="204">
        <f>SUMPRODUCT((Supply!$H$13:$H$63=$B19)*(Supply!$G$13:$G$63=H$4)*($C19=Supply!$L$10:$X$10)*Supply!$L$13:$X$63)</f>
        <v>0</v>
      </c>
      <c r="I19" s="204">
        <f>SUMPRODUCT((Supply!$H$13:$H$63=$B19)*(Supply!$G$13:$G$63=I$4)*($C19=Supply!$L$10:$X$10)*Supply!$L$13:$X$63)</f>
        <v>0</v>
      </c>
      <c r="J19" s="204">
        <f>SUMPRODUCT((Supply!$H$13:$H$63=$B19)*(Supply!$G$13:$G$63=J$4)*($C19=Supply!$L$10:$X$10)*Supply!$L$13:$X$63)</f>
        <v>0</v>
      </c>
      <c r="K19" s="204">
        <f t="shared" si="3"/>
        <v>40.503</v>
      </c>
      <c r="L19" s="203"/>
      <c r="M19" s="203"/>
      <c r="N19" s="204">
        <f>SUMPRODUCT((Supply!$H$13:$H$63=$B19)*(Supply!$G$13:$G$63=N$4)*($C19=Supply!$L$10:$X$10)*Supply!$L$13:$X$63)</f>
        <v>6013.1500000000005</v>
      </c>
      <c r="O19" s="203"/>
      <c r="P19" s="205">
        <f t="shared" si="2"/>
        <v>6053.6530000000002</v>
      </c>
    </row>
    <row r="20" spans="2:17" x14ac:dyDescent="0.25">
      <c r="B20" s="118" t="s">
        <v>298</v>
      </c>
      <c r="C20" s="201" t="s">
        <v>196</v>
      </c>
      <c r="D20" s="202" t="s">
        <v>223</v>
      </c>
      <c r="E20" s="204">
        <f>SUMPRODUCT((Supply!$H$13:$H$63=$B20)*(Supply!$G$13:$G$63=E$4)*($C20=Supply!$L$10:$X$10)*Supply!$L$13:$X$63)</f>
        <v>0</v>
      </c>
      <c r="F20" s="204">
        <f>SUMPRODUCT((Supply!$H$13:$H$63=$B20)*(Supply!$G$13:$G$63=F$4)*($C20=Supply!$L$10:$X$10)*Supply!$L$13:$X$63)</f>
        <v>0</v>
      </c>
      <c r="G20" s="204">
        <f>SUMPRODUCT((Supply!$H$13:$H$63=$B20)*(Supply!$G$13:$G$63=G$4)*($C20=Supply!$L$10:$X$10)*Supply!$L$13:$X$63)</f>
        <v>0</v>
      </c>
      <c r="H20" s="204">
        <f>SUMPRODUCT((Supply!$H$13:$H$63=$B20)*(Supply!$G$13:$G$63=H$4)*($C20=Supply!$L$10:$X$10)*Supply!$L$13:$X$63)</f>
        <v>0</v>
      </c>
      <c r="I20" s="204">
        <f>SUMPRODUCT((Supply!$H$13:$H$63=$B20)*(Supply!$G$13:$G$63=I$4)*($C20=Supply!$L$10:$X$10)*Supply!$L$13:$X$63)</f>
        <v>0</v>
      </c>
      <c r="J20" s="204">
        <f>SUMPRODUCT((Supply!$H$13:$H$63=$B20)*(Supply!$G$13:$G$63=J$4)*($C20=Supply!$L$10:$X$10)*Supply!$L$13:$X$63)</f>
        <v>0</v>
      </c>
      <c r="K20" s="204">
        <f t="shared" si="3"/>
        <v>0</v>
      </c>
      <c r="L20" s="203"/>
      <c r="M20" s="203"/>
      <c r="N20" s="204">
        <f>SUMPRODUCT((Supply!$H$13:$H$63=$B20)*(Supply!$G$13:$G$63=N$4)*($C20=Supply!$L$10:$X$10)*Supply!$L$13:$X$63)</f>
        <v>12.163</v>
      </c>
      <c r="O20" s="203"/>
      <c r="P20" s="205">
        <f t="shared" si="2"/>
        <v>12.163</v>
      </c>
    </row>
    <row r="21" spans="2:17" x14ac:dyDescent="0.25">
      <c r="B21" s="118" t="s">
        <v>298</v>
      </c>
      <c r="C21" s="201" t="s">
        <v>188</v>
      </c>
      <c r="D21" s="202" t="s">
        <v>188</v>
      </c>
      <c r="E21" s="204">
        <f>SUMPRODUCT((Supply!$H$13:$H$63=$B21)*(Supply!$G$13:$G$63=E$4)*($C21=Supply!$L$10:$X$10)*Supply!$L$13:$X$63)</f>
        <v>0</v>
      </c>
      <c r="F21" s="204">
        <f>SUMPRODUCT((Supply!$H$13:$H$63=$B21)*(Supply!$G$13:$G$63=F$4)*($C21=Supply!$L$10:$X$10)*Supply!$L$13:$X$63)</f>
        <v>0</v>
      </c>
      <c r="G21" s="204">
        <f>SUMPRODUCT((Supply!$H$13:$H$63=$B21)*(Supply!$G$13:$G$63=G$4)*($C21=Supply!$L$10:$X$10)*Supply!$L$13:$X$63)</f>
        <v>0</v>
      </c>
      <c r="H21" s="204">
        <f>SUMPRODUCT((Supply!$H$13:$H$63=$B21)*(Supply!$G$13:$G$63=H$4)*($C21=Supply!$L$10:$X$10)*Supply!$L$13:$X$63)</f>
        <v>0</v>
      </c>
      <c r="I21" s="204">
        <f>SUMPRODUCT((Supply!$H$13:$H$63=$B21)*(Supply!$G$13:$G$63=I$4)*($C21=Supply!$L$10:$X$10)*Supply!$L$13:$X$63)</f>
        <v>0</v>
      </c>
      <c r="J21" s="204">
        <f>SUMPRODUCT((Supply!$H$13:$H$63=$B21)*(Supply!$G$13:$G$63=J$4)*($C21=Supply!$L$10:$X$10)*Supply!$L$13:$X$63)</f>
        <v>0</v>
      </c>
      <c r="K21" s="204">
        <f t="shared" si="3"/>
        <v>0</v>
      </c>
      <c r="L21" s="203"/>
      <c r="M21" s="203"/>
      <c r="N21" s="204">
        <f>SUMPRODUCT((Supply!$H$13:$H$63=$B21)*(Supply!$G$13:$G$63=N$4)*($C21=Supply!$L$10:$X$10)*Supply!$L$13:$X$63)</f>
        <v>15.614000000000001</v>
      </c>
      <c r="O21" s="203"/>
      <c r="P21" s="205">
        <f t="shared" si="2"/>
        <v>15.614000000000001</v>
      </c>
    </row>
    <row r="22" spans="2:17" x14ac:dyDescent="0.25">
      <c r="B22" s="118" t="s">
        <v>298</v>
      </c>
      <c r="C22" s="201" t="s">
        <v>190</v>
      </c>
      <c r="D22" s="202" t="s">
        <v>63</v>
      </c>
      <c r="E22" s="204">
        <f>SUMPRODUCT((Supply!$H$13:$H$63=$B22)*(Supply!$G$13:$G$63=E$4)*($C22=Supply!$L$10:$X$10)*Supply!$L$13:$X$63)</f>
        <v>0</v>
      </c>
      <c r="F22" s="204">
        <f>SUMPRODUCT((Supply!$H$13:$H$63=$B22)*(Supply!$G$13:$G$63=F$4)*($C22=Supply!$L$10:$X$10)*Supply!$L$13:$X$63)</f>
        <v>0</v>
      </c>
      <c r="G22" s="204">
        <f>SUMPRODUCT((Supply!$H$13:$H$63=$B22)*(Supply!$G$13:$G$63=G$4)*($C22=Supply!$L$10:$X$10)*Supply!$L$13:$X$63)</f>
        <v>0</v>
      </c>
      <c r="H22" s="204">
        <f>SUMPRODUCT((Supply!$H$13:$H$63=$B22)*(Supply!$G$13:$G$63=H$4)*($C22=Supply!$L$10:$X$10)*Supply!$L$13:$X$63)</f>
        <v>0</v>
      </c>
      <c r="I22" s="204">
        <f>SUMPRODUCT((Supply!$H$13:$H$63=$B22)*(Supply!$G$13:$G$63=I$4)*($C22=Supply!$L$10:$X$10)*Supply!$L$13:$X$63)</f>
        <v>0</v>
      </c>
      <c r="J22" s="204">
        <f>SUMPRODUCT((Supply!$H$13:$H$63=$B22)*(Supply!$G$13:$G$63=J$4)*($C22=Supply!$L$10:$X$10)*Supply!$L$13:$X$63)</f>
        <v>0</v>
      </c>
      <c r="K22" s="204">
        <f t="shared" si="3"/>
        <v>0</v>
      </c>
      <c r="L22" s="203"/>
      <c r="M22" s="203"/>
      <c r="N22" s="204">
        <f>SUMPRODUCT((Supply!$H$13:$H$63=$B22)*(Supply!$G$13:$G$63=N$4)*($C22=Supply!$L$10:$X$10)*Supply!$L$13:$X$63)</f>
        <v>118.29900000000001</v>
      </c>
      <c r="O22" s="203"/>
      <c r="P22" s="205">
        <f t="shared" si="2"/>
        <v>118.29900000000001</v>
      </c>
    </row>
    <row r="23" spans="2:17" x14ac:dyDescent="0.25">
      <c r="B23" s="118" t="s">
        <v>298</v>
      </c>
      <c r="C23" s="201" t="s">
        <v>64</v>
      </c>
      <c r="D23" s="202" t="s">
        <v>64</v>
      </c>
      <c r="E23" s="204">
        <f>SUMPRODUCT((Supply!$H$13:$H$63=$B23)*(Supply!$G$13:$G$63=E$4)*($C23=Supply!$L$10:$X$10)*Supply!$L$13:$X$63)</f>
        <v>0</v>
      </c>
      <c r="F23" s="204">
        <f>SUMPRODUCT((Supply!$H$13:$H$63=$B23)*(Supply!$G$13:$G$63=F$4)*($C23=Supply!$L$10:$X$10)*Supply!$L$13:$X$63)</f>
        <v>0</v>
      </c>
      <c r="G23" s="204">
        <f>SUMPRODUCT((Supply!$H$13:$H$63=$B23)*(Supply!$G$13:$G$63=G$4)*($C23=Supply!$L$10:$X$10)*Supply!$L$13:$X$63)</f>
        <v>0</v>
      </c>
      <c r="H23" s="204">
        <f>SUMPRODUCT((Supply!$H$13:$H$63=$B23)*(Supply!$G$13:$G$63=H$4)*($C23=Supply!$L$10:$X$10)*Supply!$L$13:$X$63)</f>
        <v>0</v>
      </c>
      <c r="I23" s="204">
        <f>SUMPRODUCT((Supply!$H$13:$H$63=$B23)*(Supply!$G$13:$G$63=I$4)*($C23=Supply!$L$10:$X$10)*Supply!$L$13:$X$63)</f>
        <v>0</v>
      </c>
      <c r="J23" s="204">
        <f>SUMPRODUCT((Supply!$H$13:$H$63=$B23)*(Supply!$G$13:$G$63=J$4)*($C23=Supply!$L$10:$X$10)*Supply!$L$13:$X$63)</f>
        <v>0</v>
      </c>
      <c r="K23" s="204">
        <f t="shared" si="3"/>
        <v>0</v>
      </c>
      <c r="L23" s="203"/>
      <c r="M23" s="203"/>
      <c r="N23" s="204">
        <f>SUMPRODUCT((Supply!$H$13:$H$63=$B23)*(Supply!$G$13:$G$63=N$4)*($C23=Supply!$L$10:$X$10)*Supply!$L$13:$X$63)</f>
        <v>0</v>
      </c>
      <c r="O23" s="203"/>
      <c r="P23" s="205">
        <f t="shared" si="2"/>
        <v>0</v>
      </c>
    </row>
    <row r="24" spans="2:17" ht="12.6" thickBot="1" x14ac:dyDescent="0.3">
      <c r="B24" s="118" t="s">
        <v>298</v>
      </c>
      <c r="C24" s="201" t="s">
        <v>55</v>
      </c>
      <c r="D24" s="202" t="s">
        <v>224</v>
      </c>
      <c r="E24" s="204">
        <f>SUMPRODUCT((Supply!$H$13:$H$63=$B24)*(Supply!$G$13:$G$63=E$4)*($C24=Supply!$L$10:$X$10)*Supply!$L$13:$X$63)</f>
        <v>0</v>
      </c>
      <c r="F24" s="204">
        <f>SUMPRODUCT((Supply!$H$13:$H$63=$B24)*(Supply!$G$13:$G$63=F$4)*($C24=Supply!$L$10:$X$10)*Supply!$L$13:$X$63)</f>
        <v>0</v>
      </c>
      <c r="G24" s="204">
        <f>SUMPRODUCT((Supply!$H$13:$H$63=$B24)*(Supply!$G$13:$G$63=G$4)*($C24=Supply!$L$10:$X$10)*Supply!$L$13:$X$63)</f>
        <v>0</v>
      </c>
      <c r="H24" s="204">
        <f>SUMPRODUCT((Supply!$H$13:$H$63=$B24)*(Supply!$G$13:$G$63=H$4)*($C24=Supply!$L$10:$X$10)*Supply!$L$13:$X$63)</f>
        <v>0</v>
      </c>
      <c r="I24" s="204">
        <f>SUMPRODUCT((Supply!$H$13:$H$63=$B24)*(Supply!$G$13:$G$63=I$4)*($C24=Supply!$L$10:$X$10)*Supply!$L$13:$X$63)</f>
        <v>0</v>
      </c>
      <c r="J24" s="204">
        <f>SUMPRODUCT((Supply!$H$13:$H$63=$B24)*(Supply!$G$13:$G$63=J$4)*($C24=Supply!$L$10:$X$10)*Supply!$L$13:$X$63)</f>
        <v>0</v>
      </c>
      <c r="K24" s="204">
        <f t="shared" si="3"/>
        <v>0</v>
      </c>
      <c r="L24" s="203"/>
      <c r="M24" s="203"/>
      <c r="N24" s="204">
        <f>SUMPRODUCT((Supply!$H$13:$H$63=$B24)*(Supply!$G$13:$G$63=N$4)*($C24=Supply!$L$10:$X$10)*Supply!$L$13:$X$63)</f>
        <v>0</v>
      </c>
      <c r="O24" s="203"/>
      <c r="P24" s="205">
        <f t="shared" si="2"/>
        <v>0</v>
      </c>
    </row>
    <row r="25" spans="2:17" x14ac:dyDescent="0.25">
      <c r="C25" s="206">
        <v>3</v>
      </c>
      <c r="D25" s="385" t="s">
        <v>227</v>
      </c>
      <c r="E25" s="385"/>
      <c r="F25" s="385"/>
      <c r="G25" s="385"/>
      <c r="H25" s="385"/>
      <c r="I25" s="385"/>
      <c r="J25" s="385"/>
      <c r="K25" s="385"/>
      <c r="L25" s="385"/>
      <c r="M25" s="385"/>
      <c r="N25" s="385"/>
      <c r="O25" s="385"/>
      <c r="P25" s="386"/>
    </row>
    <row r="26" spans="2:17" x14ac:dyDescent="0.25">
      <c r="B26" s="118" t="s">
        <v>317</v>
      </c>
      <c r="C26" s="201" t="s">
        <v>306</v>
      </c>
      <c r="D26" s="202" t="s">
        <v>305</v>
      </c>
      <c r="E26" s="204">
        <f>SUMPRODUCT((Supply!$H$13:$H$63=$B26)*(Supply!$G$13:$G$63=E$4)*($C26=Supply!$L$10:$X$10)*Supply!$L$13:$X$63)</f>
        <v>0</v>
      </c>
      <c r="F26" s="204">
        <f>SUMPRODUCT((Supply!$H$13:$H$63=$B26)*(Supply!$G$13:$G$63=F$4)*($C26=Supply!$L$10:$X$10)*Supply!$L$13:$X$63)</f>
        <v>0</v>
      </c>
      <c r="G26" s="204">
        <f>SUMPRODUCT((Supply!$H$13:$H$63=$B26)*(Supply!$G$13:$G$63=G$4)*($C26=Supply!$L$10:$X$10)*Supply!$L$13:$X$63)</f>
        <v>-9.8999999999999755E-2</v>
      </c>
      <c r="H26" s="204">
        <f>SUMPRODUCT((Supply!$H$13:$H$63=$B26)*(Supply!$G$13:$G$63=H$4)*($C26=Supply!$L$10:$X$10)*Supply!$L$13:$X$63)</f>
        <v>0</v>
      </c>
      <c r="I26" s="204">
        <f>SUMPRODUCT((Supply!$H$13:$H$63=$B26)*(Supply!$G$13:$G$63=I$4)*($C26=Supply!$L$10:$X$10)*Supply!$L$13:$X$63)</f>
        <v>0</v>
      </c>
      <c r="J26" s="204">
        <f>SUMPRODUCT((Supply!$H$13:$H$63=$B26)*(Supply!$G$13:$G$63=J$4)*($C26=Supply!$L$10:$X$10)*Supply!$L$13:$X$63)</f>
        <v>0</v>
      </c>
      <c r="K26" s="204">
        <f>SUM(E26:J26)</f>
        <v>-9.8999999999999755E-2</v>
      </c>
      <c r="L26" s="204">
        <f>SUMPRODUCT((Supply!$H$13:$H$63=$B26)*(Supply!$G$13:$G$63=L$4)*($C26=Supply!$L$10:$X$10)*Supply!$L$13:$X$63)</f>
        <v>0</v>
      </c>
      <c r="M26" s="203"/>
      <c r="N26" s="203"/>
      <c r="O26" s="203"/>
      <c r="P26" s="205">
        <f>SUM(K26:O26)</f>
        <v>-9.8999999999999755E-2</v>
      </c>
      <c r="Q26" s="3" t="b">
        <f>P26=P67</f>
        <v>1</v>
      </c>
    </row>
    <row r="27" spans="2:17" x14ac:dyDescent="0.25">
      <c r="B27" s="118" t="s">
        <v>317</v>
      </c>
      <c r="C27" s="201" t="s">
        <v>307</v>
      </c>
      <c r="D27" s="202" t="s">
        <v>304</v>
      </c>
      <c r="E27" s="204">
        <f>SUMPRODUCT((Supply!$H$13:$H$63=$B27)*(Supply!$G$13:$G$63=E$4)*($C27=Supply!$L$10:$X$10)*Supply!$L$13:$X$63)</f>
        <v>0</v>
      </c>
      <c r="F27" s="204">
        <f>SUMPRODUCT((Supply!$H$13:$H$63=$B27)*(Supply!$G$13:$G$63=F$4)*($C27=Supply!$L$10:$X$10)*Supply!$L$13:$X$63)</f>
        <v>0</v>
      </c>
      <c r="G27" s="204">
        <f>SUMPRODUCT((Supply!$H$13:$H$63=$B27)*(Supply!$G$13:$G$63=G$4)*($C27=Supply!$L$10:$X$10)*Supply!$L$13:$X$63)</f>
        <v>0</v>
      </c>
      <c r="H27" s="204">
        <f>SUMPRODUCT((Supply!$H$13:$H$63=$B27)*(Supply!$G$13:$G$63=H$4)*($C27=Supply!$L$10:$X$10)*Supply!$L$13:$X$63)</f>
        <v>0</v>
      </c>
      <c r="I27" s="204">
        <f>SUMPRODUCT((Supply!$H$13:$H$63=$B27)*(Supply!$G$13:$G$63=I$4)*($C27=Supply!$L$10:$X$10)*Supply!$L$13:$X$63)</f>
        <v>0</v>
      </c>
      <c r="J27" s="204">
        <f>SUMPRODUCT((Supply!$H$13:$H$63=$B27)*(Supply!$G$13:$G$63=J$4)*($C27=Supply!$L$10:$X$10)*Supply!$L$13:$X$63)</f>
        <v>0</v>
      </c>
      <c r="K27" s="204">
        <f>SUM(E27:J27)</f>
        <v>0</v>
      </c>
      <c r="L27" s="204">
        <f>SUMPRODUCT((Supply!$H$13:$H$63=$B27)*(Supply!$G$13:$G$63=L$4)*($C27=Supply!$L$10:$X$10)*Supply!$L$13:$X$63)</f>
        <v>0</v>
      </c>
      <c r="M27" s="203"/>
      <c r="N27" s="203"/>
      <c r="O27" s="203"/>
      <c r="P27" s="205">
        <f>SUM(K27:O27)</f>
        <v>0</v>
      </c>
    </row>
    <row r="28" spans="2:17" x14ac:dyDescent="0.25">
      <c r="C28" s="200">
        <v>4</v>
      </c>
      <c r="D28" s="383" t="s">
        <v>228</v>
      </c>
      <c r="E28" s="383"/>
      <c r="F28" s="383"/>
      <c r="G28" s="383"/>
      <c r="H28" s="383"/>
      <c r="I28" s="383"/>
      <c r="J28" s="383"/>
      <c r="K28" s="383"/>
      <c r="L28" s="383"/>
      <c r="M28" s="383"/>
      <c r="N28" s="383"/>
      <c r="O28" s="383"/>
      <c r="P28" s="384"/>
    </row>
    <row r="29" spans="2:17" x14ac:dyDescent="0.25">
      <c r="B29" s="118" t="s">
        <v>317</v>
      </c>
      <c r="C29" s="201" t="s">
        <v>308</v>
      </c>
      <c r="D29" s="202" t="s">
        <v>229</v>
      </c>
      <c r="E29" s="204">
        <f>SUMPRODUCT((Supply!$H$13:$H$63=$B29)*(Supply!$G$13:$G$63=E$4)*($C29=Supply!$L$10:$X$10)*Supply!$L$13:$X$63)</f>
        <v>0</v>
      </c>
      <c r="F29" s="204">
        <f>SUMPRODUCT((Supply!$H$13:$H$63=$B29)*(Supply!$G$13:$G$63=F$4)*($C29=Supply!$L$10:$X$10)*Supply!$L$13:$X$63)</f>
        <v>0</v>
      </c>
      <c r="G29" s="204">
        <f>SUMPRODUCT((Supply!$H$13:$H$63=$B29)*(Supply!$G$13:$G$63=G$4)*($C29=Supply!$L$10:$X$10)*Supply!$L$13:$X$63)</f>
        <v>0</v>
      </c>
      <c r="H29" s="204">
        <f>SUMPRODUCT((Supply!$H$13:$H$63=$B29)*(Supply!$G$13:$G$63=H$4)*($C29=Supply!$L$10:$X$10)*Supply!$L$13:$X$63)</f>
        <v>0</v>
      </c>
      <c r="I29" s="204">
        <f>SUMPRODUCT((Supply!$H$13:$H$63=$B29)*(Supply!$G$13:$G$63=I$4)*($C29=Supply!$L$10:$X$10)*Supply!$L$13:$X$63)</f>
        <v>0</v>
      </c>
      <c r="J29" s="204">
        <f>SUMPRODUCT((Supply!$H$13:$H$63=$B29)*(Supply!$G$13:$G$63=J$4)*($C29=Supply!$L$10:$X$10)*Supply!$L$13:$X$63)</f>
        <v>0</v>
      </c>
      <c r="K29" s="204">
        <f>SUM(E29:J29)</f>
        <v>0</v>
      </c>
      <c r="L29" s="204">
        <f>SUMPRODUCT((Supply!$H$13:$H$63=$B29)*(Supply!$G$13:$G$63=L$4)*($C29=Supply!$L$10:$X$10)*Supply!$L$13:$X$63)</f>
        <v>0</v>
      </c>
      <c r="M29" s="203"/>
      <c r="N29" s="203"/>
      <c r="O29" s="203"/>
      <c r="P29" s="205">
        <f t="shared" ref="P29:P30" si="4">SUM(K29:O29)</f>
        <v>0</v>
      </c>
    </row>
    <row r="30" spans="2:17" ht="12.6" thickBot="1" x14ac:dyDescent="0.3">
      <c r="B30" s="118" t="s">
        <v>317</v>
      </c>
      <c r="C30" s="201" t="s">
        <v>237</v>
      </c>
      <c r="D30" s="202" t="s">
        <v>230</v>
      </c>
      <c r="E30" s="203"/>
      <c r="F30" s="203"/>
      <c r="G30" s="203"/>
      <c r="H30" s="203"/>
      <c r="I30" s="203"/>
      <c r="J30" s="203"/>
      <c r="K30" s="203"/>
      <c r="L30" s="203"/>
      <c r="M30" s="204">
        <f>SUMPRODUCT((Supply!$H$13:$H$63=$B30)*(Supply!$G$13:$G$63=M$4)*($C30=Supply!$L$10:$X$10)*Supply!$L$13:$X$63)</f>
        <v>40.503</v>
      </c>
      <c r="N30" s="203"/>
      <c r="O30" s="203"/>
      <c r="P30" s="205">
        <f t="shared" si="4"/>
        <v>40.503</v>
      </c>
      <c r="Q30" s="3" t="b">
        <f>P30=P71</f>
        <v>1</v>
      </c>
    </row>
    <row r="31" spans="2:17" ht="12.6" thickBot="1" x14ac:dyDescent="0.3">
      <c r="C31" s="207">
        <v>5</v>
      </c>
      <c r="D31" s="208" t="s">
        <v>231</v>
      </c>
      <c r="E31" s="209">
        <f>SUM(E29:E30,E26:E27,E15:E24,E10:E12)</f>
        <v>0</v>
      </c>
      <c r="F31" s="209">
        <f t="shared" ref="F31:P31" si="5">SUM(F29:F30,F26:F27,F15:F24,F10:F12)</f>
        <v>0</v>
      </c>
      <c r="G31" s="209">
        <f t="shared" si="5"/>
        <v>40.404000000000003</v>
      </c>
      <c r="H31" s="209">
        <f t="shared" si="5"/>
        <v>0</v>
      </c>
      <c r="I31" s="209">
        <f t="shared" si="5"/>
        <v>0</v>
      </c>
      <c r="J31" s="209">
        <f t="shared" si="5"/>
        <v>0</v>
      </c>
      <c r="K31" s="209">
        <f t="shared" si="5"/>
        <v>40.404000000000003</v>
      </c>
      <c r="L31" s="209">
        <f t="shared" si="5"/>
        <v>0</v>
      </c>
      <c r="M31" s="209">
        <f t="shared" si="5"/>
        <v>40.503</v>
      </c>
      <c r="N31" s="209">
        <f t="shared" si="5"/>
        <v>8233.3259999999991</v>
      </c>
      <c r="O31" s="209">
        <f t="shared" si="5"/>
        <v>0</v>
      </c>
      <c r="P31" s="210">
        <f t="shared" si="5"/>
        <v>8314.2330000000002</v>
      </c>
    </row>
    <row r="32" spans="2:17" x14ac:dyDescent="0.25">
      <c r="C32" s="211"/>
      <c r="D32" s="211"/>
      <c r="E32" s="211"/>
      <c r="F32" s="211"/>
      <c r="G32" s="211"/>
      <c r="H32" s="211"/>
      <c r="I32" s="211"/>
      <c r="J32" s="211"/>
      <c r="K32" s="211"/>
      <c r="L32" s="211"/>
      <c r="M32" s="211"/>
      <c r="N32" s="211"/>
      <c r="O32" s="211"/>
      <c r="P32" s="211"/>
    </row>
    <row r="33" spans="2:16" ht="12.6" thickBot="1" x14ac:dyDescent="0.3">
      <c r="C33" s="211"/>
      <c r="D33" s="211"/>
      <c r="E33" s="211"/>
      <c r="F33" s="211"/>
      <c r="G33" s="211"/>
      <c r="H33" s="211"/>
      <c r="I33" s="211"/>
      <c r="J33" s="211"/>
      <c r="K33" s="211"/>
      <c r="L33" s="211"/>
      <c r="M33" s="211"/>
      <c r="N33" s="211"/>
      <c r="O33" s="211"/>
      <c r="P33" s="211"/>
    </row>
    <row r="34" spans="2:16" ht="36" x14ac:dyDescent="0.25">
      <c r="C34" s="393" t="s">
        <v>198</v>
      </c>
      <c r="D34" s="394"/>
      <c r="E34" s="395" t="s">
        <v>199</v>
      </c>
      <c r="F34" s="395"/>
      <c r="G34" s="395"/>
      <c r="H34" s="395"/>
      <c r="I34" s="395"/>
      <c r="J34" s="395"/>
      <c r="K34" s="395"/>
      <c r="L34" s="212" t="s">
        <v>200</v>
      </c>
      <c r="M34" s="396" t="s">
        <v>201</v>
      </c>
      <c r="N34" s="396" t="s">
        <v>202</v>
      </c>
      <c r="O34" s="396" t="s">
        <v>203</v>
      </c>
      <c r="P34" s="389" t="s">
        <v>204</v>
      </c>
    </row>
    <row r="35" spans="2:16" x14ac:dyDescent="0.25">
      <c r="C35" s="213"/>
      <c r="D35" s="214"/>
      <c r="E35" s="391" t="s">
        <v>205</v>
      </c>
      <c r="F35" s="391"/>
      <c r="G35" s="391"/>
      <c r="H35" s="391"/>
      <c r="I35" s="391"/>
      <c r="J35" s="391"/>
      <c r="K35" s="391"/>
      <c r="L35" s="392" t="s">
        <v>206</v>
      </c>
      <c r="M35" s="392"/>
      <c r="N35" s="392"/>
      <c r="O35" s="392"/>
      <c r="P35" s="390"/>
    </row>
    <row r="36" spans="2:16" ht="60" x14ac:dyDescent="0.25">
      <c r="C36" s="213"/>
      <c r="D36" s="214"/>
      <c r="E36" s="215" t="s">
        <v>207</v>
      </c>
      <c r="F36" s="215" t="s">
        <v>208</v>
      </c>
      <c r="G36" s="215" t="s">
        <v>209</v>
      </c>
      <c r="H36" s="215" t="s">
        <v>210</v>
      </c>
      <c r="I36" s="215" t="s">
        <v>211</v>
      </c>
      <c r="J36" s="215" t="s">
        <v>212</v>
      </c>
      <c r="K36" s="216" t="s">
        <v>213</v>
      </c>
      <c r="L36" s="392"/>
      <c r="M36" s="392"/>
      <c r="N36" s="392"/>
      <c r="O36" s="392"/>
      <c r="P36" s="390"/>
    </row>
    <row r="37" spans="2:16" x14ac:dyDescent="0.25">
      <c r="C37" s="213"/>
      <c r="D37" s="217" t="s">
        <v>214</v>
      </c>
      <c r="E37" s="218" t="s">
        <v>181</v>
      </c>
      <c r="F37" s="218" t="s">
        <v>179</v>
      </c>
      <c r="G37" s="218" t="s">
        <v>176</v>
      </c>
      <c r="H37" s="218" t="s">
        <v>177</v>
      </c>
      <c r="I37" s="218" t="s">
        <v>178</v>
      </c>
      <c r="J37" s="218" t="s">
        <v>140</v>
      </c>
      <c r="K37" s="218"/>
      <c r="L37" s="219" t="s">
        <v>180</v>
      </c>
      <c r="M37" s="219" t="s">
        <v>174</v>
      </c>
      <c r="N37" s="219" t="s">
        <v>171</v>
      </c>
      <c r="O37" s="219" t="s">
        <v>173</v>
      </c>
      <c r="P37" s="220"/>
    </row>
    <row r="38" spans="2:16" x14ac:dyDescent="0.25">
      <c r="C38" s="200">
        <v>1</v>
      </c>
      <c r="D38" s="383" t="s">
        <v>215</v>
      </c>
      <c r="E38" s="383"/>
      <c r="F38" s="383"/>
      <c r="G38" s="383"/>
      <c r="H38" s="383"/>
      <c r="I38" s="383"/>
      <c r="J38" s="383"/>
      <c r="K38" s="383"/>
      <c r="L38" s="383"/>
      <c r="M38" s="383"/>
      <c r="N38" s="383"/>
      <c r="O38" s="383"/>
      <c r="P38" s="384"/>
    </row>
    <row r="39" spans="2:16" x14ac:dyDescent="0.25">
      <c r="B39" s="4" t="s">
        <v>315</v>
      </c>
      <c r="C39" s="201" t="s">
        <v>191</v>
      </c>
      <c r="D39" s="202" t="s">
        <v>216</v>
      </c>
      <c r="E39" s="49">
        <f>SUMPRODUCT((Supply!$H$13:$H$63=$B39)*(Supply!$G$13:$G$63=E$4)*($C39=Supply!$L$10:$X$10)*Supply!$L$13:$X$63)</f>
        <v>0</v>
      </c>
      <c r="F39" s="49">
        <f>SUMPRODUCT((Supply!$H$13:$H$63=$B39)*(Supply!$G$13:$G$63=F$4)*($C39=Supply!$L$10:$X$10)*Supply!$L$13:$X$63)</f>
        <v>0</v>
      </c>
      <c r="G39" s="49">
        <f>SUMPRODUCT((Supply!$H$13:$H$63=$B39)*(Supply!$G$13:$G$63=G$4)*($C39=Supply!$L$10:$X$10)*Supply!$L$13:$X$63)</f>
        <v>0</v>
      </c>
      <c r="H39" s="49">
        <f>SUMPRODUCT((Supply!$H$13:$H$63=$B39)*(Supply!$G$13:$G$63=H$4)*($C39=Supply!$L$10:$X$10)*Supply!$L$13:$X$63)</f>
        <v>0</v>
      </c>
      <c r="I39" s="49">
        <f>SUMPRODUCT((Supply!$H$13:$H$63=$B39)*(Supply!$G$13:$G$63=I$4)*($C39=Supply!$L$10:$X$10)*Supply!$L$13:$X$63)</f>
        <v>0</v>
      </c>
      <c r="J39" s="49">
        <f>SUMPRODUCT((Supply!$H$13:$H$63=$B39)*(Supply!$G$13:$G$63=J$4)*($C39=Supply!$L$10:$X$10)*Supply!$L$13:$X$63)</f>
        <v>0</v>
      </c>
      <c r="K39" s="49">
        <f>SUM(E39:J39)</f>
        <v>0</v>
      </c>
      <c r="L39" s="203"/>
      <c r="M39" s="203"/>
      <c r="N39" s="203"/>
      <c r="O39" s="203"/>
      <c r="P39" s="221">
        <f>SUM(K39:O39)</f>
        <v>0</v>
      </c>
    </row>
    <row r="40" spans="2:16" x14ac:dyDescent="0.25">
      <c r="B40" s="4" t="s">
        <v>315</v>
      </c>
      <c r="C40" s="201" t="s">
        <v>193</v>
      </c>
      <c r="D40" s="202" t="s">
        <v>217</v>
      </c>
      <c r="E40" s="49">
        <f>SUMPRODUCT((Supply!$H$13:$H$63=$B40)*(Supply!$G$13:$G$63=E$4)*($C40=Supply!$L$10:$X$10)*Supply!$L$13:$X$63)</f>
        <v>0</v>
      </c>
      <c r="F40" s="49">
        <f>SUMPRODUCT((Supply!$H$13:$H$63=$B40)*(Supply!$G$13:$G$63=F$4)*($C40=Supply!$L$10:$X$10)*Supply!$L$13:$X$63)</f>
        <v>0</v>
      </c>
      <c r="G40" s="49">
        <f>SUMPRODUCT((Supply!$H$13:$H$63=$B40)*(Supply!$G$13:$G$63=G$4)*($C40=Supply!$L$10:$X$10)*Supply!$L$13:$X$63)</f>
        <v>0</v>
      </c>
      <c r="H40" s="49">
        <f>SUMPRODUCT((Supply!$H$13:$H$63=$B40)*(Supply!$G$13:$G$63=H$4)*($C40=Supply!$L$10:$X$10)*Supply!$L$13:$X$63)</f>
        <v>0</v>
      </c>
      <c r="I40" s="49">
        <f>SUMPRODUCT((Supply!$H$13:$H$63=$B40)*(Supply!$G$13:$G$63=I$4)*($C40=Supply!$L$10:$X$10)*Supply!$L$13:$X$63)</f>
        <v>0</v>
      </c>
      <c r="J40" s="49">
        <f>SUMPRODUCT((Supply!$H$13:$H$63=$B40)*(Supply!$G$13:$G$63=J$4)*($C40=Supply!$L$10:$X$10)*Supply!$L$13:$X$63)</f>
        <v>0</v>
      </c>
      <c r="K40" s="49">
        <f t="shared" ref="K40:K41" si="6">SUM(E40:J40)</f>
        <v>0</v>
      </c>
      <c r="L40" s="203"/>
      <c r="M40" s="203"/>
      <c r="N40" s="203"/>
      <c r="O40" s="203"/>
      <c r="P40" s="221">
        <f t="shared" ref="P40:P41" si="7">SUM(K40:O40)</f>
        <v>0</v>
      </c>
    </row>
    <row r="41" spans="2:16" ht="12.6" thickBot="1" x14ac:dyDescent="0.3">
      <c r="B41" s="4" t="s">
        <v>315</v>
      </c>
      <c r="C41" s="201" t="s">
        <v>140</v>
      </c>
      <c r="D41" s="202" t="s">
        <v>218</v>
      </c>
      <c r="E41" s="49">
        <f>SUMPRODUCT((Supply!$H$13:$H$63=$B41)*(Supply!$G$13:$G$63=E$4)*($C41=Supply!$L$10:$X$10)*Supply!$L$13:$X$63)</f>
        <v>0</v>
      </c>
      <c r="F41" s="49">
        <f>SUMPRODUCT((Supply!$H$13:$H$63=$B41)*(Supply!$G$13:$G$63=F$4)*($C41=Supply!$L$10:$X$10)*Supply!$L$13:$X$63)</f>
        <v>0</v>
      </c>
      <c r="G41" s="49">
        <f>SUMPRODUCT((Supply!$H$13:$H$63=$B41)*(Supply!$G$13:$G$63=G$4)*($C41=Supply!$L$10:$X$10)*Supply!$L$13:$X$63)</f>
        <v>0</v>
      </c>
      <c r="H41" s="49">
        <f>SUMPRODUCT((Supply!$H$13:$H$63=$B41)*(Supply!$G$13:$G$63=H$4)*($C41=Supply!$L$10:$X$10)*Supply!$L$13:$X$63)</f>
        <v>0</v>
      </c>
      <c r="I41" s="49">
        <f>SUMPRODUCT((Supply!$H$13:$H$63=$B41)*(Supply!$G$13:$G$63=I$4)*($C41=Supply!$L$10:$X$10)*Supply!$L$13:$X$63)</f>
        <v>0</v>
      </c>
      <c r="J41" s="49">
        <f>SUMPRODUCT((Supply!$H$13:$H$63=$B41)*(Supply!$G$13:$G$63=J$4)*($C41=Supply!$L$10:$X$10)*Supply!$L$13:$X$63)</f>
        <v>0</v>
      </c>
      <c r="K41" s="49">
        <f t="shared" si="6"/>
        <v>0</v>
      </c>
      <c r="L41" s="203"/>
      <c r="M41" s="203"/>
      <c r="N41" s="203"/>
      <c r="O41" s="203"/>
      <c r="P41" s="221">
        <f t="shared" si="7"/>
        <v>0</v>
      </c>
    </row>
    <row r="42" spans="2:16" x14ac:dyDescent="0.25">
      <c r="C42" s="206">
        <v>2</v>
      </c>
      <c r="D42" s="385" t="s">
        <v>219</v>
      </c>
      <c r="E42" s="385"/>
      <c r="F42" s="385"/>
      <c r="G42" s="385"/>
      <c r="H42" s="385"/>
      <c r="I42" s="385"/>
      <c r="J42" s="385"/>
      <c r="K42" s="385"/>
      <c r="L42" s="385"/>
      <c r="M42" s="385"/>
      <c r="N42" s="385"/>
      <c r="O42" s="385"/>
      <c r="P42" s="386"/>
    </row>
    <row r="43" spans="2:16" x14ac:dyDescent="0.25">
      <c r="C43" s="201"/>
      <c r="D43" s="387" t="s">
        <v>220</v>
      </c>
      <c r="E43" s="387"/>
      <c r="F43" s="387"/>
      <c r="G43" s="387"/>
      <c r="H43" s="387"/>
      <c r="I43" s="387"/>
      <c r="J43" s="387"/>
      <c r="K43" s="387"/>
      <c r="L43" s="387"/>
      <c r="M43" s="387"/>
      <c r="N43" s="387"/>
      <c r="O43" s="387"/>
      <c r="P43" s="388"/>
    </row>
    <row r="44" spans="2:16" x14ac:dyDescent="0.25">
      <c r="B44" s="4" t="s">
        <v>311</v>
      </c>
      <c r="C44" s="201" t="s">
        <v>184</v>
      </c>
      <c r="D44" s="202" t="s">
        <v>184</v>
      </c>
      <c r="E44" s="211">
        <f>SUMPRODUCT((Supply!$H$13:$H$63=$B44)*(Supply!$G$13:$G$63=E$4)*($C44=Supply!$L$10:$X$10)*Supply!$L$13:$X$63)</f>
        <v>0</v>
      </c>
      <c r="F44" s="211">
        <f>SUMPRODUCT((Supply!$H$13:$H$63=$B44)*(Supply!$G$13:$G$63=F$4)*($C44=Supply!$L$10:$X$10)*Supply!$L$13:$X$63)</f>
        <v>0</v>
      </c>
      <c r="G44" s="211">
        <f>SUMPRODUCT((Supply!$H$13:$H$63=$B44)*(Supply!$G$13:$G$63=G$4)*($C44=Supply!$L$10:$X$10)*Supply!$L$13:$X$63)</f>
        <v>0</v>
      </c>
      <c r="H44" s="211">
        <f>SUMPRODUCT((Supply!$H$13:$H$63=$B44)*(Supply!$G$13:$G$63=H$4)*($C44=Supply!$L$10:$X$10)*Supply!$L$13:$X$63)</f>
        <v>0</v>
      </c>
      <c r="I44" s="211">
        <f>SUMPRODUCT((Supply!$H$13:$H$63=$B44)*(Supply!$G$13:$G$63=I$4)*($C44=Supply!$L$10:$X$10)*Supply!$L$13:$X$63)</f>
        <v>0</v>
      </c>
      <c r="J44" s="211">
        <f>SUMPRODUCT((Supply!$H$13:$H$63=$B44)*(Supply!$G$13:$G$63=J$4)*($C44=Supply!$L$10:$X$10)*Supply!$L$13:$X$63)</f>
        <v>0</v>
      </c>
      <c r="K44" s="49">
        <f t="shared" ref="K44:K53" si="8">SUM(E44:J44)</f>
        <v>0</v>
      </c>
      <c r="L44" s="203"/>
      <c r="M44" s="203"/>
      <c r="N44" s="203"/>
      <c r="O44" s="203"/>
      <c r="P44" s="221">
        <f t="shared" ref="P44:P53" si="9">SUM(K44:O44)</f>
        <v>0</v>
      </c>
    </row>
    <row r="45" spans="2:16" x14ac:dyDescent="0.25">
      <c r="B45" s="4" t="s">
        <v>311</v>
      </c>
      <c r="C45" s="201" t="s">
        <v>16</v>
      </c>
      <c r="D45" s="202" t="s">
        <v>221</v>
      </c>
      <c r="E45" s="211">
        <f>SUMPRODUCT((Supply!$H$13:$H$63=$B45)*(Supply!$G$13:$G$63=E$4)*($C45=Supply!$L$10:$X$10)*Supply!$L$13:$X$63)</f>
        <v>0</v>
      </c>
      <c r="F45" s="211">
        <f>SUMPRODUCT((Supply!$H$13:$H$63=$B45)*(Supply!$G$13:$G$63=F$4)*($C45=Supply!$L$10:$X$10)*Supply!$L$13:$X$63)</f>
        <v>0</v>
      </c>
      <c r="G45" s="211">
        <f>SUMPRODUCT((Supply!$H$13:$H$63=$B45)*(Supply!$G$13:$G$63=G$4)*($C45=Supply!$L$10:$X$10)*Supply!$L$13:$X$63)</f>
        <v>0</v>
      </c>
      <c r="H45" s="211">
        <f>SUMPRODUCT((Supply!$H$13:$H$63=$B45)*(Supply!$G$13:$G$63=H$4)*($C45=Supply!$L$10:$X$10)*Supply!$L$13:$X$63)</f>
        <v>0</v>
      </c>
      <c r="I45" s="211">
        <f>SUMPRODUCT((Supply!$H$13:$H$63=$B45)*(Supply!$G$13:$G$63=I$4)*($C45=Supply!$L$10:$X$10)*Supply!$L$13:$X$63)</f>
        <v>0</v>
      </c>
      <c r="J45" s="211">
        <f>SUMPRODUCT((Supply!$H$13:$H$63=$B45)*(Supply!$G$13:$G$63=J$4)*($C45=Supply!$L$10:$X$10)*Supply!$L$13:$X$63)</f>
        <v>0</v>
      </c>
      <c r="K45" s="49">
        <f t="shared" si="8"/>
        <v>0</v>
      </c>
      <c r="L45" s="203"/>
      <c r="M45" s="203"/>
      <c r="N45" s="203"/>
      <c r="O45" s="203"/>
      <c r="P45" s="221">
        <f t="shared" si="9"/>
        <v>0</v>
      </c>
    </row>
    <row r="46" spans="2:16" x14ac:dyDescent="0.25">
      <c r="B46" s="4" t="s">
        <v>311</v>
      </c>
      <c r="C46" s="201" t="s">
        <v>185</v>
      </c>
      <c r="D46" s="202" t="s">
        <v>222</v>
      </c>
      <c r="E46" s="211">
        <f>SUMPRODUCT((Supply!$H$13:$H$63=$B46)*(Supply!$G$13:$G$63=E$4)*($C46=Supply!$L$10:$X$10)*Supply!$L$13:$X$63)</f>
        <v>0</v>
      </c>
      <c r="F46" s="211">
        <f>SUMPRODUCT((Supply!$H$13:$H$63=$B46)*(Supply!$G$13:$G$63=F$4)*($C46=Supply!$L$10:$X$10)*Supply!$L$13:$X$63)</f>
        <v>0</v>
      </c>
      <c r="G46" s="211">
        <f>SUMPRODUCT((Supply!$H$13:$H$63=$B46)*(Supply!$G$13:$G$63=G$4)*($C46=Supply!$L$10:$X$10)*Supply!$L$13:$X$63)</f>
        <v>0</v>
      </c>
      <c r="H46" s="211">
        <f>SUMPRODUCT((Supply!$H$13:$H$63=$B46)*(Supply!$G$13:$G$63=H$4)*($C46=Supply!$L$10:$X$10)*Supply!$L$13:$X$63)</f>
        <v>0</v>
      </c>
      <c r="I46" s="211">
        <f>SUMPRODUCT((Supply!$H$13:$H$63=$B46)*(Supply!$G$13:$G$63=I$4)*($C46=Supply!$L$10:$X$10)*Supply!$L$13:$X$63)</f>
        <v>0</v>
      </c>
      <c r="J46" s="211">
        <f>SUMPRODUCT((Supply!$H$13:$H$63=$B46)*(Supply!$G$13:$G$63=J$4)*($C46=Supply!$L$10:$X$10)*Supply!$L$13:$X$63)</f>
        <v>0</v>
      </c>
      <c r="K46" s="49">
        <f t="shared" si="8"/>
        <v>0</v>
      </c>
      <c r="L46" s="203"/>
      <c r="M46" s="203"/>
      <c r="N46" s="203"/>
      <c r="O46" s="203"/>
      <c r="P46" s="221">
        <f t="shared" si="9"/>
        <v>0</v>
      </c>
    </row>
    <row r="47" spans="2:16" x14ac:dyDescent="0.25">
      <c r="B47" s="4" t="s">
        <v>311</v>
      </c>
      <c r="C47" s="201" t="s">
        <v>186</v>
      </c>
      <c r="D47" s="202" t="s">
        <v>19</v>
      </c>
      <c r="E47" s="211">
        <f>SUMPRODUCT((Supply!$H$13:$H$63=$B47)*(Supply!$G$13:$G$63=E$4)*($C47=Supply!$L$10:$X$10)*Supply!$L$13:$X$63)</f>
        <v>0</v>
      </c>
      <c r="F47" s="211">
        <f>SUMPRODUCT((Supply!$H$13:$H$63=$B47)*(Supply!$G$13:$G$63=F$4)*($C47=Supply!$L$10:$X$10)*Supply!$L$13:$X$63)</f>
        <v>0</v>
      </c>
      <c r="G47" s="211">
        <f>SUMPRODUCT((Supply!$H$13:$H$63=$B47)*(Supply!$G$13:$G$63=G$4)*($C47=Supply!$L$10:$X$10)*Supply!$L$13:$X$63)</f>
        <v>0</v>
      </c>
      <c r="H47" s="211">
        <f>SUMPRODUCT((Supply!$H$13:$H$63=$B47)*(Supply!$G$13:$G$63=H$4)*($C47=Supply!$L$10:$X$10)*Supply!$L$13:$X$63)</f>
        <v>0</v>
      </c>
      <c r="I47" s="211">
        <f>SUMPRODUCT((Supply!$H$13:$H$63=$B47)*(Supply!$G$13:$G$63=I$4)*($C47=Supply!$L$10:$X$10)*Supply!$L$13:$X$63)</f>
        <v>0</v>
      </c>
      <c r="J47" s="211">
        <f>SUMPRODUCT((Supply!$H$13:$H$63=$B47)*(Supply!$G$13:$G$63=J$4)*($C47=Supply!$L$10:$X$10)*Supply!$L$13:$X$63)</f>
        <v>0</v>
      </c>
      <c r="K47" s="49">
        <f t="shared" si="8"/>
        <v>0</v>
      </c>
      <c r="L47" s="203"/>
      <c r="M47" s="203"/>
      <c r="N47" s="203"/>
      <c r="O47" s="203"/>
      <c r="P47" s="221">
        <f t="shared" si="9"/>
        <v>0</v>
      </c>
    </row>
    <row r="48" spans="2:16" x14ac:dyDescent="0.25">
      <c r="B48" s="4" t="s">
        <v>311</v>
      </c>
      <c r="C48" s="201" t="s">
        <v>187</v>
      </c>
      <c r="D48" s="202" t="s">
        <v>187</v>
      </c>
      <c r="E48" s="211">
        <f>SUMPRODUCT((Supply!$H$13:$H$63=$B48)*(Supply!$G$13:$G$63=E$4)*($C48=Supply!$L$10:$X$10)*Supply!$L$13:$X$63)</f>
        <v>0</v>
      </c>
      <c r="F48" s="211">
        <f>SUMPRODUCT((Supply!$H$13:$H$63=$B48)*(Supply!$G$13:$G$63=F$4)*($C48=Supply!$L$10:$X$10)*Supply!$L$13:$X$63)</f>
        <v>0</v>
      </c>
      <c r="G48" s="211">
        <f>SUMPRODUCT((Supply!$H$13:$H$63=$B48)*(Supply!$G$13:$G$63=G$4)*($C48=Supply!$L$10:$X$10)*Supply!$L$13:$X$63)</f>
        <v>0</v>
      </c>
      <c r="H48" s="211">
        <f>SUMPRODUCT((Supply!$H$13:$H$63=$B48)*(Supply!$G$13:$G$63=H$4)*($C48=Supply!$L$10:$X$10)*Supply!$L$13:$X$63)</f>
        <v>0</v>
      </c>
      <c r="I48" s="211">
        <f>SUMPRODUCT((Supply!$H$13:$H$63=$B48)*(Supply!$G$13:$G$63=I$4)*($C48=Supply!$L$10:$X$10)*Supply!$L$13:$X$63)</f>
        <v>0</v>
      </c>
      <c r="J48" s="211">
        <f>SUMPRODUCT((Supply!$H$13:$H$63=$B48)*(Supply!$G$13:$G$63=J$4)*($C48=Supply!$L$10:$X$10)*Supply!$L$13:$X$63)</f>
        <v>0</v>
      </c>
      <c r="K48" s="49">
        <f t="shared" si="8"/>
        <v>0</v>
      </c>
      <c r="L48" s="203"/>
      <c r="M48" s="203"/>
      <c r="N48" s="203"/>
      <c r="O48" s="203"/>
      <c r="P48" s="221">
        <f t="shared" si="9"/>
        <v>0</v>
      </c>
    </row>
    <row r="49" spans="2:16" x14ac:dyDescent="0.25">
      <c r="B49" s="4" t="s">
        <v>311</v>
      </c>
      <c r="C49" s="201" t="s">
        <v>196</v>
      </c>
      <c r="D49" s="202" t="s">
        <v>223</v>
      </c>
      <c r="E49" s="211">
        <f>SUMPRODUCT((Supply!$H$13:$H$63=$B49)*(Supply!$G$13:$G$63=E$4)*($C49=Supply!$L$10:$X$10)*Supply!$L$13:$X$63)</f>
        <v>0</v>
      </c>
      <c r="F49" s="211">
        <f>SUMPRODUCT((Supply!$H$13:$H$63=$B49)*(Supply!$G$13:$G$63=F$4)*($C49=Supply!$L$10:$X$10)*Supply!$L$13:$X$63)</f>
        <v>0</v>
      </c>
      <c r="G49" s="211">
        <f>SUMPRODUCT((Supply!$H$13:$H$63=$B49)*(Supply!$G$13:$G$63=G$4)*($C49=Supply!$L$10:$X$10)*Supply!$L$13:$X$63)</f>
        <v>0</v>
      </c>
      <c r="H49" s="211">
        <f>SUMPRODUCT((Supply!$H$13:$H$63=$B49)*(Supply!$G$13:$G$63=H$4)*($C49=Supply!$L$10:$X$10)*Supply!$L$13:$X$63)</f>
        <v>0</v>
      </c>
      <c r="I49" s="211">
        <f>SUMPRODUCT((Supply!$H$13:$H$63=$B49)*(Supply!$G$13:$G$63=I$4)*($C49=Supply!$L$10:$X$10)*Supply!$L$13:$X$63)</f>
        <v>0</v>
      </c>
      <c r="J49" s="211">
        <f>SUMPRODUCT((Supply!$H$13:$H$63=$B49)*(Supply!$G$13:$G$63=J$4)*($C49=Supply!$L$10:$X$10)*Supply!$L$13:$X$63)</f>
        <v>0</v>
      </c>
      <c r="K49" s="49">
        <f t="shared" si="8"/>
        <v>0</v>
      </c>
      <c r="L49" s="203"/>
      <c r="M49" s="203"/>
      <c r="N49" s="203"/>
      <c r="O49" s="203"/>
      <c r="P49" s="221">
        <f t="shared" si="9"/>
        <v>0</v>
      </c>
    </row>
    <row r="50" spans="2:16" x14ac:dyDescent="0.25">
      <c r="B50" s="4" t="s">
        <v>311</v>
      </c>
      <c r="C50" s="201" t="s">
        <v>188</v>
      </c>
      <c r="D50" s="202" t="s">
        <v>188</v>
      </c>
      <c r="E50" s="211">
        <f>SUMPRODUCT((Supply!$H$13:$H$63=$B50)*(Supply!$G$13:$G$63=E$4)*($C50=Supply!$L$10:$X$10)*Supply!$L$13:$X$63)</f>
        <v>0</v>
      </c>
      <c r="F50" s="211">
        <f>SUMPRODUCT((Supply!$H$13:$H$63=$B50)*(Supply!$G$13:$G$63=F$4)*($C50=Supply!$L$10:$X$10)*Supply!$L$13:$X$63)</f>
        <v>0</v>
      </c>
      <c r="G50" s="211">
        <f>SUMPRODUCT((Supply!$H$13:$H$63=$B50)*(Supply!$G$13:$G$63=G$4)*($C50=Supply!$L$10:$X$10)*Supply!$L$13:$X$63)</f>
        <v>0</v>
      </c>
      <c r="H50" s="211">
        <f>SUMPRODUCT((Supply!$H$13:$H$63=$B50)*(Supply!$G$13:$G$63=H$4)*($C50=Supply!$L$10:$X$10)*Supply!$L$13:$X$63)</f>
        <v>0</v>
      </c>
      <c r="I50" s="211">
        <f>SUMPRODUCT((Supply!$H$13:$H$63=$B50)*(Supply!$G$13:$G$63=I$4)*($C50=Supply!$L$10:$X$10)*Supply!$L$13:$X$63)</f>
        <v>0</v>
      </c>
      <c r="J50" s="211">
        <f>SUMPRODUCT((Supply!$H$13:$H$63=$B50)*(Supply!$G$13:$G$63=J$4)*($C50=Supply!$L$10:$X$10)*Supply!$L$13:$X$63)</f>
        <v>0</v>
      </c>
      <c r="K50" s="49">
        <f t="shared" si="8"/>
        <v>0</v>
      </c>
      <c r="L50" s="203"/>
      <c r="M50" s="203"/>
      <c r="N50" s="203"/>
      <c r="O50" s="203"/>
      <c r="P50" s="221">
        <f t="shared" si="9"/>
        <v>0</v>
      </c>
    </row>
    <row r="51" spans="2:16" x14ac:dyDescent="0.25">
      <c r="B51" s="4" t="s">
        <v>311</v>
      </c>
      <c r="C51" s="201" t="s">
        <v>190</v>
      </c>
      <c r="D51" s="202" t="s">
        <v>63</v>
      </c>
      <c r="E51" s="211">
        <f>SUMPRODUCT((Supply!$H$13:$H$63=$B51)*(Supply!$G$13:$G$63=E$4)*($C51=Supply!$L$10:$X$10)*Supply!$L$13:$X$63)</f>
        <v>0</v>
      </c>
      <c r="F51" s="211">
        <f>SUMPRODUCT((Supply!$H$13:$H$63=$B51)*(Supply!$G$13:$G$63=F$4)*($C51=Supply!$L$10:$X$10)*Supply!$L$13:$X$63)</f>
        <v>0</v>
      </c>
      <c r="G51" s="211">
        <f>SUMPRODUCT((Supply!$H$13:$H$63=$B51)*(Supply!$G$13:$G$63=G$4)*($C51=Supply!$L$10:$X$10)*Supply!$L$13:$X$63)</f>
        <v>0</v>
      </c>
      <c r="H51" s="211">
        <f>SUMPRODUCT((Supply!$H$13:$H$63=$B51)*(Supply!$G$13:$G$63=H$4)*($C51=Supply!$L$10:$X$10)*Supply!$L$13:$X$63)</f>
        <v>0</v>
      </c>
      <c r="I51" s="211">
        <f>SUMPRODUCT((Supply!$H$13:$H$63=$B51)*(Supply!$G$13:$G$63=I$4)*($C51=Supply!$L$10:$X$10)*Supply!$L$13:$X$63)</f>
        <v>0</v>
      </c>
      <c r="J51" s="211">
        <f>SUMPRODUCT((Supply!$H$13:$H$63=$B51)*(Supply!$G$13:$G$63=J$4)*($C51=Supply!$L$10:$X$10)*Supply!$L$13:$X$63)</f>
        <v>0</v>
      </c>
      <c r="K51" s="49">
        <f t="shared" si="8"/>
        <v>0</v>
      </c>
      <c r="L51" s="203"/>
      <c r="M51" s="203"/>
      <c r="N51" s="203"/>
      <c r="O51" s="203"/>
      <c r="P51" s="221">
        <f t="shared" si="9"/>
        <v>0</v>
      </c>
    </row>
    <row r="52" spans="2:16" x14ac:dyDescent="0.25">
      <c r="B52" s="4" t="s">
        <v>311</v>
      </c>
      <c r="C52" s="201" t="s">
        <v>64</v>
      </c>
      <c r="D52" s="202" t="s">
        <v>64</v>
      </c>
      <c r="E52" s="211">
        <f>SUMPRODUCT((Supply!$H$13:$H$63=$B52)*(Supply!$G$13:$G$63=E$4)*($C52=Supply!$L$10:$X$10)*Supply!$L$13:$X$63)</f>
        <v>0</v>
      </c>
      <c r="F52" s="211">
        <f>SUMPRODUCT((Supply!$H$13:$H$63=$B52)*(Supply!$G$13:$G$63=F$4)*($C52=Supply!$L$10:$X$10)*Supply!$L$13:$X$63)</f>
        <v>0</v>
      </c>
      <c r="G52" s="211">
        <f>SUMPRODUCT((Supply!$H$13:$H$63=$B52)*(Supply!$G$13:$G$63=G$4)*($C52=Supply!$L$10:$X$10)*Supply!$L$13:$X$63)</f>
        <v>0</v>
      </c>
      <c r="H52" s="211">
        <f>SUMPRODUCT((Supply!$H$13:$H$63=$B52)*(Supply!$G$13:$G$63=H$4)*($C52=Supply!$L$10:$X$10)*Supply!$L$13:$X$63)</f>
        <v>0</v>
      </c>
      <c r="I52" s="211">
        <f>SUMPRODUCT((Supply!$H$13:$H$63=$B52)*(Supply!$G$13:$G$63=I$4)*($C52=Supply!$L$10:$X$10)*Supply!$L$13:$X$63)</f>
        <v>0</v>
      </c>
      <c r="J52" s="211">
        <f>SUMPRODUCT((Supply!$H$13:$H$63=$B52)*(Supply!$G$13:$G$63=J$4)*($C52=Supply!$L$10:$X$10)*Supply!$L$13:$X$63)</f>
        <v>0</v>
      </c>
      <c r="K52" s="49">
        <f t="shared" si="8"/>
        <v>0</v>
      </c>
      <c r="L52" s="203"/>
      <c r="M52" s="203"/>
      <c r="N52" s="203"/>
      <c r="O52" s="203"/>
      <c r="P52" s="221">
        <f t="shared" si="9"/>
        <v>0</v>
      </c>
    </row>
    <row r="53" spans="2:16" x14ac:dyDescent="0.25">
      <c r="B53" s="4" t="s">
        <v>311</v>
      </c>
      <c r="C53" s="201" t="s">
        <v>55</v>
      </c>
      <c r="D53" s="202" t="s">
        <v>224</v>
      </c>
      <c r="E53" s="211">
        <f>SUMPRODUCT((Supply!$H$13:$H$63=$B53)*(Supply!$G$13:$G$63=E$4)*($C53=Supply!$L$10:$X$10)*Supply!$L$13:$X$63)</f>
        <v>0</v>
      </c>
      <c r="F53" s="211">
        <f>SUMPRODUCT((Supply!$H$13:$H$63=$B53)*(Supply!$G$13:$G$63=F$4)*($C53=Supply!$L$10:$X$10)*Supply!$L$13:$X$63)</f>
        <v>0</v>
      </c>
      <c r="G53" s="211">
        <f>SUMPRODUCT((Supply!$H$13:$H$63=$B53)*(Supply!$G$13:$G$63=G$4)*($C53=Supply!$L$10:$X$10)*Supply!$L$13:$X$63)</f>
        <v>0</v>
      </c>
      <c r="H53" s="211">
        <f>SUMPRODUCT((Supply!$H$13:$H$63=$B53)*(Supply!$G$13:$G$63=H$4)*($C53=Supply!$L$10:$X$10)*Supply!$L$13:$X$63)</f>
        <v>0</v>
      </c>
      <c r="I53" s="211">
        <f>SUMPRODUCT((Supply!$H$13:$H$63=$B53)*(Supply!$G$13:$G$63=I$4)*($C53=Supply!$L$10:$X$10)*Supply!$L$13:$X$63)</f>
        <v>0</v>
      </c>
      <c r="J53" s="211">
        <f>SUMPRODUCT((Supply!$H$13:$H$63=$B53)*(Supply!$G$13:$G$63=J$4)*($C53=Supply!$L$10:$X$10)*Supply!$L$13:$X$63)</f>
        <v>0</v>
      </c>
      <c r="K53" s="49">
        <f t="shared" si="8"/>
        <v>0</v>
      </c>
      <c r="L53" s="203"/>
      <c r="M53" s="203"/>
      <c r="N53" s="203"/>
      <c r="O53" s="203"/>
      <c r="P53" s="221">
        <f t="shared" si="9"/>
        <v>0</v>
      </c>
    </row>
    <row r="54" spans="2:16" x14ac:dyDescent="0.25">
      <c r="C54" s="201"/>
      <c r="D54" s="387" t="s">
        <v>225</v>
      </c>
      <c r="E54" s="387"/>
      <c r="F54" s="387"/>
      <c r="G54" s="387"/>
      <c r="H54" s="387"/>
      <c r="I54" s="387"/>
      <c r="J54" s="387"/>
      <c r="K54" s="387"/>
      <c r="L54" s="387"/>
      <c r="M54" s="387"/>
      <c r="N54" s="387"/>
      <c r="O54" s="387"/>
      <c r="P54" s="388"/>
    </row>
    <row r="55" spans="2:16" x14ac:dyDescent="0.25">
      <c r="B55" s="4" t="s">
        <v>312</v>
      </c>
      <c r="C55" s="201" t="s">
        <v>184</v>
      </c>
      <c r="D55" s="202" t="s">
        <v>184</v>
      </c>
      <c r="E55" s="211">
        <f>SUMPRODUCT((Supply!$H$13:$H$63=$B55)*(Supply!$G$13:$G$63=E$4)*($C55=Supply!$L$10:$X$10)*Supply!$L$13:$X$63)</f>
        <v>0</v>
      </c>
      <c r="F55" s="211">
        <f>SUMPRODUCT((Supply!$H$13:$H$63=$B55)*(Supply!$G$13:$G$63=F$4)*($C55=Supply!$L$10:$X$10)*Supply!$L$13:$X$63)</f>
        <v>0</v>
      </c>
      <c r="G55" s="211">
        <f>SUMPRODUCT((Supply!$H$13:$H$63=$B55)*(Supply!$G$13:$G$63=G$4)*($C55=Supply!$L$10:$X$10)*Supply!$L$13:$X$63)</f>
        <v>-1.8069999999999999</v>
      </c>
      <c r="H55" s="211">
        <f>SUMPRODUCT((Supply!$H$13:$H$63=$B55)*(Supply!$G$13:$G$63=H$4)*($C55=Supply!$L$10:$X$10)*Supply!$L$13:$X$63)</f>
        <v>0</v>
      </c>
      <c r="I55" s="211">
        <f>SUMPRODUCT((Supply!$H$13:$H$63=$B55)*(Supply!$G$13:$G$63=I$4)*($C55=Supply!$L$10:$X$10)*Supply!$L$13:$X$63)</f>
        <v>0</v>
      </c>
      <c r="J55" s="211">
        <f>SUMPRODUCT((Supply!$H$13:$H$63=$B55)*(Supply!$G$13:$G$63=J$4)*($C55=Supply!$L$10:$X$10)*Supply!$L$13:$X$63)</f>
        <v>0</v>
      </c>
      <c r="K55" s="49">
        <f t="shared" ref="K55:K64" si="10">SUM(E55:J55)</f>
        <v>-1.8069999999999999</v>
      </c>
      <c r="L55" s="49">
        <f>SUMPRODUCT((Supply!$H$13:$H$63=$B55)*(Supply!$G$13:$G$63=L$4)*($C55=Supply!$L$10:$X$10)*Supply!$L$13:$X$63)</f>
        <v>0</v>
      </c>
      <c r="M55" s="49">
        <f>SUMPRODUCT((Supply!$H$13:$H$63=$B55)*(Supply!$G$13:$G$63=M$4)*($C55=Supply!$L$10:$X$10)*Supply!$L$13:$X$63)</f>
        <v>33.523000000000003</v>
      </c>
      <c r="N55" s="49">
        <f>SUMPRODUCT((Supply!$H$13:$H$63=$B55)*(Supply!$G$13:$G$63=N$4)*($C55=Supply!$L$10:$X$10)*Supply!$L$13:$X$63)</f>
        <v>789.86599999999999</v>
      </c>
      <c r="O55" s="203"/>
      <c r="P55" s="221">
        <f t="shared" ref="P55:P64" si="11">SUM(K55:O55)</f>
        <v>821.58199999999999</v>
      </c>
    </row>
    <row r="56" spans="2:16" x14ac:dyDescent="0.25">
      <c r="B56" s="4" t="s">
        <v>312</v>
      </c>
      <c r="C56" s="222" t="s">
        <v>16</v>
      </c>
      <c r="D56" s="202" t="s">
        <v>221</v>
      </c>
      <c r="E56" s="211">
        <f>SUMPRODUCT((Supply!$H$13:$H$63=$B56)*(Supply!$G$13:$G$63=E$4)*($C56=Supply!$L$10:$X$10)*Supply!$L$13:$X$63)</f>
        <v>0</v>
      </c>
      <c r="F56" s="211">
        <f>SUMPRODUCT((Supply!$H$13:$H$63=$B56)*(Supply!$G$13:$G$63=F$4)*($C56=Supply!$L$10:$X$10)*Supply!$L$13:$X$63)</f>
        <v>0</v>
      </c>
      <c r="G56" s="211">
        <f>SUMPRODUCT((Supply!$H$13:$H$63=$B56)*(Supply!$G$13:$G$63=G$4)*($C56=Supply!$L$10:$X$10)*Supply!$L$13:$X$63)</f>
        <v>0</v>
      </c>
      <c r="H56" s="211">
        <f>SUMPRODUCT((Supply!$H$13:$H$63=$B56)*(Supply!$G$13:$G$63=H$4)*($C56=Supply!$L$10:$X$10)*Supply!$L$13:$X$63)</f>
        <v>0</v>
      </c>
      <c r="I56" s="211">
        <f>SUMPRODUCT((Supply!$H$13:$H$63=$B56)*(Supply!$G$13:$G$63=I$4)*($C56=Supply!$L$10:$X$10)*Supply!$L$13:$X$63)</f>
        <v>0</v>
      </c>
      <c r="J56" s="211">
        <f>SUMPRODUCT((Supply!$H$13:$H$63=$B56)*(Supply!$G$13:$G$63=J$4)*($C56=Supply!$L$10:$X$10)*Supply!$L$13:$X$63)</f>
        <v>0</v>
      </c>
      <c r="K56" s="49">
        <f t="shared" si="10"/>
        <v>0</v>
      </c>
      <c r="L56" s="49">
        <f>SUMPRODUCT((Supply!$H$13:$H$63=$B56)*(Supply!$G$13:$G$63=L$4)*($C56=Supply!$L$10:$X$10)*Supply!$L$13:$X$63)</f>
        <v>0</v>
      </c>
      <c r="M56" s="49">
        <f>SUMPRODUCT((Supply!$H$13:$H$63=$B56)*(Supply!$G$13:$G$63=M$4)*($C56=Supply!$L$10:$X$10)*Supply!$L$13:$X$63)</f>
        <v>0</v>
      </c>
      <c r="N56" s="49">
        <f>SUMPRODUCT((Supply!$H$13:$H$63=$B56)*(Supply!$G$13:$G$63=N$4)*($C56=Supply!$L$10:$X$10)*Supply!$L$13:$X$63)</f>
        <v>0</v>
      </c>
      <c r="O56" s="203"/>
      <c r="P56" s="221">
        <f t="shared" si="11"/>
        <v>0</v>
      </c>
    </row>
    <row r="57" spans="2:16" x14ac:dyDescent="0.25">
      <c r="B57" s="4" t="s">
        <v>312</v>
      </c>
      <c r="C57" s="222" t="s">
        <v>185</v>
      </c>
      <c r="D57" s="202" t="s">
        <v>222</v>
      </c>
      <c r="E57" s="211">
        <f>SUMPRODUCT((Supply!$H$13:$H$63=$B57)*(Supply!$G$13:$G$63=E$4)*($C57=Supply!$L$10:$X$10)*Supply!$L$13:$X$63)</f>
        <v>0</v>
      </c>
      <c r="F57" s="211">
        <f>SUMPRODUCT((Supply!$H$13:$H$63=$B57)*(Supply!$G$13:$G$63=F$4)*($C57=Supply!$L$10:$X$10)*Supply!$L$13:$X$63)</f>
        <v>0</v>
      </c>
      <c r="G57" s="211">
        <f>SUMPRODUCT((Supply!$H$13:$H$63=$B57)*(Supply!$G$13:$G$63=G$4)*($C57=Supply!$L$10:$X$10)*Supply!$L$13:$X$63)</f>
        <v>0</v>
      </c>
      <c r="H57" s="211">
        <f>SUMPRODUCT((Supply!$H$13:$H$63=$B57)*(Supply!$G$13:$G$63=H$4)*($C57=Supply!$L$10:$X$10)*Supply!$L$13:$X$63)</f>
        <v>0</v>
      </c>
      <c r="I57" s="211">
        <f>SUMPRODUCT((Supply!$H$13:$H$63=$B57)*(Supply!$G$13:$G$63=I$4)*($C57=Supply!$L$10:$X$10)*Supply!$L$13:$X$63)</f>
        <v>0</v>
      </c>
      <c r="J57" s="211">
        <f>SUMPRODUCT((Supply!$H$13:$H$63=$B57)*(Supply!$G$13:$G$63=J$4)*($C57=Supply!$L$10:$X$10)*Supply!$L$13:$X$63)</f>
        <v>0</v>
      </c>
      <c r="K57" s="49">
        <f t="shared" si="10"/>
        <v>0</v>
      </c>
      <c r="L57" s="49">
        <f>SUMPRODUCT((Supply!$H$13:$H$63=$B57)*(Supply!$G$13:$G$63=L$4)*($C57=Supply!$L$10:$X$10)*Supply!$L$13:$X$63)</f>
        <v>0</v>
      </c>
      <c r="M57" s="49">
        <f>SUMPRODUCT((Supply!$H$13:$H$63=$B57)*(Supply!$G$13:$G$63=M$4)*($C57=Supply!$L$10:$X$10)*Supply!$L$13:$X$63)</f>
        <v>0</v>
      </c>
      <c r="N57" s="49">
        <f>SUMPRODUCT((Supply!$H$13:$H$63=$B57)*(Supply!$G$13:$G$63=N$4)*($C57=Supply!$L$10:$X$10)*Supply!$L$13:$X$63)</f>
        <v>0</v>
      </c>
      <c r="O57" s="203"/>
      <c r="P57" s="221">
        <f t="shared" si="11"/>
        <v>0</v>
      </c>
    </row>
    <row r="58" spans="2:16" x14ac:dyDescent="0.25">
      <c r="B58" s="4" t="s">
        <v>312</v>
      </c>
      <c r="C58" s="222" t="s">
        <v>186</v>
      </c>
      <c r="D58" s="202" t="s">
        <v>19</v>
      </c>
      <c r="E58" s="211">
        <f>SUMPRODUCT((Supply!$H$13:$H$63=$B58)*(Supply!$G$13:$G$63=E$4)*($C58=Supply!$L$10:$X$10)*Supply!$L$13:$X$63)</f>
        <v>0</v>
      </c>
      <c r="F58" s="211">
        <f>SUMPRODUCT((Supply!$H$13:$H$63=$B58)*(Supply!$G$13:$G$63=F$4)*($C58=Supply!$L$10:$X$10)*Supply!$L$13:$X$63)</f>
        <v>0</v>
      </c>
      <c r="G58" s="211">
        <f>SUMPRODUCT((Supply!$H$13:$H$63=$B58)*(Supply!$G$13:$G$63=G$4)*($C58=Supply!$L$10:$X$10)*Supply!$L$13:$X$63)</f>
        <v>8.6440000000000001</v>
      </c>
      <c r="H58" s="211">
        <f>SUMPRODUCT((Supply!$H$13:$H$63=$B58)*(Supply!$G$13:$G$63=H$4)*($C58=Supply!$L$10:$X$10)*Supply!$L$13:$X$63)</f>
        <v>0</v>
      </c>
      <c r="I58" s="211">
        <f>SUMPRODUCT((Supply!$H$13:$H$63=$B58)*(Supply!$G$13:$G$63=I$4)*($C58=Supply!$L$10:$X$10)*Supply!$L$13:$X$63)</f>
        <v>0</v>
      </c>
      <c r="J58" s="211">
        <f>SUMPRODUCT((Supply!$H$13:$H$63=$B58)*(Supply!$G$13:$G$63=J$4)*($C58=Supply!$L$10:$X$10)*Supply!$L$13:$X$63)</f>
        <v>0</v>
      </c>
      <c r="K58" s="49">
        <f t="shared" si="10"/>
        <v>8.6440000000000001</v>
      </c>
      <c r="L58" s="49">
        <f>SUMPRODUCT((Supply!$H$13:$H$63=$B58)*(Supply!$G$13:$G$63=L$4)*($C58=Supply!$L$10:$X$10)*Supply!$L$13:$X$63)</f>
        <v>0</v>
      </c>
      <c r="M58" s="49">
        <f>SUMPRODUCT((Supply!$H$13:$H$63=$B58)*(Supply!$G$13:$G$63=M$4)*($C58=Supply!$L$10:$X$10)*Supply!$L$13:$X$63)</f>
        <v>3.2920000000000003</v>
      </c>
      <c r="N58" s="49">
        <f>SUMPRODUCT((Supply!$H$13:$H$63=$B58)*(Supply!$G$13:$G$63=N$4)*($C58=Supply!$L$10:$X$10)*Supply!$L$13:$X$63)</f>
        <v>1762.212</v>
      </c>
      <c r="O58" s="203"/>
      <c r="P58" s="221">
        <f t="shared" si="11"/>
        <v>1774.1479999999999</v>
      </c>
    </row>
    <row r="59" spans="2:16" x14ac:dyDescent="0.25">
      <c r="B59" s="4" t="s">
        <v>312</v>
      </c>
      <c r="C59" s="222" t="s">
        <v>187</v>
      </c>
      <c r="D59" s="202" t="s">
        <v>187</v>
      </c>
      <c r="E59" s="211">
        <f>SUMPRODUCT((Supply!$H$13:$H$63=$B59)*(Supply!$G$13:$G$63=E$4)*($C59=Supply!$L$10:$X$10)*Supply!$L$13:$X$63)</f>
        <v>0</v>
      </c>
      <c r="F59" s="211">
        <f>SUMPRODUCT((Supply!$H$13:$H$63=$B59)*(Supply!$G$13:$G$63=F$4)*($C59=Supply!$L$10:$X$10)*Supply!$L$13:$X$63)</f>
        <v>0</v>
      </c>
      <c r="G59" s="211">
        <f>SUMPRODUCT((Supply!$H$13:$H$63=$B59)*(Supply!$G$13:$G$63=G$4)*($C59=Supply!$L$10:$X$10)*Supply!$L$13:$X$63)</f>
        <v>-13.952</v>
      </c>
      <c r="H59" s="211">
        <f>SUMPRODUCT((Supply!$H$13:$H$63=$B59)*(Supply!$G$13:$G$63=H$4)*($C59=Supply!$L$10:$X$10)*Supply!$L$13:$X$63)</f>
        <v>0</v>
      </c>
      <c r="I59" s="211">
        <f>SUMPRODUCT((Supply!$H$13:$H$63=$B59)*(Supply!$G$13:$G$63=I$4)*($C59=Supply!$L$10:$X$10)*Supply!$L$13:$X$63)</f>
        <v>0</v>
      </c>
      <c r="J59" s="211">
        <f>SUMPRODUCT((Supply!$H$13:$H$63=$B59)*(Supply!$G$13:$G$63=J$4)*($C59=Supply!$L$10:$X$10)*Supply!$L$13:$X$63)</f>
        <v>0</v>
      </c>
      <c r="K59" s="49">
        <f t="shared" si="10"/>
        <v>-13.952</v>
      </c>
      <c r="L59" s="49">
        <f>SUMPRODUCT((Supply!$H$13:$H$63=$B59)*(Supply!$G$13:$G$63=L$4)*($C59=Supply!$L$10:$X$10)*Supply!$L$13:$X$63)</f>
        <v>0</v>
      </c>
      <c r="M59" s="49">
        <f>SUMPRODUCT((Supply!$H$13:$H$63=$B59)*(Supply!$G$13:$G$63=M$4)*($C59=Supply!$L$10:$X$10)*Supply!$L$13:$X$63)</f>
        <v>-38.475000000000001</v>
      </c>
      <c r="N59" s="49">
        <f>SUMPRODUCT((Supply!$H$13:$H$63=$B59)*(Supply!$G$13:$G$63=N$4)*($C59=Supply!$L$10:$X$10)*Supply!$L$13:$X$63)</f>
        <v>4267.3310000000001</v>
      </c>
      <c r="O59" s="203"/>
      <c r="P59" s="221">
        <f t="shared" si="11"/>
        <v>4214.9040000000005</v>
      </c>
    </row>
    <row r="60" spans="2:16" x14ac:dyDescent="0.25">
      <c r="B60" s="4" t="s">
        <v>312</v>
      </c>
      <c r="C60" s="222" t="s">
        <v>196</v>
      </c>
      <c r="D60" s="202" t="s">
        <v>223</v>
      </c>
      <c r="E60" s="211">
        <f>SUMPRODUCT((Supply!$H$13:$H$63=$B60)*(Supply!$G$13:$G$63=E$4)*($C60=Supply!$L$10:$X$10)*Supply!$L$13:$X$63)</f>
        <v>0</v>
      </c>
      <c r="F60" s="211">
        <f>SUMPRODUCT((Supply!$H$13:$H$63=$B60)*(Supply!$G$13:$G$63=F$4)*($C60=Supply!$L$10:$X$10)*Supply!$L$13:$X$63)</f>
        <v>0</v>
      </c>
      <c r="G60" s="211">
        <f>SUMPRODUCT((Supply!$H$13:$H$63=$B60)*(Supply!$G$13:$G$63=G$4)*($C60=Supply!$L$10:$X$10)*Supply!$L$13:$X$63)</f>
        <v>0</v>
      </c>
      <c r="H60" s="211">
        <f>SUMPRODUCT((Supply!$H$13:$H$63=$B60)*(Supply!$G$13:$G$63=H$4)*($C60=Supply!$L$10:$X$10)*Supply!$L$13:$X$63)</f>
        <v>0</v>
      </c>
      <c r="I60" s="211">
        <f>SUMPRODUCT((Supply!$H$13:$H$63=$B60)*(Supply!$G$13:$G$63=I$4)*($C60=Supply!$L$10:$X$10)*Supply!$L$13:$X$63)</f>
        <v>0</v>
      </c>
      <c r="J60" s="211">
        <f>SUMPRODUCT((Supply!$H$13:$H$63=$B60)*(Supply!$G$13:$G$63=J$4)*($C60=Supply!$L$10:$X$10)*Supply!$L$13:$X$63)</f>
        <v>0</v>
      </c>
      <c r="K60" s="49">
        <f t="shared" si="10"/>
        <v>0</v>
      </c>
      <c r="L60" s="49">
        <f>SUMPRODUCT((Supply!$H$13:$H$63=$B60)*(Supply!$G$13:$G$63=L$4)*($C60=Supply!$L$10:$X$10)*Supply!$L$13:$X$63)</f>
        <v>0</v>
      </c>
      <c r="M60" s="49">
        <f>SUMPRODUCT((Supply!$H$13:$H$63=$B60)*(Supply!$G$13:$G$63=M$4)*($C60=Supply!$L$10:$X$10)*Supply!$L$13:$X$63)</f>
        <v>-3.0049999999999999</v>
      </c>
      <c r="N60" s="49">
        <f>SUMPRODUCT((Supply!$H$13:$H$63=$B60)*(Supply!$G$13:$G$63=N$4)*($C60=Supply!$L$10:$X$10)*Supply!$L$13:$X$63)</f>
        <v>68.823000000000008</v>
      </c>
      <c r="O60" s="203"/>
      <c r="P60" s="221">
        <f t="shared" si="11"/>
        <v>65.818000000000012</v>
      </c>
    </row>
    <row r="61" spans="2:16" x14ac:dyDescent="0.25">
      <c r="B61" s="4" t="s">
        <v>312</v>
      </c>
      <c r="C61" s="222" t="s">
        <v>188</v>
      </c>
      <c r="D61" s="202" t="s">
        <v>188</v>
      </c>
      <c r="E61" s="211">
        <f>SUMPRODUCT((Supply!$H$13:$H$63=$B61)*(Supply!$G$13:$G$63=E$4)*($C61=Supply!$L$10:$X$10)*Supply!$L$13:$X$63)</f>
        <v>0</v>
      </c>
      <c r="F61" s="211">
        <f>SUMPRODUCT((Supply!$H$13:$H$63=$B61)*(Supply!$G$13:$G$63=F$4)*($C61=Supply!$L$10:$X$10)*Supply!$L$13:$X$63)</f>
        <v>0</v>
      </c>
      <c r="G61" s="211">
        <f>SUMPRODUCT((Supply!$H$13:$H$63=$B61)*(Supply!$G$13:$G$63=G$4)*($C61=Supply!$L$10:$X$10)*Supply!$L$13:$X$63)</f>
        <v>0</v>
      </c>
      <c r="H61" s="211">
        <f>SUMPRODUCT((Supply!$H$13:$H$63=$B61)*(Supply!$G$13:$G$63=H$4)*($C61=Supply!$L$10:$X$10)*Supply!$L$13:$X$63)</f>
        <v>0</v>
      </c>
      <c r="I61" s="211">
        <f>SUMPRODUCT((Supply!$H$13:$H$63=$B61)*(Supply!$G$13:$G$63=I$4)*($C61=Supply!$L$10:$X$10)*Supply!$L$13:$X$63)</f>
        <v>0</v>
      </c>
      <c r="J61" s="211">
        <f>SUMPRODUCT((Supply!$H$13:$H$63=$B61)*(Supply!$G$13:$G$63=J$4)*($C61=Supply!$L$10:$X$10)*Supply!$L$13:$X$63)</f>
        <v>0</v>
      </c>
      <c r="K61" s="49">
        <f t="shared" si="10"/>
        <v>0</v>
      </c>
      <c r="L61" s="49">
        <f>SUMPRODUCT((Supply!$H$13:$H$63=$B61)*(Supply!$G$13:$G$63=L$4)*($C61=Supply!$L$10:$X$10)*Supply!$L$13:$X$63)</f>
        <v>0</v>
      </c>
      <c r="M61" s="49">
        <f>SUMPRODUCT((Supply!$H$13:$H$63=$B61)*(Supply!$G$13:$G$63=M$4)*($C61=Supply!$L$10:$X$10)*Supply!$L$13:$X$63)</f>
        <v>0</v>
      </c>
      <c r="N61" s="49">
        <f>SUMPRODUCT((Supply!$H$13:$H$63=$B61)*(Supply!$G$13:$G$63=N$4)*($C61=Supply!$L$10:$X$10)*Supply!$L$13:$X$63)</f>
        <v>2.6270000000000002</v>
      </c>
      <c r="O61" s="203"/>
      <c r="P61" s="221">
        <f t="shared" si="11"/>
        <v>2.6270000000000002</v>
      </c>
    </row>
    <row r="62" spans="2:16" x14ac:dyDescent="0.25">
      <c r="B62" s="4" t="s">
        <v>312</v>
      </c>
      <c r="C62" s="222" t="s">
        <v>190</v>
      </c>
      <c r="D62" s="202" t="s">
        <v>63</v>
      </c>
      <c r="E62" s="211">
        <f>SUMPRODUCT((Supply!$H$13:$H$63=$B62)*(Supply!$G$13:$G$63=E$4)*($C62=Supply!$L$10:$X$10)*Supply!$L$13:$X$63)</f>
        <v>0</v>
      </c>
      <c r="F62" s="211">
        <f>SUMPRODUCT((Supply!$H$13:$H$63=$B62)*(Supply!$G$13:$G$63=F$4)*($C62=Supply!$L$10:$X$10)*Supply!$L$13:$X$63)</f>
        <v>0</v>
      </c>
      <c r="G62" s="211">
        <f>SUMPRODUCT((Supply!$H$13:$H$63=$B62)*(Supply!$G$13:$G$63=G$4)*($C62=Supply!$L$10:$X$10)*Supply!$L$13:$X$63)</f>
        <v>5.5410000000000004</v>
      </c>
      <c r="H62" s="211">
        <f>SUMPRODUCT((Supply!$H$13:$H$63=$B62)*(Supply!$G$13:$G$63=H$4)*($C62=Supply!$L$10:$X$10)*Supply!$L$13:$X$63)</f>
        <v>0</v>
      </c>
      <c r="I62" s="211">
        <f>SUMPRODUCT((Supply!$H$13:$H$63=$B62)*(Supply!$G$13:$G$63=I$4)*($C62=Supply!$L$10:$X$10)*Supply!$L$13:$X$63)</f>
        <v>0</v>
      </c>
      <c r="J62" s="211">
        <f>SUMPRODUCT((Supply!$H$13:$H$63=$B62)*(Supply!$G$13:$G$63=J$4)*($C62=Supply!$L$10:$X$10)*Supply!$L$13:$X$63)</f>
        <v>0</v>
      </c>
      <c r="K62" s="49">
        <f t="shared" si="10"/>
        <v>5.5410000000000004</v>
      </c>
      <c r="L62" s="49">
        <f>SUMPRODUCT((Supply!$H$13:$H$63=$B62)*(Supply!$G$13:$G$63=L$4)*($C62=Supply!$L$10:$X$10)*Supply!$L$13:$X$63)</f>
        <v>0</v>
      </c>
      <c r="M62" s="49">
        <f>SUMPRODUCT((Supply!$H$13:$H$63=$B62)*(Supply!$G$13:$G$63=M$4)*($C62=Supply!$L$10:$X$10)*Supply!$L$13:$X$63)</f>
        <v>0</v>
      </c>
      <c r="N62" s="49">
        <f>SUMPRODUCT((Supply!$H$13:$H$63=$B62)*(Supply!$G$13:$G$63=N$4)*($C62=Supply!$L$10:$X$10)*Supply!$L$13:$X$63)</f>
        <v>65.272999999999996</v>
      </c>
      <c r="O62" s="203"/>
      <c r="P62" s="221">
        <f t="shared" si="11"/>
        <v>70.813999999999993</v>
      </c>
    </row>
    <row r="63" spans="2:16" x14ac:dyDescent="0.25">
      <c r="B63" s="4" t="s">
        <v>312</v>
      </c>
      <c r="C63" s="222" t="s">
        <v>64</v>
      </c>
      <c r="D63" s="202" t="s">
        <v>64</v>
      </c>
      <c r="E63" s="211">
        <f>SUMPRODUCT((Supply!$H$13:$H$63=$B63)*(Supply!$G$13:$G$63=E$4)*($C63=Supply!$L$10:$X$10)*Supply!$L$13:$X$63)</f>
        <v>0</v>
      </c>
      <c r="F63" s="211">
        <f>SUMPRODUCT((Supply!$H$13:$H$63=$B63)*(Supply!$G$13:$G$63=F$4)*($C63=Supply!$L$10:$X$10)*Supply!$L$13:$X$63)</f>
        <v>0</v>
      </c>
      <c r="G63" s="211">
        <f>SUMPRODUCT((Supply!$H$13:$H$63=$B63)*(Supply!$G$13:$G$63=G$4)*($C63=Supply!$L$10:$X$10)*Supply!$L$13:$X$63)</f>
        <v>1.4750000000000001</v>
      </c>
      <c r="H63" s="211">
        <f>SUMPRODUCT((Supply!$H$13:$H$63=$B63)*(Supply!$G$13:$G$63=H$4)*($C63=Supply!$L$10:$X$10)*Supply!$L$13:$X$63)</f>
        <v>0</v>
      </c>
      <c r="I63" s="211">
        <f>SUMPRODUCT((Supply!$H$13:$H$63=$B63)*(Supply!$G$13:$G$63=I$4)*($C63=Supply!$L$10:$X$10)*Supply!$L$13:$X$63)</f>
        <v>0</v>
      </c>
      <c r="J63" s="211">
        <f>SUMPRODUCT((Supply!$H$13:$H$63=$B63)*(Supply!$G$13:$G$63=J$4)*($C63=Supply!$L$10:$X$10)*Supply!$L$13:$X$63)</f>
        <v>0</v>
      </c>
      <c r="K63" s="49">
        <f t="shared" si="10"/>
        <v>1.4750000000000001</v>
      </c>
      <c r="L63" s="49">
        <f>SUMPRODUCT((Supply!$H$13:$H$63=$B63)*(Supply!$G$13:$G$63=L$4)*($C63=Supply!$L$10:$X$10)*Supply!$L$13:$X$63)</f>
        <v>0</v>
      </c>
      <c r="M63" s="49">
        <f>SUMPRODUCT((Supply!$H$13:$H$63=$B63)*(Supply!$G$13:$G$63=M$4)*($C63=Supply!$L$10:$X$10)*Supply!$L$13:$X$63)</f>
        <v>0</v>
      </c>
      <c r="N63" s="49">
        <f>SUMPRODUCT((Supply!$H$13:$H$63=$B63)*(Supply!$G$13:$G$63=N$4)*($C63=Supply!$L$10:$X$10)*Supply!$L$13:$X$63)</f>
        <v>0</v>
      </c>
      <c r="O63" s="203"/>
      <c r="P63" s="221">
        <f t="shared" si="11"/>
        <v>1.4750000000000001</v>
      </c>
    </row>
    <row r="64" spans="2:16" x14ac:dyDescent="0.25">
      <c r="B64" s="4" t="s">
        <v>312</v>
      </c>
      <c r="C64" s="223" t="s">
        <v>55</v>
      </c>
      <c r="D64" s="202" t="s">
        <v>224</v>
      </c>
      <c r="E64" s="211">
        <f>SUMPRODUCT((Supply!$H$13:$H$63=$B64)*(Supply!$G$13:$G$63=E$4)*($C64=Supply!$L$10:$X$10)*Supply!$L$13:$X$63)</f>
        <v>0</v>
      </c>
      <c r="F64" s="211">
        <f>SUMPRODUCT((Supply!$H$13:$H$63=$B64)*(Supply!$G$13:$G$63=F$4)*($C64=Supply!$L$10:$X$10)*Supply!$L$13:$X$63)</f>
        <v>0</v>
      </c>
      <c r="G64" s="211">
        <f>SUMPRODUCT((Supply!$H$13:$H$63=$B64)*(Supply!$G$13:$G$63=G$4)*($C64=Supply!$L$10:$X$10)*Supply!$L$13:$X$63)</f>
        <v>0</v>
      </c>
      <c r="H64" s="211">
        <f>SUMPRODUCT((Supply!$H$13:$H$63=$B64)*(Supply!$G$13:$G$63=H$4)*($C64=Supply!$L$10:$X$10)*Supply!$L$13:$X$63)</f>
        <v>0</v>
      </c>
      <c r="I64" s="211">
        <f>SUMPRODUCT((Supply!$H$13:$H$63=$B64)*(Supply!$G$13:$G$63=I$4)*($C64=Supply!$L$10:$X$10)*Supply!$L$13:$X$63)</f>
        <v>0</v>
      </c>
      <c r="J64" s="211">
        <f>SUMPRODUCT((Supply!$H$13:$H$63=$B64)*(Supply!$G$13:$G$63=J$4)*($C64=Supply!$L$10:$X$10)*Supply!$L$13:$X$63)</f>
        <v>0</v>
      </c>
      <c r="K64" s="49">
        <f t="shared" si="10"/>
        <v>0</v>
      </c>
      <c r="L64" s="49">
        <f>SUMPRODUCT((Supply!$H$13:$H$63=$B64)*(Supply!$G$13:$G$63=L$4)*($C64=Supply!$L$10:$X$10)*Supply!$L$13:$X$63)</f>
        <v>0</v>
      </c>
      <c r="M64" s="49">
        <f>SUMPRODUCT((Supply!$H$13:$H$63=$B64)*(Supply!$G$13:$G$63=M$4)*($C64=Supply!$L$10:$X$10)*Supply!$L$13:$X$63)</f>
        <v>0</v>
      </c>
      <c r="N64" s="49">
        <f>SUMPRODUCT((Supply!$H$13:$H$63=$B64)*(Supply!$G$13:$G$63=N$4)*($C64=Supply!$L$10:$X$10)*Supply!$L$13:$X$63)</f>
        <v>0</v>
      </c>
      <c r="O64" s="203"/>
      <c r="P64" s="221">
        <f t="shared" si="11"/>
        <v>0</v>
      </c>
    </row>
    <row r="65" spans="2:16" ht="12.6" thickBot="1" x14ac:dyDescent="0.3">
      <c r="B65" s="4" t="s">
        <v>312</v>
      </c>
      <c r="C65" s="223" t="s">
        <v>325</v>
      </c>
      <c r="D65" s="224" t="s">
        <v>226</v>
      </c>
      <c r="E65" s="49">
        <f>SUMPRODUCT((Supply!$H$13:$H$63=$B65)*(Supply!$G$13:$G$63=E$4)*($C65=Supply!$L$10:$X$10)*Supply!$L$13:$X$63)</f>
        <v>0</v>
      </c>
      <c r="F65" s="49">
        <f>SUMPRODUCT((Supply!$H$13:$H$63=$B65)*(Supply!$G$13:$G$63=F$4)*($C65=Supply!$L$10:$X$10)*Supply!$L$13:$X$63)</f>
        <v>0</v>
      </c>
      <c r="G65" s="49">
        <f>SUMPRODUCT((Supply!$H$13:$H$63=$B65)*(Supply!$G$13:$G$63=G$4)*($C65=Supply!$L$10:$X$10)*Supply!$L$13:$X$63)</f>
        <v>0</v>
      </c>
      <c r="H65" s="49">
        <f>SUMPRODUCT((Supply!$H$13:$H$63=$B65)*(Supply!$G$13:$G$63=H$4)*($C65=Supply!$L$10:$X$10)*Supply!$L$13:$X$63)</f>
        <v>0</v>
      </c>
      <c r="I65" s="49">
        <f>SUMPRODUCT((Supply!$H$13:$H$63=$B65)*(Supply!$G$13:$G$63=I$4)*($C65=Supply!$L$10:$X$10)*Supply!$L$13:$X$63)</f>
        <v>0</v>
      </c>
      <c r="J65" s="49">
        <f>SUMPRODUCT((Supply!$H$13:$H$63=$B65)*(Supply!$G$13:$G$63=J$4)*($C65=Supply!$L$10:$X$10)*Supply!$L$13:$X$63)</f>
        <v>0</v>
      </c>
      <c r="K65" s="49">
        <f t="shared" ref="K65" si="12">SUM(E65:J65)</f>
        <v>0</v>
      </c>
      <c r="L65" s="49">
        <f>SUMPRODUCT((Supply!$H$13:$H$63=$B65)*(Supply!$G$13:$G$63=L$4)*($C65=Supply!$L$10:$X$10)*Supply!$L$13:$X$63)</f>
        <v>0</v>
      </c>
      <c r="M65" s="49">
        <f>SUMPRODUCT((Supply!$H$13:$H$63=$B65)*(Supply!$G$13:$G$63=M$4)*($C65=Supply!$L$10:$X$10)*Supply!$L$13:$X$63)</f>
        <v>0</v>
      </c>
      <c r="N65" s="49">
        <f>SUMPRODUCT((Supply!$H$13:$H$63=$B65)*(Supply!$G$13:$G$63=N$4)*($C65=Supply!$L$10:$X$10)*Supply!$L$13:$X$63)</f>
        <v>0</v>
      </c>
      <c r="O65" s="49">
        <f>SUMPRODUCT((Supply!$H$13:$H$63=$B65)*(Supply!$G$13:$G$63=O$4)*($C65=Supply!$L$10:$X$10)*Supply!$L$13:$X$63)</f>
        <v>0</v>
      </c>
      <c r="P65" s="221">
        <f>SUM(K65:O65)</f>
        <v>0</v>
      </c>
    </row>
    <row r="66" spans="2:16" x14ac:dyDescent="0.25">
      <c r="C66" s="206">
        <v>3</v>
      </c>
      <c r="D66" s="385" t="s">
        <v>227</v>
      </c>
      <c r="E66" s="385"/>
      <c r="F66" s="385"/>
      <c r="G66" s="385"/>
      <c r="H66" s="385"/>
      <c r="I66" s="385"/>
      <c r="J66" s="385"/>
      <c r="K66" s="385"/>
      <c r="L66" s="385"/>
      <c r="M66" s="385"/>
      <c r="N66" s="385"/>
      <c r="O66" s="385"/>
      <c r="P66" s="386"/>
    </row>
    <row r="67" spans="2:16" x14ac:dyDescent="0.25">
      <c r="B67" s="4" t="s">
        <v>314</v>
      </c>
      <c r="C67" s="201" t="s">
        <v>306</v>
      </c>
      <c r="D67" s="202" t="s">
        <v>305</v>
      </c>
      <c r="E67" s="203"/>
      <c r="F67" s="203"/>
      <c r="G67" s="203"/>
      <c r="H67" s="203"/>
      <c r="I67" s="203"/>
      <c r="J67" s="203"/>
      <c r="K67" s="203"/>
      <c r="L67" s="203"/>
      <c r="M67" s="203"/>
      <c r="N67" s="203"/>
      <c r="O67" s="49">
        <f>SUMPRODUCT((Supply!$H$13:$H$63=$B67)*(Supply!$G$13:$G$63=O$4)*($C67=Supply!$L$10:$X$10)*Supply!$L$13:$X$63)</f>
        <v>-9.8999999999999755E-2</v>
      </c>
      <c r="P67" s="221">
        <f>SUM(K67:O67)</f>
        <v>-9.8999999999999755E-2</v>
      </c>
    </row>
    <row r="68" spans="2:16" x14ac:dyDescent="0.25">
      <c r="B68" s="4" t="s">
        <v>314</v>
      </c>
      <c r="C68" s="201" t="s">
        <v>307</v>
      </c>
      <c r="D68" s="202" t="s">
        <v>304</v>
      </c>
      <c r="E68" s="203"/>
      <c r="F68" s="203"/>
      <c r="G68" s="203"/>
      <c r="H68" s="203"/>
      <c r="I68" s="203"/>
      <c r="J68" s="203"/>
      <c r="K68" s="203"/>
      <c r="L68" s="203"/>
      <c r="M68" s="203"/>
      <c r="N68" s="203"/>
      <c r="O68" s="49">
        <f>SUMPRODUCT((Supply!$H$13:$H$63=$B68)*(Supply!$G$13:$G$63=O$4)*($C68=Supply!$L$10:$X$10)*Supply!$L$13:$X$63)</f>
        <v>0</v>
      </c>
      <c r="P68" s="221">
        <f>SUM(K68:O68)</f>
        <v>0</v>
      </c>
    </row>
    <row r="69" spans="2:16" x14ac:dyDescent="0.25">
      <c r="C69" s="200">
        <v>4</v>
      </c>
      <c r="D69" s="383" t="s">
        <v>228</v>
      </c>
      <c r="E69" s="383"/>
      <c r="F69" s="383"/>
      <c r="G69" s="383"/>
      <c r="H69" s="383"/>
      <c r="I69" s="383"/>
      <c r="J69" s="383"/>
      <c r="K69" s="383"/>
      <c r="L69" s="383"/>
      <c r="M69" s="383"/>
      <c r="N69" s="383"/>
      <c r="O69" s="383"/>
      <c r="P69" s="384"/>
    </row>
    <row r="70" spans="2:16" x14ac:dyDescent="0.25">
      <c r="B70" s="4" t="s">
        <v>314</v>
      </c>
      <c r="C70" s="201" t="s">
        <v>308</v>
      </c>
      <c r="D70" s="202" t="s">
        <v>229</v>
      </c>
      <c r="E70" s="203"/>
      <c r="F70" s="203"/>
      <c r="G70" s="203"/>
      <c r="H70" s="203"/>
      <c r="I70" s="203"/>
      <c r="J70" s="203"/>
      <c r="K70" s="203"/>
      <c r="L70" s="203"/>
      <c r="M70" s="49">
        <f>SUMPRODUCT((Supply!$H$13:$H$63=$B70)*(Supply!$G$13:$G$63=M$4)*($C70=Supply!$L$10:$X$10)*Supply!$L$13:$X$63)</f>
        <v>0</v>
      </c>
      <c r="N70" s="203"/>
      <c r="O70" s="203"/>
      <c r="P70" s="221">
        <f t="shared" ref="P70:P71" si="13">SUM(K70:O70)</f>
        <v>0</v>
      </c>
    </row>
    <row r="71" spans="2:16" ht="12.6" thickBot="1" x14ac:dyDescent="0.3">
      <c r="B71" s="4" t="s">
        <v>314</v>
      </c>
      <c r="C71" s="201" t="s">
        <v>237</v>
      </c>
      <c r="D71" s="202" t="s">
        <v>230</v>
      </c>
      <c r="E71" s="49">
        <f>SUMPRODUCT((Supply!$H$13:$H$63=$B71)*(Supply!$G$13:$G$63=E$4)*($C71=Supply!$L$10:$X$10)*Supply!$L$13:$X$63)</f>
        <v>0</v>
      </c>
      <c r="F71" s="49">
        <f>SUMPRODUCT((Supply!$H$13:$H$63=$B71)*(Supply!$G$13:$G$63=F$4)*($C71=Supply!$L$10:$X$10)*Supply!$L$13:$X$63)</f>
        <v>0</v>
      </c>
      <c r="G71" s="49">
        <f>SUMPRODUCT((Supply!$H$13:$H$63=$B71)*(Supply!$G$13:$G$63=G$4)*($C71=Supply!$L$10:$X$10)*Supply!$L$13:$X$63)</f>
        <v>40.503</v>
      </c>
      <c r="H71" s="49">
        <f>SUMPRODUCT((Supply!$H$13:$H$63=$B71)*(Supply!$G$13:$G$63=H$4)*($C71=Supply!$L$10:$X$10)*Supply!$L$13:$X$63)</f>
        <v>0</v>
      </c>
      <c r="I71" s="49">
        <f>SUMPRODUCT((Supply!$H$13:$H$63=$B71)*(Supply!$G$13:$G$63=I$4)*($C71=Supply!$L$10:$X$10)*Supply!$L$13:$X$63)</f>
        <v>0</v>
      </c>
      <c r="J71" s="49">
        <f>SUMPRODUCT((Supply!$H$13:$H$63=$B71)*(Supply!$G$13:$G$63=J$4)*($C71=Supply!$L$10:$X$10)*Supply!$L$13:$X$63)</f>
        <v>0</v>
      </c>
      <c r="K71" s="49">
        <f>SUM(E71:J71)</f>
        <v>40.503</v>
      </c>
      <c r="L71" s="203"/>
      <c r="M71" s="203"/>
      <c r="N71" s="203"/>
      <c r="O71" s="203"/>
      <c r="P71" s="221">
        <f t="shared" si="13"/>
        <v>40.503</v>
      </c>
    </row>
    <row r="72" spans="2:16" ht="12.6" thickBot="1" x14ac:dyDescent="0.3">
      <c r="C72" s="207">
        <v>5</v>
      </c>
      <c r="D72" s="208" t="s">
        <v>381</v>
      </c>
      <c r="E72" s="209">
        <f>SUM(E70:E71,E67:E68,E44:E53,E55:E65,E39:E41)</f>
        <v>0</v>
      </c>
      <c r="F72" s="209">
        <f t="shared" ref="F72:P72" si="14">SUM(F70:F71,F67:F68,F44:F53,F55:F65,F39:F41)</f>
        <v>0</v>
      </c>
      <c r="G72" s="209">
        <f t="shared" si="14"/>
        <v>40.404000000000003</v>
      </c>
      <c r="H72" s="209">
        <f t="shared" si="14"/>
        <v>0</v>
      </c>
      <c r="I72" s="209">
        <f t="shared" si="14"/>
        <v>0</v>
      </c>
      <c r="J72" s="209">
        <f t="shared" si="14"/>
        <v>0</v>
      </c>
      <c r="K72" s="209">
        <f t="shared" si="14"/>
        <v>40.404000000000003</v>
      </c>
      <c r="L72" s="209">
        <f t="shared" si="14"/>
        <v>0</v>
      </c>
      <c r="M72" s="209">
        <f t="shared" si="14"/>
        <v>-4.6649999999999965</v>
      </c>
      <c r="N72" s="209">
        <f t="shared" si="14"/>
        <v>6956.1320000000005</v>
      </c>
      <c r="O72" s="209">
        <f t="shared" si="14"/>
        <v>-9.8999999999999755E-2</v>
      </c>
      <c r="P72" s="210">
        <f t="shared" si="14"/>
        <v>6991.7720000000018</v>
      </c>
    </row>
  </sheetData>
  <mergeCells count="27">
    <mergeCell ref="D54:P54"/>
    <mergeCell ref="D66:P66"/>
    <mergeCell ref="D69:P69"/>
    <mergeCell ref="P34:P36"/>
    <mergeCell ref="E35:K35"/>
    <mergeCell ref="L35:L36"/>
    <mergeCell ref="D38:P38"/>
    <mergeCell ref="D42:P42"/>
    <mergeCell ref="D43:P43"/>
    <mergeCell ref="C34:D34"/>
    <mergeCell ref="E34:K34"/>
    <mergeCell ref="M34:M36"/>
    <mergeCell ref="N34:N36"/>
    <mergeCell ref="O34:O36"/>
    <mergeCell ref="D9:P9"/>
    <mergeCell ref="D13:P13"/>
    <mergeCell ref="D14:P14"/>
    <mergeCell ref="D25:P25"/>
    <mergeCell ref="D28:P28"/>
    <mergeCell ref="P5:P7"/>
    <mergeCell ref="E6:K6"/>
    <mergeCell ref="L6:L7"/>
    <mergeCell ref="C5:D5"/>
    <mergeCell ref="E5:L5"/>
    <mergeCell ref="M5:M7"/>
    <mergeCell ref="N5:N7"/>
    <mergeCell ref="O5:O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MENU</vt:lpstr>
      <vt:lpstr>Copy_World</vt:lpstr>
      <vt:lpstr>Copy_OECD</vt:lpstr>
      <vt:lpstr>Original_data</vt:lpstr>
      <vt:lpstr>Matrix</vt:lpstr>
      <vt:lpstr>Production</vt:lpstr>
      <vt:lpstr>PSUT_Production</vt:lpstr>
      <vt:lpstr>Supply</vt:lpstr>
      <vt:lpstr>PSUT_Supply</vt:lpstr>
      <vt:lpstr>Ele_heat</vt:lpstr>
      <vt:lpstr>PSUT_Ele_heat</vt:lpstr>
      <vt:lpstr>Transformation</vt:lpstr>
      <vt:lpstr>PSUT_Transformation</vt:lpstr>
      <vt:lpstr>Energy_sector</vt:lpstr>
      <vt:lpstr>PSUT_energySector</vt:lpstr>
      <vt:lpstr>Losses</vt:lpstr>
      <vt:lpstr>PSUT_losses</vt:lpstr>
      <vt:lpstr>Non-energy</vt:lpstr>
      <vt:lpstr>PSUT_Non-en</vt:lpstr>
      <vt:lpstr>Transport</vt:lpstr>
      <vt:lpstr>PSUT_Transport</vt:lpstr>
      <vt:lpstr>Final_cons</vt:lpstr>
      <vt:lpstr>PSUT_Final_cons</vt:lpstr>
      <vt:lpstr>PSUT</vt:lpstr>
    </vt:vector>
  </TitlesOfParts>
  <Company>ITICS - Sogeti Luxembourg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Nuno Baptista</dc:creator>
  <cp:lastModifiedBy>Marko Javorsek</cp:lastModifiedBy>
  <dcterms:created xsi:type="dcterms:W3CDTF">2017-02-03T18:24:09Z</dcterms:created>
  <dcterms:modified xsi:type="dcterms:W3CDTF">2019-12-17T15:57:09Z</dcterms:modified>
</cp:coreProperties>
</file>