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52" documentId="8_{18D8832A-1C1D-46E0-97E0-641ABE5881AE}" xr6:coauthVersionLast="47" xr6:coauthVersionMax="47" xr10:uidLastSave="{E59235FB-E420-4597-8BED-7CD041FA4190}"/>
  <bookViews>
    <workbookView xWindow="38280" yWindow="-120" windowWidth="38640" windowHeight="21120" tabRatio="809" activeTab="5" xr2:uid="{00000000-000D-0000-FFFF-FFFF00000000}"/>
  </bookViews>
  <sheets>
    <sheet name="Ex3_Introduction" sheetId="52" r:id="rId1"/>
    <sheet name="Ex 1-Units" sheetId="22" state="hidden" r:id="rId2"/>
    <sheet name="ES_ClimateRegulation" sheetId="59" r:id="rId3"/>
    <sheet name="ES_Crop_Provision" sheetId="56" r:id="rId4"/>
    <sheet name="ES_Water and Rec" sheetId="60" r:id="rId5"/>
    <sheet name="ES_Physical SUT" sheetId="54" r:id="rId6"/>
  </sheets>
  <definedNames>
    <definedName name="Answers" localSheetId="5">#REF!</definedName>
    <definedName name="Answer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47" i="56" l="1"/>
  <c r="I52" i="56"/>
  <c r="X39" i="59"/>
  <c r="U39" i="59"/>
  <c r="Z38" i="59" l="1"/>
  <c r="Z37" i="59"/>
  <c r="V38" i="59"/>
  <c r="Y38" i="59"/>
  <c r="U38" i="59"/>
  <c r="U37" i="59"/>
  <c r="Y37" i="59" s="1"/>
  <c r="Y39" i="59"/>
  <c r="E46" i="56"/>
  <c r="I50" i="56"/>
  <c r="Z39" i="59" l="1"/>
  <c r="Z41" i="59" s="1"/>
  <c r="Y41" i="59"/>
  <c r="M20" i="54"/>
  <c r="R20" i="54" s="1"/>
  <c r="R23" i="54"/>
  <c r="M23" i="54"/>
  <c r="R9" i="54"/>
  <c r="R25" i="54"/>
  <c r="M25" i="54"/>
  <c r="J25" i="54"/>
  <c r="R14" i="54"/>
  <c r="Q14" i="54"/>
  <c r="N14" i="54"/>
  <c r="R10" i="54"/>
  <c r="R21" i="54"/>
  <c r="M21" i="54"/>
  <c r="M16" i="60"/>
  <c r="I24" i="60" s="1"/>
  <c r="O24" i="60" s="1"/>
  <c r="N16" i="60"/>
  <c r="N14" i="60"/>
  <c r="E22" i="60" s="1"/>
  <c r="X50" i="56"/>
  <c r="U41" i="59"/>
  <c r="V41" i="59"/>
  <c r="W41" i="59"/>
  <c r="X41" i="59"/>
  <c r="T41" i="59"/>
  <c r="AG30" i="59"/>
  <c r="AG29" i="59"/>
  <c r="F22" i="60" l="1"/>
  <c r="O22" i="60" s="1"/>
  <c r="AU72" i="59"/>
  <c r="AU71" i="59"/>
  <c r="AU70" i="59"/>
  <c r="AU69" i="59"/>
  <c r="AT60" i="59"/>
  <c r="AS60" i="59"/>
  <c r="AR60" i="59"/>
  <c r="AQ60" i="59"/>
  <c r="AU59" i="59"/>
  <c r="AU58" i="59"/>
  <c r="AU57" i="59"/>
  <c r="AU56" i="59"/>
  <c r="D33" i="59"/>
  <c r="C33" i="59"/>
  <c r="D32" i="59"/>
  <c r="C32" i="59"/>
  <c r="D31" i="59"/>
  <c r="C31" i="59"/>
  <c r="V31" i="59" s="1"/>
  <c r="F30" i="59"/>
  <c r="Y30" i="59" s="1"/>
  <c r="E30" i="59"/>
  <c r="X30" i="59" s="1"/>
  <c r="D30" i="59"/>
  <c r="W30" i="59" s="1"/>
  <c r="C30" i="59"/>
  <c r="V30" i="59" s="1"/>
  <c r="F29" i="59"/>
  <c r="Y29" i="59" s="1"/>
  <c r="E29" i="59"/>
  <c r="X29" i="59" s="1"/>
  <c r="D29" i="59"/>
  <c r="W29" i="59" s="1"/>
  <c r="C29" i="59"/>
  <c r="N28" i="59"/>
  <c r="AG28" i="59" s="1"/>
  <c r="M28" i="59"/>
  <c r="AF28" i="59" s="1"/>
  <c r="L28" i="59"/>
  <c r="AE28" i="59" s="1"/>
  <c r="N27" i="59"/>
  <c r="AG27" i="59" s="1"/>
  <c r="M27" i="59"/>
  <c r="AF27" i="59" s="1"/>
  <c r="G27" i="59"/>
  <c r="Z27" i="59" s="1"/>
  <c r="F27" i="59"/>
  <c r="N26" i="59"/>
  <c r="T38" i="59" s="1"/>
  <c r="G26" i="59"/>
  <c r="F26" i="59"/>
  <c r="T37" i="59" s="1"/>
  <c r="T39" i="59" l="1"/>
  <c r="Y26" i="59"/>
  <c r="V29" i="59"/>
  <c r="AU60" i="59"/>
  <c r="Z26" i="59"/>
  <c r="AG26" i="59"/>
  <c r="L52" i="56" l="1"/>
  <c r="K52" i="56"/>
  <c r="J52" i="56"/>
  <c r="H52" i="56"/>
  <c r="G52" i="56"/>
  <c r="F52" i="56"/>
  <c r="E52" i="56"/>
  <c r="M51" i="56"/>
  <c r="K51" i="56"/>
  <c r="J51" i="56"/>
  <c r="I51" i="56"/>
  <c r="H51" i="56"/>
  <c r="G51" i="56"/>
  <c r="F51" i="56"/>
  <c r="E51" i="56"/>
  <c r="O50" i="56"/>
  <c r="N50" i="56"/>
  <c r="M50" i="56"/>
  <c r="K50" i="56"/>
  <c r="J50" i="56"/>
  <c r="H50" i="56"/>
  <c r="G50" i="56"/>
  <c r="F50" i="56"/>
  <c r="E50" i="56"/>
  <c r="N49" i="56"/>
  <c r="M49" i="56"/>
  <c r="L49" i="56"/>
  <c r="J49" i="56"/>
  <c r="M48" i="56"/>
  <c r="L48" i="56"/>
  <c r="J48" i="56"/>
  <c r="L47" i="56"/>
  <c r="J47" i="56"/>
  <c r="G47" i="56"/>
  <c r="F47" i="56"/>
  <c r="E47" i="56"/>
  <c r="D47" i="56"/>
  <c r="M46" i="56"/>
  <c r="L46" i="56"/>
  <c r="J46" i="56"/>
  <c r="I46" i="56"/>
  <c r="F46" i="56"/>
  <c r="N45" i="56"/>
  <c r="M45" i="56"/>
  <c r="L45" i="56"/>
  <c r="K45" i="56"/>
  <c r="I45" i="56"/>
  <c r="F45" i="56"/>
  <c r="W48" i="56" l="1"/>
  <c r="X48" i="56" s="1"/>
  <c r="X47" i="56"/>
  <c r="W51" i="56"/>
  <c r="W49" i="56"/>
  <c r="X49" i="56" s="1"/>
  <c r="T21" i="22"/>
  <c r="X51" i="56" l="1"/>
  <c r="T53" i="22"/>
  <c r="T52" i="22"/>
  <c r="T51" i="22"/>
  <c r="T50" i="22"/>
  <c r="T49" i="22"/>
  <c r="T45" i="22"/>
  <c r="T54" i="22" l="1"/>
  <c r="T16" i="22" l="1"/>
  <c r="W11" i="22" l="1"/>
  <c r="W12" i="22" s="1"/>
  <c r="W6" i="22"/>
  <c r="W10" i="22" s="1"/>
  <c r="W13" i="22" l="1"/>
  <c r="W14" i="22" s="1"/>
  <c r="T20" i="22" l="1"/>
  <c r="T22" i="22"/>
  <c r="T23" i="22"/>
  <c r="T24" i="22"/>
  <c r="T25" i="22" l="1"/>
</calcChain>
</file>

<file path=xl/sharedStrings.xml><?xml version="1.0" encoding="utf-8"?>
<sst xmlns="http://schemas.openxmlformats.org/spreadsheetml/2006/main" count="309" uniqueCount="173">
  <si>
    <t>Instructions</t>
  </si>
  <si>
    <t>Scenario:</t>
  </si>
  <si>
    <t>Urban and industrial</t>
  </si>
  <si>
    <t>Annual croplands</t>
  </si>
  <si>
    <t>Tropical heath forest</t>
  </si>
  <si>
    <t>Large lowland rivers</t>
  </si>
  <si>
    <t>Coastal river delta</t>
  </si>
  <si>
    <t>Total</t>
  </si>
  <si>
    <t>Opening</t>
  </si>
  <si>
    <t>Closing</t>
  </si>
  <si>
    <t>Exercise 1: Calculate area of each EA (ecosystem asset) and ET (ecosystem type)</t>
  </si>
  <si>
    <t>Opening extent</t>
  </si>
  <si>
    <t>EA Table</t>
  </si>
  <si>
    <t>Yield</t>
  </si>
  <si>
    <t>Yield/ha</t>
  </si>
  <si>
    <t>EA</t>
  </si>
  <si>
    <t>ha</t>
  </si>
  <si>
    <t>Rainfall EA01</t>
  </si>
  <si>
    <t>EA01</t>
  </si>
  <si>
    <t>EA02</t>
  </si>
  <si>
    <t xml:space="preserve">EA01 = Annual croplands </t>
  </si>
  <si>
    <t>EA02 = Tropical heath forests</t>
  </si>
  <si>
    <t>Average EA01 (rainfall/ha)</t>
  </si>
  <si>
    <t>EA03 = Inland water bodies</t>
  </si>
  <si>
    <t xml:space="preserve">EA04 = Annual croplands </t>
  </si>
  <si>
    <t>Rainfall EA02</t>
  </si>
  <si>
    <t>EA04</t>
  </si>
  <si>
    <t>EA05 = Tropical heath forests</t>
  </si>
  <si>
    <t>EA06 = Urban and industrial</t>
  </si>
  <si>
    <t>Ratio rainfall</t>
  </si>
  <si>
    <t xml:space="preserve">EA07 = Urban and industrial </t>
  </si>
  <si>
    <t>Yield EA01</t>
  </si>
  <si>
    <t>EA05</t>
  </si>
  <si>
    <t>EA08 = Shrubs..regularly flooded (wetland)</t>
  </si>
  <si>
    <t xml:space="preserve">EA01: Yield/ha </t>
  </si>
  <si>
    <t>EA09 = Inland water bodies</t>
  </si>
  <si>
    <t>EA02: Yield/ha</t>
  </si>
  <si>
    <t>EA10 = Tropical heath forests</t>
  </si>
  <si>
    <t>Yield EA02</t>
  </si>
  <si>
    <t xml:space="preserve">EA11 = Annual croplands </t>
  </si>
  <si>
    <t>Summary Table</t>
  </si>
  <si>
    <t>EA10</t>
  </si>
  <si>
    <t>EA11</t>
  </si>
  <si>
    <t>ET (ecosystem type)</t>
  </si>
  <si>
    <t>Note: One BSU = 100m*100m =  1 ha</t>
  </si>
  <si>
    <t>Instructions:</t>
  </si>
  <si>
    <t>Step 1: Count the number of BSUs for each EA and fill-in the EA table</t>
  </si>
  <si>
    <t>Step 2: Summarize the extent by ETs in the summary table</t>
  </si>
  <si>
    <t>Closing extent</t>
  </si>
  <si>
    <t>Look up table</t>
  </si>
  <si>
    <t>tonnes</t>
  </si>
  <si>
    <t>A</t>
  </si>
  <si>
    <t>Water supply sector</t>
  </si>
  <si>
    <t>Urban and industrial ecosystems (T7.4)</t>
  </si>
  <si>
    <t>Permanent lowland rivers (F1.2)</t>
  </si>
  <si>
    <t>Ecosystem Type</t>
  </si>
  <si>
    <t>EA (ecosystem asset)</t>
  </si>
  <si>
    <t>Addition - conversion</t>
  </si>
  <si>
    <t>Addition - carbon uptake by biomass</t>
  </si>
  <si>
    <t>Reduction - forest fire</t>
  </si>
  <si>
    <t>Reduction - conversion</t>
  </si>
  <si>
    <t>Annual croplands (T7.1)</t>
  </si>
  <si>
    <t>Wildfire affected area</t>
  </si>
  <si>
    <t>Tropical-subtropical forests (T1)</t>
  </si>
  <si>
    <t>Ecosystem types</t>
  </si>
  <si>
    <t>Net Ecosystem Carbon Balance (NECB)
(Climate regulation service)</t>
  </si>
  <si>
    <t>Management practices</t>
  </si>
  <si>
    <t>No Conservation Tillage</t>
  </si>
  <si>
    <t>Conservation Tillage</t>
  </si>
  <si>
    <t>*Agricultural practice to prepare the land for planting crops, which minimizes soil disturbance, reducing erosion, and improves water retention.</t>
  </si>
  <si>
    <r>
      <rPr>
        <u/>
        <sz val="11"/>
        <color theme="1"/>
        <rFont val="Calibri"/>
        <family val="2"/>
        <scheme val="minor"/>
      </rPr>
      <t>Precipitation</t>
    </r>
    <r>
      <rPr>
        <sz val="11"/>
        <color theme="1"/>
        <rFont val="Calibri"/>
        <family val="2"/>
        <scheme val="minor"/>
      </rPr>
      <t xml:space="preserve"> (mm/year): amount of rainfall</t>
    </r>
  </si>
  <si>
    <r>
      <rPr>
        <u/>
        <sz val="11"/>
        <color theme="1"/>
        <rFont val="Calibri"/>
        <family val="2"/>
        <scheme val="minor"/>
      </rPr>
      <t>Conservation Tillage</t>
    </r>
    <r>
      <rPr>
        <sz val="11"/>
        <color theme="1"/>
        <rFont val="Calibri"/>
        <family val="2"/>
        <scheme val="minor"/>
      </rPr>
      <t>: binary variable (values 0 or 1), where 1 indicates the use of conservation tillage and 0 indicates the use of non conservation tillage</t>
    </r>
  </si>
  <si>
    <t>Estimated Crop Yield (tonnes/ha) = Precipitation × Water Use Efficiency + 0.13 × Conservation Tillage</t>
  </si>
  <si>
    <t>SUPPLY</t>
  </si>
  <si>
    <t>UNITS OF MEASURE</t>
  </si>
  <si>
    <t>TOTAL SUPPLY</t>
  </si>
  <si>
    <t>Selected ecosystem services</t>
  </si>
  <si>
    <t>Provisioning services</t>
  </si>
  <si>
    <t>Crop provisioning</t>
  </si>
  <si>
    <t>Regulating and maintenance services</t>
  </si>
  <si>
    <t>Cultural services</t>
  </si>
  <si>
    <t>Recreation-related services</t>
  </si>
  <si>
    <t>USE</t>
  </si>
  <si>
    <t>Agriculture</t>
  </si>
  <si>
    <t>Total  Industry</t>
  </si>
  <si>
    <t>Government consumption</t>
  </si>
  <si>
    <t>Household consumption</t>
  </si>
  <si>
    <t xml:space="preserve">Total Use by resident economic units </t>
  </si>
  <si>
    <t>Exports - final ecosystem services</t>
  </si>
  <si>
    <t xml:space="preserve">Total Use by economic units </t>
  </si>
  <si>
    <t>TOTAL USE</t>
  </si>
  <si>
    <t>Water supply</t>
  </si>
  <si>
    <t># visits/year</t>
  </si>
  <si>
    <t>m3/year</t>
  </si>
  <si>
    <t>#visits/year</t>
  </si>
  <si>
    <r>
      <t>tonnes CO</t>
    </r>
    <r>
      <rPr>
        <vertAlign val="subscript"/>
        <sz val="10"/>
        <color theme="1"/>
        <rFont val="Calibri"/>
        <family val="2"/>
        <scheme val="minor"/>
      </rPr>
      <t>2</t>
    </r>
  </si>
  <si>
    <t>Factors</t>
  </si>
  <si>
    <t>Precipitation=</t>
  </si>
  <si>
    <t>use values for BSUs from map</t>
  </si>
  <si>
    <t>WUE =</t>
  </si>
  <si>
    <t>Factor CT =</t>
  </si>
  <si>
    <t>Ecosystem services supply and use account in physical terms</t>
  </si>
  <si>
    <r>
      <rPr>
        <u/>
        <sz val="11"/>
        <color theme="1"/>
        <rFont val="Calibri"/>
        <family val="2"/>
        <scheme val="minor"/>
      </rPr>
      <t>Water Use Efficiency</t>
    </r>
    <r>
      <rPr>
        <sz val="11"/>
        <color theme="1"/>
        <rFont val="Calibri"/>
        <family val="2"/>
        <scheme val="minor"/>
      </rPr>
      <t xml:space="preserve"> (tonnes/mm): efficiency with which crops convert water into yield, i.e. the crop is expected to yield 0.6 tonnes for every millimeter of water it receives (*Assumption: all agricultural land contains the same crop with the same value of water efficiency over time equal to 0.6 tonnes/mm)</t>
    </r>
  </si>
  <si>
    <t>EA1</t>
  </si>
  <si>
    <t>EA4</t>
  </si>
  <si>
    <t>EA2</t>
  </si>
  <si>
    <t>EA8</t>
  </si>
  <si>
    <t>EA6</t>
  </si>
  <si>
    <t>EA3</t>
  </si>
  <si>
    <t>EA9</t>
  </si>
  <si>
    <t>EA7</t>
  </si>
  <si>
    <t>EA5</t>
  </si>
  <si>
    <t>EA1 -- Tropical-subtropical forests (T1)</t>
  </si>
  <si>
    <t>EA2 -- Tropical-subtropical forests (T1)</t>
  </si>
  <si>
    <t>EA3 -- Tropical-subtropical forests (T1)</t>
  </si>
  <si>
    <t>EA6 -- Annual croplands (T7.1)</t>
  </si>
  <si>
    <t>EA7 -- Annual croplands (T7.1)</t>
  </si>
  <si>
    <t>EA8 -- Annual croplands (T7.1)</t>
  </si>
  <si>
    <r>
      <t>Biophysical model</t>
    </r>
    <r>
      <rPr>
        <sz val="11"/>
        <color theme="6" tint="-0.249977111117893"/>
        <rFont val="Calibri"/>
        <family val="2"/>
        <scheme val="minor"/>
      </rPr>
      <t xml:space="preserve"> </t>
    </r>
    <r>
      <rPr>
        <sz val="11"/>
        <color theme="1"/>
        <rFont val="Calibri"/>
        <family val="2"/>
        <scheme val="minor"/>
      </rPr>
      <t>(</t>
    </r>
    <r>
      <rPr>
        <i/>
        <sz val="11"/>
        <color theme="1"/>
        <rFont val="Calibri"/>
        <family val="2"/>
        <scheme val="minor"/>
      </rPr>
      <t>hypothetical, used only for demonstration purposes</t>
    </r>
    <r>
      <rPr>
        <sz val="11"/>
        <color theme="1"/>
        <rFont val="Calibri"/>
        <family val="2"/>
        <scheme val="minor"/>
      </rPr>
      <t>)</t>
    </r>
  </si>
  <si>
    <t>*Assumption: conservation agricultural practices have been adopted in parts of EA7 to mitigate the effect of reduced precipitation over time.</t>
  </si>
  <si>
    <t>*Note that for demonstration purposes, values in input maps are to be treated as hypothetical.</t>
  </si>
  <si>
    <t>Supply -- Forest</t>
  </si>
  <si>
    <t>*Note that for demonstration purposes, values in the lookup table are to be treated as hypothetical.</t>
  </si>
  <si>
    <t>*Note that the Biophysical model has been constructed for demonstration purposes and is to be treated as hypothetical.</t>
  </si>
  <si>
    <t>Complete the Ecosystem services supply and use account in physical terms</t>
  </si>
  <si>
    <t>Supply -- Annual croplands</t>
  </si>
  <si>
    <t>This simplified approach focuses on estimating changes in carbon stocks primarily through carbon uptake by biomass, while assuming that soil carbon storage remains relatively stable over the accounting period.</t>
  </si>
  <si>
    <t>Closing carbon stock (31st December 2014)</t>
  </si>
  <si>
    <r>
      <rPr>
        <sz val="11"/>
        <color theme="1"/>
        <rFont val="Calibri"/>
        <family val="2"/>
        <scheme val="minor"/>
      </rPr>
      <t>Closing --</t>
    </r>
    <r>
      <rPr>
        <b/>
        <sz val="11"/>
        <color theme="1"/>
        <rFont val="Calibri"/>
        <family val="2"/>
        <scheme val="minor"/>
      </rPr>
      <t xml:space="preserve"> Carbon retention service  (tonnes CO</t>
    </r>
    <r>
      <rPr>
        <b/>
        <vertAlign val="subscript"/>
        <sz val="11"/>
        <color theme="1"/>
        <rFont val="Calibri"/>
        <family val="2"/>
        <scheme val="minor"/>
      </rPr>
      <t>2</t>
    </r>
    <r>
      <rPr>
        <b/>
        <sz val="11"/>
        <color theme="1"/>
        <rFont val="Calibri"/>
        <family val="2"/>
        <scheme val="minor"/>
      </rPr>
      <t>)</t>
    </r>
  </si>
  <si>
    <t>Opening carbon stock (1st January 2010)</t>
  </si>
  <si>
    <t>Opening Stock</t>
  </si>
  <si>
    <t xml:space="preserve">      Additions to Stock</t>
  </si>
  <si>
    <t xml:space="preserve">      Reductions to Stock</t>
  </si>
  <si>
    <t>Closing Stock</t>
  </si>
  <si>
    <t>Ecosystem Extent Change Matrix (hectares)</t>
  </si>
  <si>
    <t>Opening Extent  (1st January 2010)</t>
  </si>
  <si>
    <t>Closing Extent (31st December 2014)</t>
  </si>
  <si>
    <t>Ecosystem extent account (hectares)</t>
  </si>
  <si>
    <t>Carbon storage (1st January 2010)
 (tC/ha)</t>
  </si>
  <si>
    <t>Opening ecosystem extent (1st January 2010)</t>
  </si>
  <si>
    <t>Closing ecosystem extent (31st December 2014)</t>
  </si>
  <si>
    <r>
      <t xml:space="preserve">Welcome to New Seealand! The national statistical office has recently compiled ecosystem extent and condition accounts for their very small country for 1st January 2010 - 31st December 2014 (5 year period). According to their account, they have 9 different ecosystem assets which are assigned to six different ecosystem functional groups (EFGs):
1) Tropical/subtropical lowland rainforests (T1.1) 
2) Tropical/subtropical dry forests and thickets (T1.2)
3) Tropical/subtropical montane ecosystems (T1.3)
4) Annual croplands (T7.1)
5) Urban and industrial ecosystems (T7.4) 
6) Permanent lowland rivers (F1.2)  
New Seealand officials would really like to know more about the services that are provided by them. Thus, they need your help in compiling ecosystem services accounts.
</t>
    </r>
    <r>
      <rPr>
        <sz val="11"/>
        <color rgb="FFFF0000"/>
        <rFont val="Calibri"/>
        <family val="2"/>
        <scheme val="minor"/>
      </rPr>
      <t xml:space="preserve">
</t>
    </r>
    <r>
      <rPr>
        <sz val="11"/>
        <rFont val="Calibri"/>
        <family val="2"/>
        <scheme val="minor"/>
      </rPr>
      <t>N.B. For the purpose of this exercise, the three tree-covered EFGs have been grouped into Biome "Tropical-subtropical forests (T1)". For context, the ecosystem extent maps are provided below.</t>
    </r>
  </si>
  <si>
    <t>Carbon uptake by biomass (tC/ha/yr)</t>
  </si>
  <si>
    <t>Tropical-subtropical forests (T1) Total</t>
  </si>
  <si>
    <t>Opening--Carbon retention service  (tonnes CO2)</t>
  </si>
  <si>
    <t>Precipitation mm/year from 2010-2014</t>
  </si>
  <si>
    <t>Land management practices (from 2010 to 2014)</t>
  </si>
  <si>
    <t>Step 1: Using the biophysical model and the input maps, calculate the Crop Yield (tonnes/ha) for the BSUs highlighted in yellow in the map "Estimated crop yields tonnes/ha"</t>
  </si>
  <si>
    <t xml:space="preserve">Step 2: Based on the estimated crop yield values in the 2014 map, calculate the service for each cropland Ecosystem Asset (EA6, EA7, EA8).  </t>
  </si>
  <si>
    <t xml:space="preserve">Step 3: Based on the estimated crop yield values for EA6, EA7, and EA8, calculate the service for the Annual croplands Ecosystem Type.  </t>
  </si>
  <si>
    <t>Part 2: Calculate the Crop provisioning service (tonnes/year)</t>
  </si>
  <si>
    <t>Estimated crop yields tonnes/ha/yr</t>
  </si>
  <si>
    <t xml:space="preserve">Total use </t>
  </si>
  <si>
    <t xml:space="preserve">Total Supply </t>
  </si>
  <si>
    <t>Ecosystem services supply and use account in physical terms (2010-2014)</t>
  </si>
  <si>
    <t>Carbon sequestration</t>
  </si>
  <si>
    <t># visits</t>
  </si>
  <si>
    <t>#visits</t>
  </si>
  <si>
    <t>Carbon sequestraion</t>
  </si>
  <si>
    <t>Part 1: Calculate carbon sequestration and retention service of forests (tonnes CO2)</t>
  </si>
  <si>
    <t>Assumptions:</t>
  </si>
  <si>
    <t>Note that as a simplifying assumption, converted areas are not treated as a distinct type of area. All ecosystem conversions are assumed to take place at the beginning of the accounting period (e.g. 2nd January 2010). For a BSU that converts from forest to annual cropland, the carbon storage is reduced by 50% on 2 January 2010. For a BSU that converts from annual cropland to forest, the opening carbon storage is 40 tC/ha. Wildfire takes place in 2 ha of forest (bottom left) that reduces the carbon stocks to 50 for the 2 BSUs.</t>
  </si>
  <si>
    <r>
      <t>Step 1:</t>
    </r>
    <r>
      <rPr>
        <sz val="11"/>
        <color theme="1"/>
        <rFont val="Aptos"/>
        <family val="2"/>
      </rPr>
      <t xml:space="preserve"> Based on the values in the map "Opening carbon stock (1st January 2010)", values in the lookup table, and both the opening and closing extent maps, calculate the closing stock values for the BSUs highlighted in yellow borders (map "Closing carbon stock (31st December 2014)").            </t>
    </r>
  </si>
  <si>
    <r>
      <t>Step 2:</t>
    </r>
    <r>
      <rPr>
        <sz val="11"/>
        <color theme="1"/>
        <rFont val="Aptos"/>
        <family val="2"/>
      </rPr>
      <t xml:space="preserve"> The opening stocks of carbon retention are provided in table B. Based on the values for forest BSUs in the maps, for each of the 3 forest ecosystem assets calculate the various additions and reductions in table A</t>
    </r>
  </si>
  <si>
    <r>
      <t>Step 3:</t>
    </r>
    <r>
      <rPr>
        <sz val="11"/>
        <color theme="1"/>
        <rFont val="Aptos"/>
        <family val="2"/>
      </rPr>
      <t xml:space="preserve"> Calculate the totals for the ecosystem type forest</t>
    </r>
  </si>
  <si>
    <t>Additional assumption: Carbon stocks in forest ecosystem types for 31st December 2014 represent the carbon retention service within the ecosystem, considering both the initial carbon storage and the additional carbon uptake by biomass over time.  A constant rate of carbon uptake by biomass per year is assumed (e.g. There is no effect of vegetation growth on the annual carbon uptake rate). Therefore, there are no specified factors influencing carbon storage in soils of the ecosystem over the accounting period (e.g., changes in soil organic matter content, decomposition rates, or other soil carbon dynamics).</t>
  </si>
  <si>
    <t>Water supply (million m3)</t>
  </si>
  <si>
    <t>million m3</t>
  </si>
  <si>
    <t>Years</t>
  </si>
  <si>
    <t>all 5 year</t>
  </si>
  <si>
    <t>per year in tonnes</t>
  </si>
  <si>
    <t>Part 3: Two additional services: water provisioning and recreation</t>
  </si>
  <si>
    <t>Every year 25 million cubic meters of water are removed from the river (EA 9) by different economic units. 70% of the water is extracted by a water collection plant. 30% of the water is used for irrigation of EA 7. We also know that every year 3,215 visitors hiked in the various forests, and 6,200 went swimming in the river. Using the information above, complete the partial supply and use tables shown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</si>
</sst>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_-;\-* #,##0.00_-;_-* &quot;-&quot;??_-;_-@_-"/>
    <numFmt numFmtId="165" formatCode="0.0"/>
    <numFmt numFmtId="166" formatCode="_-* #,##0_-;\-* #,##0_-;_-* &quot;-&quot;??_-;_-@_-"/>
    <numFmt numFmtId="167" formatCode="_(* #,##0_);_(* \(#,##0\);_(* &quot;-&quot;??_);_(@_)"/>
    <numFmt numFmtId="168" formatCode="#,##0.0"/>
  </numFmts>
  <fonts count="53" x14ac:knownFonts="1">
    <font>
      <sz val="11"/>
      <color theme="1"/>
      <name val="Calibri"/>
      <family val="2"/>
      <scheme val="minor"/>
    </font>
    <font>
      <sz val="11"/>
      <name val="Calibri"/>
      <family val="2"/>
      <scheme val="minor"/>
    </font>
    <font>
      <b/>
      <sz val="12"/>
      <name val="Calibri"/>
      <family val="2"/>
      <scheme val="minor"/>
    </font>
    <font>
      <sz val="10"/>
      <name val="Calibri"/>
      <family val="2"/>
      <scheme val="minor"/>
    </font>
    <font>
      <sz val="11"/>
      <color theme="1"/>
      <name val="Calibri"/>
      <family val="2"/>
      <scheme val="minor"/>
    </font>
    <font>
      <b/>
      <sz val="11"/>
      <color theme="1"/>
      <name val="Calibri"/>
      <family val="2"/>
      <scheme val="minor"/>
    </font>
    <font>
      <sz val="12"/>
      <name val="Calibri"/>
      <family val="2"/>
      <scheme val="minor"/>
    </font>
    <font>
      <b/>
      <sz val="11"/>
      <name val="Calibri"/>
      <family val="2"/>
      <scheme val="minor"/>
    </font>
    <font>
      <b/>
      <sz val="10"/>
      <name val="Calibri"/>
      <family val="2"/>
      <scheme val="minor"/>
    </font>
    <font>
      <i/>
      <sz val="11"/>
      <name val="Calibri"/>
      <family val="2"/>
      <scheme val="minor"/>
    </font>
    <font>
      <b/>
      <i/>
      <sz val="11"/>
      <name val="Calibri"/>
      <family val="2"/>
      <scheme val="minor"/>
    </font>
    <font>
      <b/>
      <sz val="12"/>
      <color theme="1"/>
      <name val="Calibri"/>
      <family val="2"/>
      <scheme val="minor"/>
    </font>
    <font>
      <sz val="11"/>
      <color theme="1"/>
      <name val="Calibri"/>
      <family val="2"/>
    </font>
    <font>
      <u/>
      <sz val="11"/>
      <color theme="1"/>
      <name val="Calibri"/>
      <family val="2"/>
      <scheme val="minor"/>
    </font>
    <font>
      <b/>
      <sz val="16"/>
      <color theme="1"/>
      <name val="Calibri"/>
      <family val="2"/>
      <scheme val="minor"/>
    </font>
    <font>
      <b/>
      <sz val="11"/>
      <color rgb="FF000000"/>
      <name val="Calibri"/>
      <family val="2"/>
    </font>
    <font>
      <sz val="10"/>
      <color rgb="FF000000"/>
      <name val="Calibri"/>
      <family val="2"/>
    </font>
    <font>
      <b/>
      <sz val="10"/>
      <color rgb="FF000000"/>
      <name val="Calibri"/>
      <family val="2"/>
    </font>
    <font>
      <b/>
      <sz val="8"/>
      <color rgb="FF000000"/>
      <name val="Calibri"/>
      <family val="2"/>
    </font>
    <font>
      <sz val="8"/>
      <color rgb="FF000000"/>
      <name val="Calibri"/>
      <family val="2"/>
    </font>
    <font>
      <sz val="11"/>
      <color rgb="FF000000"/>
      <name val="Calibri"/>
      <family val="2"/>
    </font>
    <font>
      <sz val="11"/>
      <color rgb="FFFF0000"/>
      <name val="Calibri"/>
      <family val="2"/>
      <scheme val="minor"/>
    </font>
    <font>
      <sz val="8"/>
      <color theme="1"/>
      <name val="Calibri"/>
      <family val="2"/>
      <scheme val="minor"/>
    </font>
    <font>
      <sz val="6"/>
      <color theme="1"/>
      <name val="Calibri"/>
      <family val="2"/>
      <scheme val="minor"/>
    </font>
    <font>
      <b/>
      <sz val="8"/>
      <color theme="1"/>
      <name val="Calibri"/>
      <family val="2"/>
      <scheme val="minor"/>
    </font>
    <font>
      <b/>
      <sz val="10"/>
      <color theme="1"/>
      <name val="Calibri"/>
      <family val="2"/>
      <scheme val="minor"/>
    </font>
    <font>
      <sz val="10"/>
      <color theme="1"/>
      <name val="Calibri"/>
      <family val="2"/>
      <scheme val="minor"/>
    </font>
    <font>
      <sz val="8"/>
      <color theme="1"/>
      <name val="Calibri"/>
      <family val="2"/>
    </font>
    <font>
      <sz val="10"/>
      <color theme="1"/>
      <name val="Calibri"/>
      <family val="2"/>
    </font>
    <font>
      <sz val="6"/>
      <color rgb="FF000000"/>
      <name val="Calibri"/>
      <family val="2"/>
    </font>
    <font>
      <i/>
      <sz val="8"/>
      <color rgb="FF000000"/>
      <name val="Calibri"/>
      <family val="2"/>
    </font>
    <font>
      <sz val="6"/>
      <color theme="1"/>
      <name val="Calibri"/>
      <family val="2"/>
    </font>
    <font>
      <b/>
      <u/>
      <sz val="11"/>
      <color theme="6" tint="-0.249977111117893"/>
      <name val="Calibri"/>
      <family val="2"/>
      <scheme val="minor"/>
    </font>
    <font>
      <i/>
      <sz val="11"/>
      <color theme="1"/>
      <name val="Calibri"/>
      <family val="2"/>
      <scheme val="minor"/>
    </font>
    <font>
      <b/>
      <sz val="9"/>
      <color theme="1"/>
      <name val="Calibri"/>
      <family val="2"/>
      <scheme val="minor"/>
    </font>
    <font>
      <sz val="9"/>
      <color theme="1"/>
      <name val="Calibri"/>
      <family val="2"/>
      <scheme val="minor"/>
    </font>
    <font>
      <sz val="9"/>
      <color rgb="FF000000"/>
      <name val="Calibri"/>
      <family val="2"/>
      <scheme val="minor"/>
    </font>
    <font>
      <b/>
      <sz val="9"/>
      <color rgb="FFFF0000"/>
      <name val="Calibri"/>
      <family val="2"/>
      <scheme val="minor"/>
    </font>
    <font>
      <sz val="10"/>
      <color rgb="FF000000"/>
      <name val="Calibri"/>
      <family val="2"/>
      <scheme val="minor"/>
    </font>
    <font>
      <vertAlign val="subscript"/>
      <sz val="10"/>
      <color theme="1"/>
      <name val="Calibri"/>
      <family val="2"/>
      <scheme val="minor"/>
    </font>
    <font>
      <sz val="5"/>
      <color theme="1"/>
      <name val="Calibri"/>
      <family val="2"/>
    </font>
    <font>
      <sz val="5"/>
      <color theme="1"/>
      <name val="Calibri"/>
      <family val="2"/>
      <scheme val="minor"/>
    </font>
    <font>
      <sz val="5"/>
      <color rgb="FF000000"/>
      <name val="Calibri"/>
      <family val="2"/>
    </font>
    <font>
      <sz val="11"/>
      <color theme="6" tint="-0.249977111117893"/>
      <name val="Calibri"/>
      <family val="2"/>
      <scheme val="minor"/>
    </font>
    <font>
      <b/>
      <sz val="15"/>
      <name val="Calibri"/>
      <family val="2"/>
      <scheme val="minor"/>
    </font>
    <font>
      <sz val="11"/>
      <color rgb="FFFF0000"/>
      <name val="Calibri"/>
      <family val="2"/>
    </font>
    <font>
      <b/>
      <vertAlign val="subscript"/>
      <sz val="11"/>
      <color theme="1"/>
      <name val="Calibri"/>
      <family val="2"/>
      <scheme val="minor"/>
    </font>
    <font>
      <b/>
      <sz val="14"/>
      <color theme="1"/>
      <name val="Calibri"/>
      <family val="2"/>
      <scheme val="minor"/>
    </font>
    <font>
      <sz val="14"/>
      <color theme="1"/>
      <name val="Calibri"/>
      <family val="2"/>
      <scheme val="minor"/>
    </font>
    <font>
      <b/>
      <sz val="14"/>
      <name val="Calibri"/>
      <family val="2"/>
      <scheme val="minor"/>
    </font>
    <font>
      <sz val="14"/>
      <name val="Calibri"/>
      <family val="2"/>
      <scheme val="minor"/>
    </font>
    <font>
      <b/>
      <sz val="11"/>
      <color theme="1"/>
      <name val="Aptos"/>
      <family val="2"/>
    </font>
    <font>
      <sz val="11"/>
      <color theme="1"/>
      <name val="Aptos"/>
      <family val="2"/>
    </font>
  </fonts>
  <fills count="34">
    <fill>
      <patternFill patternType="none"/>
    </fill>
    <fill>
      <patternFill patternType="gray125"/>
    </fill>
    <fill>
      <patternFill patternType="solid">
        <fgColor theme="6" tint="0.59999389629810485"/>
        <bgColor indexed="64"/>
      </patternFill>
    </fill>
    <fill>
      <patternFill patternType="solid">
        <fgColor theme="3" tint="0.79998168889431442"/>
        <bgColor indexed="64"/>
      </patternFill>
    </fill>
    <fill>
      <patternFill patternType="solid">
        <fgColor theme="9" tint="0.39997558519241921"/>
        <bgColor indexed="64"/>
      </patternFill>
    </fill>
    <fill>
      <patternFill patternType="solid">
        <fgColor theme="3" tint="0.59999389629810485"/>
        <bgColor indexed="64"/>
      </patternFill>
    </fill>
    <fill>
      <patternFill patternType="lightGrid">
        <fgColor theme="5" tint="0.59996337778862885"/>
        <bgColor theme="5" tint="0.79998168889431442"/>
      </patternFill>
    </fill>
    <fill>
      <patternFill patternType="solid">
        <fgColor theme="6" tint="0.59996337778862885"/>
        <bgColor indexed="64"/>
      </patternFill>
    </fill>
    <fill>
      <patternFill patternType="solid">
        <fgColor theme="9" tint="0.39994506668294322"/>
        <bgColor indexed="64"/>
      </patternFill>
    </fill>
    <fill>
      <patternFill patternType="solid">
        <fgColor theme="4" tint="0.79998168889431442"/>
        <bgColor indexed="64"/>
      </patternFill>
    </fill>
    <fill>
      <patternFill patternType="lightGrid">
        <fgColor theme="5" tint="0.59996337778862885"/>
        <bgColor theme="5" tint="0.79995117038483843"/>
      </patternFill>
    </fill>
    <fill>
      <patternFill patternType="solid">
        <fgColor theme="3" tint="0.59996337778862885"/>
        <bgColor indexed="64"/>
      </patternFill>
    </fill>
    <fill>
      <patternFill patternType="solid">
        <fgColor rgb="FFFFFF00"/>
        <bgColor indexed="64"/>
      </patternFill>
    </fill>
    <fill>
      <patternFill patternType="solid">
        <fgColor theme="0"/>
        <bgColor indexed="64"/>
      </patternFill>
    </fill>
    <fill>
      <patternFill patternType="solid">
        <fgColor rgb="FFFFFFFF"/>
        <bgColor rgb="FF000000"/>
      </patternFill>
    </fill>
    <fill>
      <patternFill patternType="solid">
        <fgColor rgb="FFFF7D7D"/>
        <bgColor rgb="FF000000"/>
      </patternFill>
    </fill>
    <fill>
      <patternFill patternType="solid">
        <fgColor rgb="FF33CAFF"/>
        <bgColor rgb="FF000000"/>
      </patternFill>
    </fill>
    <fill>
      <patternFill patternType="solid">
        <fgColor rgb="FFFFE699"/>
        <bgColor rgb="FF000000"/>
      </patternFill>
    </fill>
    <fill>
      <patternFill patternType="solid">
        <fgColor rgb="FF63973F"/>
        <bgColor indexed="64"/>
      </patternFill>
    </fill>
    <fill>
      <patternFill patternType="solid">
        <fgColor rgb="FFFF7D7D"/>
        <bgColor indexed="64"/>
      </patternFill>
    </fill>
    <fill>
      <patternFill patternType="solid">
        <fgColor rgb="FFFFE07D"/>
        <bgColor indexed="64"/>
      </patternFill>
    </fill>
    <fill>
      <patternFill patternType="solid">
        <fgColor rgb="FF33CAFF"/>
        <bgColor indexed="64"/>
      </patternFill>
    </fill>
    <fill>
      <patternFill patternType="solid">
        <fgColor rgb="FF87BE62"/>
        <bgColor indexed="64"/>
      </patternFill>
    </fill>
    <fill>
      <patternFill patternType="solid">
        <fgColor rgb="FF87BE62"/>
        <bgColor rgb="FF000000"/>
      </patternFill>
    </fill>
    <fill>
      <patternFill patternType="lightUp">
        <fgColor theme="6" tint="-0.499984740745262"/>
        <bgColor rgb="FF87BE62"/>
      </patternFill>
    </fill>
    <fill>
      <patternFill patternType="solid">
        <fgColor theme="0" tint="-0.34998626667073579"/>
        <bgColor indexed="64"/>
      </patternFill>
    </fill>
    <fill>
      <patternFill patternType="solid">
        <fgColor rgb="FF2863AA"/>
        <bgColor rgb="FF000000"/>
      </patternFill>
    </fill>
    <fill>
      <patternFill patternType="solid">
        <fgColor rgb="FF83AEE1"/>
        <bgColor rgb="FF000000"/>
      </patternFill>
    </fill>
    <fill>
      <patternFill patternType="solid">
        <fgColor rgb="FF5E95D8"/>
        <bgColor rgb="FF000000"/>
      </patternFill>
    </fill>
    <fill>
      <patternFill patternType="solid">
        <fgColor rgb="FFD4E2F4"/>
        <bgColor rgb="FF000000"/>
      </patternFill>
    </fill>
    <fill>
      <patternFill patternType="solid">
        <fgColor rgb="FFF2F7FC"/>
        <bgColor rgb="FF000000"/>
      </patternFill>
    </fill>
    <fill>
      <patternFill patternType="solid">
        <fgColor theme="0" tint="-0.249977111117893"/>
        <bgColor indexed="64"/>
      </patternFill>
    </fill>
    <fill>
      <patternFill patternType="solid">
        <fgColor rgb="FFFFE699"/>
        <bgColor indexed="64"/>
      </patternFill>
    </fill>
    <fill>
      <patternFill patternType="solid">
        <fgColor theme="0" tint="-0.14999847407452621"/>
        <bgColor indexed="64"/>
      </patternFill>
    </fill>
  </fills>
  <borders count="86">
    <border>
      <left/>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thick">
        <color auto="1"/>
      </left>
      <right style="hair">
        <color indexed="64"/>
      </right>
      <top style="thick">
        <color auto="1"/>
      </top>
      <bottom style="hair">
        <color indexed="64"/>
      </bottom>
      <diagonal/>
    </border>
    <border>
      <left style="hair">
        <color indexed="64"/>
      </left>
      <right style="hair">
        <color indexed="64"/>
      </right>
      <top style="thick">
        <color auto="1"/>
      </top>
      <bottom style="hair">
        <color indexed="64"/>
      </bottom>
      <diagonal/>
    </border>
    <border>
      <left style="hair">
        <color indexed="64"/>
      </left>
      <right style="thick">
        <color auto="1"/>
      </right>
      <top style="thick">
        <color auto="1"/>
      </top>
      <bottom style="hair">
        <color indexed="64"/>
      </bottom>
      <diagonal/>
    </border>
    <border>
      <left style="thick">
        <color auto="1"/>
      </left>
      <right style="hair">
        <color indexed="64"/>
      </right>
      <top style="hair">
        <color indexed="64"/>
      </top>
      <bottom style="hair">
        <color indexed="64"/>
      </bottom>
      <diagonal/>
    </border>
    <border>
      <left style="hair">
        <color indexed="64"/>
      </left>
      <right style="thick">
        <color auto="1"/>
      </right>
      <top style="hair">
        <color indexed="64"/>
      </top>
      <bottom style="hair">
        <color indexed="64"/>
      </bottom>
      <diagonal/>
    </border>
    <border>
      <left style="thick">
        <color auto="1"/>
      </left>
      <right style="hair">
        <color indexed="64"/>
      </right>
      <top style="hair">
        <color indexed="64"/>
      </top>
      <bottom style="thick">
        <color auto="1"/>
      </bottom>
      <diagonal/>
    </border>
    <border>
      <left style="hair">
        <color indexed="64"/>
      </left>
      <right style="hair">
        <color indexed="64"/>
      </right>
      <top style="hair">
        <color indexed="64"/>
      </top>
      <bottom style="thick">
        <color auto="1"/>
      </bottom>
      <diagonal/>
    </border>
    <border>
      <left style="hair">
        <color indexed="64"/>
      </left>
      <right/>
      <top style="hair">
        <color indexed="64"/>
      </top>
      <bottom style="thick">
        <color auto="1"/>
      </bottom>
      <diagonal/>
    </border>
    <border>
      <left style="hair">
        <color indexed="64"/>
      </left>
      <right style="thick">
        <color auto="1"/>
      </right>
      <top style="hair">
        <color indexed="64"/>
      </top>
      <bottom style="thick">
        <color auto="1"/>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auto="1"/>
      </left>
      <right/>
      <top style="thin">
        <color auto="1"/>
      </top>
      <bottom/>
      <diagonal/>
    </border>
    <border>
      <left style="medium">
        <color indexed="64"/>
      </left>
      <right style="medium">
        <color indexed="64"/>
      </right>
      <top style="thin">
        <color indexed="64"/>
      </top>
      <bottom/>
      <diagonal/>
    </border>
    <border>
      <left style="medium">
        <color auto="1"/>
      </left>
      <right style="thin">
        <color auto="1"/>
      </right>
      <top style="thin">
        <color auto="1"/>
      </top>
      <bottom/>
      <diagonal/>
    </border>
    <border>
      <left style="medium">
        <color indexed="64"/>
      </left>
      <right style="medium">
        <color indexed="64"/>
      </right>
      <top/>
      <bottom style="medium">
        <color indexed="64"/>
      </bottom>
      <diagonal/>
    </border>
    <border>
      <left style="medium">
        <color auto="1"/>
      </left>
      <right style="thin">
        <color auto="1"/>
      </right>
      <top/>
      <bottom style="medium">
        <color auto="1"/>
      </bottom>
      <diagonal/>
    </border>
    <border>
      <left style="medium">
        <color indexed="64"/>
      </left>
      <right style="medium">
        <color indexed="64"/>
      </right>
      <top/>
      <bottom/>
      <diagonal/>
    </border>
    <border>
      <left style="thin">
        <color auto="1"/>
      </left>
      <right style="medium">
        <color auto="1"/>
      </right>
      <top/>
      <bottom/>
      <diagonal/>
    </border>
    <border>
      <left/>
      <right style="thin">
        <color auto="1"/>
      </right>
      <top/>
      <bottom/>
      <diagonal/>
    </border>
    <border>
      <left style="medium">
        <color indexed="64"/>
      </left>
      <right style="medium">
        <color indexed="64"/>
      </right>
      <top/>
      <bottom style="thin">
        <color indexed="64"/>
      </bottom>
      <diagonal/>
    </border>
    <border>
      <left style="medium">
        <color auto="1"/>
      </left>
      <right/>
      <top/>
      <bottom style="thin">
        <color auto="1"/>
      </bottom>
      <diagonal/>
    </border>
    <border>
      <left style="thin">
        <color auto="1"/>
      </left>
      <right style="medium">
        <color auto="1"/>
      </right>
      <top/>
      <bottom style="thin">
        <color indexed="64"/>
      </bottom>
      <diagonal/>
    </border>
    <border>
      <left style="medium">
        <color indexed="64"/>
      </left>
      <right/>
      <top style="thin">
        <color indexed="64"/>
      </top>
      <bottom style="medium">
        <color indexed="64"/>
      </bottom>
      <diagonal/>
    </border>
    <border>
      <left style="thick">
        <color rgb="FFFFFF00"/>
      </left>
      <right style="thick">
        <color rgb="FFFFFF00"/>
      </right>
      <top style="thick">
        <color rgb="FFFFFF00"/>
      </top>
      <bottom style="thick">
        <color rgb="FFFFFF00"/>
      </bottom>
      <diagonal/>
    </border>
    <border>
      <left style="medium">
        <color auto="1"/>
      </left>
      <right style="thin">
        <color indexed="64"/>
      </right>
      <top style="medium">
        <color auto="1"/>
      </top>
      <bottom/>
      <diagonal/>
    </border>
  </borders>
  <cellStyleXfs count="2">
    <xf numFmtId="0" fontId="0" fillId="0" borderId="0"/>
    <xf numFmtId="164" fontId="4" fillId="0" borderId="0" applyFont="0" applyFill="0" applyBorder="0" applyAlignment="0" applyProtection="0"/>
  </cellStyleXfs>
  <cellXfs count="399">
    <xf numFmtId="0" fontId="0" fillId="0" borderId="0" xfId="0"/>
    <xf numFmtId="0" fontId="2" fillId="0" borderId="0" xfId="0" applyFont="1"/>
    <xf numFmtId="0" fontId="1" fillId="0" borderId="0" xfId="0" applyFont="1"/>
    <xf numFmtId="0" fontId="2" fillId="2" borderId="1" xfId="0" applyFont="1" applyFill="1" applyBorder="1"/>
    <xf numFmtId="0" fontId="2" fillId="4" borderId="1" xfId="0" applyFont="1" applyFill="1" applyBorder="1"/>
    <xf numFmtId="0" fontId="2" fillId="4" borderId="9" xfId="0" applyFont="1" applyFill="1" applyBorder="1"/>
    <xf numFmtId="0" fontId="2" fillId="3" borderId="1" xfId="0" applyFont="1" applyFill="1" applyBorder="1"/>
    <xf numFmtId="0" fontId="2" fillId="4" borderId="6" xfId="0" applyFont="1" applyFill="1" applyBorder="1"/>
    <xf numFmtId="0" fontId="2" fillId="4" borderId="7" xfId="0" applyFont="1" applyFill="1" applyBorder="1"/>
    <xf numFmtId="0" fontId="2" fillId="2" borderId="7" xfId="0" applyFont="1" applyFill="1" applyBorder="1"/>
    <xf numFmtId="0" fontId="2" fillId="2" borderId="8" xfId="0" applyFont="1" applyFill="1" applyBorder="1"/>
    <xf numFmtId="0" fontId="2" fillId="2" borderId="10" xfId="0" applyFont="1" applyFill="1" applyBorder="1"/>
    <xf numFmtId="0" fontId="2" fillId="4" borderId="10" xfId="0" applyFont="1" applyFill="1" applyBorder="1"/>
    <xf numFmtId="0" fontId="2" fillId="4" borderId="0" xfId="0" applyFont="1" applyFill="1"/>
    <xf numFmtId="0" fontId="2" fillId="3" borderId="10" xfId="0" applyFont="1" applyFill="1" applyBorder="1"/>
    <xf numFmtId="0" fontId="2" fillId="2" borderId="9" xfId="0" applyFont="1" applyFill="1" applyBorder="1"/>
    <xf numFmtId="0" fontId="2" fillId="2" borderId="4" xfId="0" applyFont="1" applyFill="1" applyBorder="1"/>
    <xf numFmtId="0" fontId="2" fillId="4" borderId="2" xfId="0" applyFont="1" applyFill="1" applyBorder="1"/>
    <xf numFmtId="0" fontId="2" fillId="4" borderId="5" xfId="0" applyFont="1" applyFill="1" applyBorder="1"/>
    <xf numFmtId="0" fontId="2" fillId="4" borderId="14" xfId="0" applyFont="1" applyFill="1" applyBorder="1"/>
    <xf numFmtId="0" fontId="2" fillId="2" borderId="3" xfId="0" applyFont="1" applyFill="1" applyBorder="1"/>
    <xf numFmtId="0" fontId="2" fillId="4" borderId="4" xfId="0" applyFont="1" applyFill="1" applyBorder="1"/>
    <xf numFmtId="0" fontId="2" fillId="0" borderId="15" xfId="0" applyFont="1" applyBorder="1"/>
    <xf numFmtId="0" fontId="2" fillId="0" borderId="16" xfId="0" applyFont="1" applyBorder="1"/>
    <xf numFmtId="0" fontId="2" fillId="0" borderId="17" xfId="0" applyFont="1" applyBorder="1"/>
    <xf numFmtId="0" fontId="2" fillId="2" borderId="11" xfId="0" applyFont="1" applyFill="1" applyBorder="1"/>
    <xf numFmtId="0" fontId="2" fillId="2" borderId="12" xfId="0" applyFont="1" applyFill="1" applyBorder="1"/>
    <xf numFmtId="0" fontId="2" fillId="4" borderId="12" xfId="0" applyFont="1" applyFill="1" applyBorder="1"/>
    <xf numFmtId="0" fontId="2" fillId="4" borderId="13" xfId="0" applyFont="1" applyFill="1" applyBorder="1"/>
    <xf numFmtId="0" fontId="3" fillId="4" borderId="7" xfId="0" applyFont="1" applyFill="1" applyBorder="1"/>
    <xf numFmtId="0" fontId="6" fillId="0" borderId="0" xfId="0" applyFont="1" applyAlignment="1">
      <alignment horizontal="right"/>
    </xf>
    <xf numFmtId="0" fontId="8" fillId="4" borderId="6" xfId="0" applyFont="1" applyFill="1" applyBorder="1"/>
    <xf numFmtId="0" fontId="5" fillId="0" borderId="0" xfId="0" applyFont="1"/>
    <xf numFmtId="0" fontId="7" fillId="0" borderId="26" xfId="0" applyFont="1" applyBorder="1"/>
    <xf numFmtId="0" fontId="7" fillId="0" borderId="0" xfId="0" applyFont="1"/>
    <xf numFmtId="0" fontId="7" fillId="0" borderId="26" xfId="0" applyFont="1" applyBorder="1" applyAlignment="1">
      <alignment horizontal="right"/>
    </xf>
    <xf numFmtId="0" fontId="1" fillId="8" borderId="18" xfId="0" applyFont="1" applyFill="1" applyBorder="1"/>
    <xf numFmtId="0" fontId="1" fillId="7" borderId="18" xfId="0" applyFont="1" applyFill="1" applyBorder="1"/>
    <xf numFmtId="0" fontId="1" fillId="9" borderId="18" xfId="0" applyFont="1" applyFill="1" applyBorder="1"/>
    <xf numFmtId="165" fontId="1" fillId="10" borderId="18" xfId="0" applyNumberFormat="1" applyFont="1" applyFill="1" applyBorder="1"/>
    <xf numFmtId="0" fontId="1" fillId="0" borderId="0" xfId="0" applyFont="1" applyAlignment="1">
      <alignment horizontal="right"/>
    </xf>
    <xf numFmtId="0" fontId="1" fillId="11" borderId="18" xfId="0" applyFont="1" applyFill="1" applyBorder="1"/>
    <xf numFmtId="0" fontId="1" fillId="8" borderId="19" xfId="0" applyFont="1" applyFill="1" applyBorder="1"/>
    <xf numFmtId="0" fontId="10" fillId="0" borderId="0" xfId="0" applyFont="1"/>
    <xf numFmtId="0" fontId="1" fillId="8" borderId="22" xfId="0" applyFont="1" applyFill="1" applyBorder="1"/>
    <xf numFmtId="0" fontId="1" fillId="6" borderId="22" xfId="0" applyFont="1" applyFill="1" applyBorder="1"/>
    <xf numFmtId="0" fontId="1" fillId="11" borderId="19" xfId="0" applyFont="1" applyFill="1" applyBorder="1"/>
    <xf numFmtId="0" fontId="7" fillId="0" borderId="0" xfId="0" applyFont="1" applyAlignment="1">
      <alignment horizontal="right"/>
    </xf>
    <xf numFmtId="165" fontId="1" fillId="0" borderId="0" xfId="0" applyNumberFormat="1" applyFont="1"/>
    <xf numFmtId="0" fontId="2" fillId="5" borderId="1" xfId="0" applyFont="1" applyFill="1" applyBorder="1"/>
    <xf numFmtId="0" fontId="11" fillId="3" borderId="1" xfId="0" applyFont="1" applyFill="1" applyBorder="1"/>
    <xf numFmtId="0" fontId="11" fillId="4" borderId="1" xfId="0" applyFont="1" applyFill="1" applyBorder="1"/>
    <xf numFmtId="0" fontId="11" fillId="2" borderId="1" xfId="0" applyFont="1" applyFill="1" applyBorder="1"/>
    <xf numFmtId="0" fontId="11" fillId="6" borderId="1" xfId="0" applyFont="1" applyFill="1" applyBorder="1"/>
    <xf numFmtId="0" fontId="11" fillId="6" borderId="4" xfId="0" applyFont="1" applyFill="1" applyBorder="1"/>
    <xf numFmtId="0" fontId="11" fillId="5" borderId="1" xfId="0" applyFont="1" applyFill="1" applyBorder="1"/>
    <xf numFmtId="0" fontId="11" fillId="3" borderId="2" xfId="0" applyFont="1" applyFill="1" applyBorder="1"/>
    <xf numFmtId="0" fontId="11" fillId="2" borderId="4" xfId="0" applyFont="1" applyFill="1" applyBorder="1"/>
    <xf numFmtId="0" fontId="11" fillId="4" borderId="2" xfId="0" applyFont="1" applyFill="1" applyBorder="1"/>
    <xf numFmtId="43" fontId="1" fillId="0" borderId="0" xfId="0" applyNumberFormat="1" applyFont="1"/>
    <xf numFmtId="166" fontId="1" fillId="12" borderId="18" xfId="1" applyNumberFormat="1" applyFont="1" applyFill="1" applyBorder="1"/>
    <xf numFmtId="166" fontId="1" fillId="12" borderId="18" xfId="1" applyNumberFormat="1" applyFont="1" applyFill="1" applyBorder="1" applyAlignment="1">
      <alignment horizontal="right"/>
    </xf>
    <xf numFmtId="166" fontId="1" fillId="12" borderId="19" xfId="1" applyNumberFormat="1" applyFont="1" applyFill="1" applyBorder="1"/>
    <xf numFmtId="166" fontId="7" fillId="12" borderId="18" xfId="1" applyNumberFormat="1" applyFont="1" applyFill="1" applyBorder="1" applyAlignment="1">
      <alignment horizontal="right"/>
    </xf>
    <xf numFmtId="0" fontId="1" fillId="0" borderId="0" xfId="0" applyFont="1" applyAlignment="1">
      <alignment wrapText="1"/>
    </xf>
    <xf numFmtId="167" fontId="1" fillId="0" borderId="0" xfId="0" applyNumberFormat="1" applyFont="1"/>
    <xf numFmtId="0" fontId="9" fillId="0" borderId="0" xfId="0" applyFont="1"/>
    <xf numFmtId="166" fontId="1" fillId="12" borderId="22" xfId="1" applyNumberFormat="1" applyFont="1" applyFill="1" applyBorder="1"/>
    <xf numFmtId="166" fontId="7" fillId="12" borderId="26" xfId="1" applyNumberFormat="1" applyFont="1" applyFill="1" applyBorder="1"/>
    <xf numFmtId="0" fontId="13" fillId="0" borderId="0" xfId="0" applyFont="1" applyAlignment="1">
      <alignment vertical="center"/>
    </xf>
    <xf numFmtId="0" fontId="0" fillId="0" borderId="0" xfId="0" applyAlignment="1">
      <alignment vertical="center"/>
    </xf>
    <xf numFmtId="0" fontId="12" fillId="0" borderId="0" xfId="0" applyFont="1"/>
    <xf numFmtId="0" fontId="14" fillId="13" borderId="0" xfId="0" applyFont="1" applyFill="1"/>
    <xf numFmtId="0" fontId="0" fillId="13" borderId="0" xfId="0" applyFill="1"/>
    <xf numFmtId="0" fontId="5" fillId="13" borderId="0" xfId="0" applyFont="1" applyFill="1"/>
    <xf numFmtId="0" fontId="12" fillId="14" borderId="0" xfId="0" applyFont="1" applyFill="1"/>
    <xf numFmtId="0" fontId="19" fillId="14" borderId="0" xfId="0" applyFont="1" applyFill="1" applyAlignment="1">
      <alignment vertical="center"/>
    </xf>
    <xf numFmtId="0" fontId="19" fillId="14" borderId="0" xfId="0" applyFont="1" applyFill="1"/>
    <xf numFmtId="0" fontId="15" fillId="0" borderId="0" xfId="0" applyFont="1"/>
    <xf numFmtId="0" fontId="15" fillId="14" borderId="0" xfId="0" applyFont="1" applyFill="1" applyAlignment="1">
      <alignment horizontal="left" vertical="center"/>
    </xf>
    <xf numFmtId="49" fontId="19" fillId="14" borderId="0" xfId="0" applyNumberFormat="1" applyFont="1" applyFill="1" applyAlignment="1">
      <alignment vertical="center"/>
    </xf>
    <xf numFmtId="0" fontId="12" fillId="14" borderId="0" xfId="0" applyFont="1" applyFill="1" applyAlignment="1">
      <alignment horizontal="center" vertical="center"/>
    </xf>
    <xf numFmtId="0" fontId="12" fillId="17" borderId="18" xfId="0" applyFont="1" applyFill="1" applyBorder="1" applyAlignment="1">
      <alignment horizontal="center" vertical="center"/>
    </xf>
    <xf numFmtId="0" fontId="20" fillId="16" borderId="18" xfId="0" applyFont="1" applyFill="1" applyBorder="1" applyAlignment="1">
      <alignment horizontal="center" vertical="center"/>
    </xf>
    <xf numFmtId="0" fontId="20" fillId="15" borderId="18" xfId="0" applyFont="1" applyFill="1" applyBorder="1" applyAlignment="1">
      <alignment horizontal="center" vertical="center"/>
    </xf>
    <xf numFmtId="0" fontId="18" fillId="14" borderId="0" xfId="0" applyFont="1" applyFill="1" applyAlignment="1">
      <alignment vertical="center"/>
    </xf>
    <xf numFmtId="0" fontId="20" fillId="14" borderId="0" xfId="0" applyFont="1" applyFill="1" applyAlignment="1">
      <alignment horizontal="center" vertical="center"/>
    </xf>
    <xf numFmtId="0" fontId="20" fillId="17" borderId="19" xfId="0" applyFont="1" applyFill="1" applyBorder="1" applyAlignment="1">
      <alignment horizontal="center" vertical="center"/>
    </xf>
    <xf numFmtId="49" fontId="22" fillId="13" borderId="0" xfId="0" applyNumberFormat="1" applyFont="1" applyFill="1" applyAlignment="1">
      <alignment vertical="center"/>
    </xf>
    <xf numFmtId="0" fontId="23" fillId="22" borderId="18" xfId="0" applyFont="1" applyFill="1" applyBorder="1" applyAlignment="1">
      <alignment horizontal="center" vertical="center"/>
    </xf>
    <xf numFmtId="0" fontId="24" fillId="0" borderId="0" xfId="0" applyFont="1" applyAlignment="1">
      <alignment vertical="center"/>
    </xf>
    <xf numFmtId="0" fontId="22" fillId="13" borderId="0" xfId="0" applyFont="1" applyFill="1" applyAlignment="1">
      <alignment vertical="center"/>
    </xf>
    <xf numFmtId="0" fontId="22" fillId="19" borderId="18" xfId="0" applyFont="1" applyFill="1" applyBorder="1"/>
    <xf numFmtId="0" fontId="22" fillId="20" borderId="18" xfId="0" applyFont="1" applyFill="1" applyBorder="1"/>
    <xf numFmtId="0" fontId="22" fillId="21" borderId="18" xfId="0" applyFont="1" applyFill="1" applyBorder="1"/>
    <xf numFmtId="0" fontId="19" fillId="0" borderId="0" xfId="0" applyFont="1"/>
    <xf numFmtId="49" fontId="22" fillId="0" borderId="0" xfId="0" applyNumberFormat="1" applyFont="1" applyAlignment="1">
      <alignment vertical="center"/>
    </xf>
    <xf numFmtId="49" fontId="19" fillId="0" borderId="0" xfId="0" applyNumberFormat="1" applyFont="1" applyAlignment="1">
      <alignment vertical="center"/>
    </xf>
    <xf numFmtId="0" fontId="20" fillId="23" borderId="18" xfId="0" applyFont="1" applyFill="1" applyBorder="1" applyAlignment="1">
      <alignment horizontal="center" vertical="center"/>
    </xf>
    <xf numFmtId="0" fontId="20" fillId="23" borderId="19" xfId="0" applyFont="1" applyFill="1" applyBorder="1" applyAlignment="1">
      <alignment horizontal="center" vertical="center"/>
    </xf>
    <xf numFmtId="0" fontId="12" fillId="23" borderId="18" xfId="0" applyFont="1" applyFill="1" applyBorder="1" applyAlignment="1">
      <alignment horizontal="center" vertical="center"/>
    </xf>
    <xf numFmtId="0" fontId="12" fillId="24" borderId="18" xfId="0" applyFont="1" applyFill="1" applyBorder="1" applyAlignment="1">
      <alignment horizontal="center" vertical="center"/>
    </xf>
    <xf numFmtId="0" fontId="0" fillId="0" borderId="0" xfId="0" applyAlignment="1">
      <alignment horizontal="left"/>
    </xf>
    <xf numFmtId="0" fontId="26" fillId="0" borderId="0" xfId="0" applyFont="1" applyAlignment="1">
      <alignment vertical="center"/>
    </xf>
    <xf numFmtId="0" fontId="17" fillId="0" borderId="41" xfId="0" applyFont="1" applyBorder="1" applyAlignment="1">
      <alignment horizontal="left" vertical="center"/>
    </xf>
    <xf numFmtId="0" fontId="0" fillId="0" borderId="35" xfId="0" applyBorder="1"/>
    <xf numFmtId="0" fontId="0" fillId="0" borderId="37" xfId="0" applyBorder="1" applyAlignment="1">
      <alignment horizontal="center" textRotation="90" wrapText="1"/>
    </xf>
    <xf numFmtId="0" fontId="0" fillId="0" borderId="38" xfId="0" applyBorder="1" applyAlignment="1">
      <alignment horizontal="center" textRotation="90" wrapText="1"/>
    </xf>
    <xf numFmtId="0" fontId="20" fillId="23" borderId="54" xfId="0" applyFont="1" applyFill="1" applyBorder="1" applyAlignment="1">
      <alignment vertical="center"/>
    </xf>
    <xf numFmtId="0" fontId="20" fillId="23" borderId="52" xfId="0" applyFont="1" applyFill="1" applyBorder="1" applyAlignment="1">
      <alignment vertical="center"/>
    </xf>
    <xf numFmtId="0" fontId="20" fillId="23" borderId="56" xfId="0" applyFont="1" applyFill="1" applyBorder="1" applyAlignment="1">
      <alignment vertical="center"/>
    </xf>
    <xf numFmtId="0" fontId="20" fillId="23" borderId="46" xfId="0" applyFont="1" applyFill="1" applyBorder="1" applyAlignment="1">
      <alignment vertical="center"/>
    </xf>
    <xf numFmtId="0" fontId="15" fillId="0" borderId="40" xfId="0" applyFont="1" applyBorder="1" applyAlignment="1">
      <alignment horizontal="left" vertical="center"/>
    </xf>
    <xf numFmtId="0" fontId="15" fillId="0" borderId="41" xfId="0" applyFont="1" applyBorder="1" applyAlignment="1">
      <alignment horizontal="left" vertical="center"/>
    </xf>
    <xf numFmtId="0" fontId="15" fillId="0" borderId="40" xfId="0" applyFont="1" applyBorder="1" applyAlignment="1">
      <alignment horizontal="left"/>
    </xf>
    <xf numFmtId="0" fontId="26" fillId="0" borderId="0" xfId="0" applyFont="1"/>
    <xf numFmtId="0" fontId="28" fillId="0" borderId="41" xfId="0" applyFont="1" applyBorder="1"/>
    <xf numFmtId="0" fontId="28" fillId="0" borderId="40" xfId="0" applyFont="1" applyBorder="1"/>
    <xf numFmtId="0" fontId="26" fillId="0" borderId="41" xfId="0" applyFont="1" applyBorder="1"/>
    <xf numFmtId="0" fontId="18" fillId="0" borderId="0" xfId="0" applyFont="1" applyAlignment="1">
      <alignment vertical="center"/>
    </xf>
    <xf numFmtId="0" fontId="19" fillId="0" borderId="0" xfId="0" applyFont="1" applyAlignment="1">
      <alignment vertical="center"/>
    </xf>
    <xf numFmtId="0" fontId="29" fillId="0" borderId="0" xfId="0" applyFont="1" applyAlignment="1">
      <alignment horizontal="center" vertical="center"/>
    </xf>
    <xf numFmtId="0" fontId="27" fillId="14" borderId="0" xfId="0" applyFont="1" applyFill="1" applyAlignment="1">
      <alignment horizontal="center" vertical="center"/>
    </xf>
    <xf numFmtId="0" fontId="27" fillId="17" borderId="18" xfId="0" applyFont="1" applyFill="1" applyBorder="1" applyAlignment="1">
      <alignment horizontal="center" vertical="center"/>
    </xf>
    <xf numFmtId="0" fontId="19" fillId="16" borderId="18" xfId="0" applyFont="1" applyFill="1" applyBorder="1" applyAlignment="1">
      <alignment horizontal="center" vertical="center"/>
    </xf>
    <xf numFmtId="0" fontId="19" fillId="15" borderId="18" xfId="0" applyFont="1" applyFill="1" applyBorder="1" applyAlignment="1">
      <alignment horizontal="center" vertical="center"/>
    </xf>
    <xf numFmtId="0" fontId="22" fillId="0" borderId="0" xfId="0" applyFont="1" applyAlignment="1">
      <alignment horizontal="center" vertical="center"/>
    </xf>
    <xf numFmtId="49" fontId="18" fillId="0" borderId="0" xfId="0" applyNumberFormat="1" applyFont="1" applyAlignment="1">
      <alignment vertical="center"/>
    </xf>
    <xf numFmtId="49" fontId="30" fillId="0" borderId="0" xfId="0" applyNumberFormat="1" applyFont="1" applyAlignment="1">
      <alignment vertical="center"/>
    </xf>
    <xf numFmtId="0" fontId="29" fillId="26" borderId="29" xfId="0" applyFont="1" applyFill="1" applyBorder="1" applyAlignment="1">
      <alignment horizontal="center" vertical="center"/>
    </xf>
    <xf numFmtId="0" fontId="29" fillId="26" borderId="24" xfId="0" applyFont="1" applyFill="1" applyBorder="1" applyAlignment="1">
      <alignment horizontal="center" vertical="center"/>
    </xf>
    <xf numFmtId="0" fontId="29" fillId="26" borderId="62" xfId="0" applyFont="1" applyFill="1" applyBorder="1" applyAlignment="1">
      <alignment horizontal="center" vertical="center"/>
    </xf>
    <xf numFmtId="0" fontId="29" fillId="26" borderId="69" xfId="0" applyFont="1" applyFill="1" applyBorder="1" applyAlignment="1">
      <alignment horizontal="center" vertical="center"/>
    </xf>
    <xf numFmtId="0" fontId="29" fillId="27" borderId="18" xfId="0" applyFont="1" applyFill="1" applyBorder="1" applyAlignment="1">
      <alignment horizontal="center" vertical="center"/>
    </xf>
    <xf numFmtId="0" fontId="29" fillId="27" borderId="27" xfId="0" applyFont="1" applyFill="1" applyBorder="1" applyAlignment="1">
      <alignment horizontal="center" vertical="center"/>
    </xf>
    <xf numFmtId="0" fontId="29" fillId="27" borderId="24" xfId="0" applyFont="1" applyFill="1" applyBorder="1" applyAlignment="1">
      <alignment horizontal="center" vertical="center"/>
    </xf>
    <xf numFmtId="0" fontId="29" fillId="27" borderId="63" xfId="0" applyFont="1" applyFill="1" applyBorder="1" applyAlignment="1">
      <alignment horizontal="center" vertical="center"/>
    </xf>
    <xf numFmtId="0" fontId="29" fillId="27" borderId="46" xfId="0" applyFont="1" applyFill="1" applyBorder="1" applyAlignment="1">
      <alignment horizontal="center" vertical="center"/>
    </xf>
    <xf numFmtId="0" fontId="29" fillId="27" borderId="65" xfId="0" applyFont="1" applyFill="1" applyBorder="1" applyAlignment="1">
      <alignment horizontal="center" vertical="center"/>
    </xf>
    <xf numFmtId="0" fontId="29" fillId="27" borderId="64" xfId="0" applyFont="1" applyFill="1" applyBorder="1" applyAlignment="1">
      <alignment horizontal="center" vertical="center"/>
    </xf>
    <xf numFmtId="0" fontId="29" fillId="27" borderId="22" xfId="0" applyFont="1" applyFill="1" applyBorder="1" applyAlignment="1">
      <alignment horizontal="center" vertical="center"/>
    </xf>
    <xf numFmtId="0" fontId="29" fillId="27" borderId="20" xfId="0" applyFont="1" applyFill="1" applyBorder="1" applyAlignment="1">
      <alignment horizontal="center" vertical="center"/>
    </xf>
    <xf numFmtId="0" fontId="29" fillId="27" borderId="67" xfId="0" applyFont="1" applyFill="1" applyBorder="1" applyAlignment="1">
      <alignment horizontal="center" vertical="center"/>
    </xf>
    <xf numFmtId="0" fontId="29" fillId="27" borderId="66" xfId="0" applyFont="1" applyFill="1" applyBorder="1" applyAlignment="1">
      <alignment horizontal="center" vertical="center"/>
    </xf>
    <xf numFmtId="0" fontId="29" fillId="27" borderId="62" xfId="0" applyFont="1" applyFill="1" applyBorder="1" applyAlignment="1">
      <alignment horizontal="center" vertical="center"/>
    </xf>
    <xf numFmtId="0" fontId="29" fillId="28" borderId="29" xfId="0" applyFont="1" applyFill="1" applyBorder="1" applyAlignment="1">
      <alignment horizontal="center" vertical="center"/>
    </xf>
    <xf numFmtId="0" fontId="29" fillId="28" borderId="61" xfId="0" applyFont="1" applyFill="1" applyBorder="1" applyAlignment="1">
      <alignment horizontal="center" vertical="center"/>
    </xf>
    <xf numFmtId="0" fontId="29" fillId="29" borderId="19" xfId="0" applyFont="1" applyFill="1" applyBorder="1" applyAlignment="1">
      <alignment horizontal="center" vertical="center"/>
    </xf>
    <xf numFmtId="0" fontId="29" fillId="29" borderId="30" xfId="0" applyFont="1" applyFill="1" applyBorder="1" applyAlignment="1">
      <alignment horizontal="center" vertical="center"/>
    </xf>
    <xf numFmtId="0" fontId="29" fillId="29" borderId="23" xfId="0" applyFont="1" applyFill="1" applyBorder="1" applyAlignment="1">
      <alignment horizontal="center" vertical="center"/>
    </xf>
    <xf numFmtId="0" fontId="29" fillId="29" borderId="18" xfId="0" applyFont="1" applyFill="1" applyBorder="1" applyAlignment="1">
      <alignment horizontal="center" vertical="center"/>
    </xf>
    <xf numFmtId="0" fontId="29" fillId="29" borderId="49" xfId="0" applyFont="1" applyFill="1" applyBorder="1" applyAlignment="1">
      <alignment horizontal="center" vertical="center"/>
    </xf>
    <xf numFmtId="0" fontId="29" fillId="29" borderId="29" xfId="0" applyFont="1" applyFill="1" applyBorder="1" applyAlignment="1">
      <alignment horizontal="center" vertical="center"/>
    </xf>
    <xf numFmtId="0" fontId="29" fillId="29" borderId="61" xfId="0" applyFont="1" applyFill="1" applyBorder="1" applyAlignment="1">
      <alignment horizontal="center" vertical="center"/>
    </xf>
    <xf numFmtId="0" fontId="29" fillId="29" borderId="55" xfId="0" applyFont="1" applyFill="1" applyBorder="1" applyAlignment="1">
      <alignment horizontal="center" vertical="center"/>
    </xf>
    <xf numFmtId="0" fontId="29" fillId="29" borderId="70" xfId="0" applyFont="1" applyFill="1" applyBorder="1" applyAlignment="1">
      <alignment horizontal="center" vertical="center"/>
    </xf>
    <xf numFmtId="0" fontId="29" fillId="30" borderId="45" xfId="0" applyFont="1" applyFill="1" applyBorder="1" applyAlignment="1">
      <alignment horizontal="center" vertical="center"/>
    </xf>
    <xf numFmtId="0" fontId="29" fillId="30" borderId="63" xfId="0" applyFont="1" applyFill="1" applyBorder="1" applyAlignment="1">
      <alignment horizontal="center" vertical="center"/>
    </xf>
    <xf numFmtId="0" fontId="29" fillId="30" borderId="19" xfId="0" applyFont="1" applyFill="1" applyBorder="1" applyAlignment="1">
      <alignment horizontal="center" vertical="center"/>
    </xf>
    <xf numFmtId="0" fontId="29" fillId="30" borderId="18" xfId="0" applyFont="1" applyFill="1" applyBorder="1" applyAlignment="1">
      <alignment horizontal="center" vertical="center"/>
    </xf>
    <xf numFmtId="0" fontId="29" fillId="29" borderId="71" xfId="0" applyFont="1" applyFill="1" applyBorder="1" applyAlignment="1">
      <alignment horizontal="center" vertical="center"/>
    </xf>
    <xf numFmtId="0" fontId="29" fillId="28" borderId="64" xfId="0" applyFont="1" applyFill="1" applyBorder="1" applyAlignment="1">
      <alignment horizontal="center" vertical="center"/>
    </xf>
    <xf numFmtId="0" fontId="29" fillId="29" borderId="53" xfId="0" applyFont="1" applyFill="1" applyBorder="1" applyAlignment="1">
      <alignment horizontal="center" vertical="center"/>
    </xf>
    <xf numFmtId="0" fontId="29" fillId="26" borderId="22" xfId="0" applyFont="1" applyFill="1" applyBorder="1" applyAlignment="1">
      <alignment horizontal="center" vertical="center"/>
    </xf>
    <xf numFmtId="0" fontId="29" fillId="26" borderId="18" xfId="0" applyFont="1" applyFill="1" applyBorder="1" applyAlignment="1">
      <alignment horizontal="center" vertical="center"/>
    </xf>
    <xf numFmtId="0" fontId="29" fillId="27" borderId="23" xfId="0" applyFont="1" applyFill="1" applyBorder="1" applyAlignment="1">
      <alignment horizontal="center" vertical="center"/>
    </xf>
    <xf numFmtId="0" fontId="29" fillId="27" borderId="68" xfId="0" applyFont="1" applyFill="1" applyBorder="1" applyAlignment="1">
      <alignment horizontal="center" vertical="center"/>
    </xf>
    <xf numFmtId="0" fontId="29" fillId="27" borderId="28" xfId="0" applyFont="1" applyFill="1" applyBorder="1" applyAlignment="1">
      <alignment horizontal="center" vertical="center"/>
    </xf>
    <xf numFmtId="0" fontId="29" fillId="28" borderId="65" xfId="0" applyFont="1" applyFill="1" applyBorder="1" applyAlignment="1">
      <alignment horizontal="center" vertical="center"/>
    </xf>
    <xf numFmtId="0" fontId="29" fillId="27" borderId="29" xfId="0" applyFont="1" applyFill="1" applyBorder="1" applyAlignment="1">
      <alignment horizontal="center" vertical="center"/>
    </xf>
    <xf numFmtId="0" fontId="32" fillId="0" borderId="0" xfId="0" applyFont="1"/>
    <xf numFmtId="49" fontId="16" fillId="17" borderId="56" xfId="0" applyNumberFormat="1" applyFont="1" applyFill="1" applyBorder="1" applyAlignment="1">
      <alignment vertical="center"/>
    </xf>
    <xf numFmtId="0" fontId="16" fillId="17" borderId="46" xfId="0" applyFont="1" applyFill="1" applyBorder="1" applyAlignment="1">
      <alignment vertical="center"/>
    </xf>
    <xf numFmtId="0" fontId="28" fillId="17" borderId="46" xfId="0" applyFont="1" applyFill="1" applyBorder="1" applyAlignment="1">
      <alignment vertical="center"/>
    </xf>
    <xf numFmtId="0" fontId="16" fillId="17" borderId="57" xfId="0" applyFont="1" applyFill="1" applyBorder="1"/>
    <xf numFmtId="0" fontId="28" fillId="17" borderId="57" xfId="0" applyFont="1" applyFill="1" applyBorder="1"/>
    <xf numFmtId="0" fontId="31" fillId="14" borderId="0" xfId="0" applyFont="1" applyFill="1" applyAlignment="1">
      <alignment horizontal="left" vertical="center"/>
    </xf>
    <xf numFmtId="0" fontId="31" fillId="17" borderId="18" xfId="0" applyFont="1" applyFill="1" applyBorder="1" applyAlignment="1">
      <alignment horizontal="left" vertical="center"/>
    </xf>
    <xf numFmtId="0" fontId="29" fillId="16" borderId="18" xfId="0" applyFont="1" applyFill="1" applyBorder="1" applyAlignment="1">
      <alignment horizontal="left" vertical="center"/>
    </xf>
    <xf numFmtId="0" fontId="29" fillId="15" borderId="18" xfId="0" applyFont="1" applyFill="1" applyBorder="1" applyAlignment="1">
      <alignment horizontal="left" vertical="center"/>
    </xf>
    <xf numFmtId="165" fontId="0" fillId="0" borderId="0" xfId="0" applyNumberFormat="1"/>
    <xf numFmtId="0" fontId="15" fillId="0" borderId="0" xfId="0" applyFont="1" applyAlignment="1">
      <alignment vertical="center"/>
    </xf>
    <xf numFmtId="0" fontId="12" fillId="0" borderId="0" xfId="0" applyFont="1" applyAlignment="1">
      <alignment vertical="center"/>
    </xf>
    <xf numFmtId="0" fontId="15" fillId="0" borderId="0" xfId="0" applyFont="1" applyAlignment="1">
      <alignment horizontal="left" vertical="center"/>
    </xf>
    <xf numFmtId="0" fontId="33" fillId="0" borderId="0" xfId="0" applyFont="1"/>
    <xf numFmtId="0" fontId="29" fillId="30" borderId="23" xfId="0" applyFont="1" applyFill="1" applyBorder="1" applyAlignment="1">
      <alignment horizontal="center" vertical="center"/>
    </xf>
    <xf numFmtId="0" fontId="29" fillId="30" borderId="24" xfId="0" applyFont="1" applyFill="1" applyBorder="1" applyAlignment="1">
      <alignment horizontal="center" vertical="center"/>
    </xf>
    <xf numFmtId="0" fontId="29" fillId="30" borderId="29" xfId="0" applyFont="1" applyFill="1" applyBorder="1" applyAlignment="1">
      <alignment horizontal="center" vertical="center"/>
    </xf>
    <xf numFmtId="0" fontId="29" fillId="30" borderId="71" xfId="0" applyFont="1" applyFill="1" applyBorder="1" applyAlignment="1">
      <alignment horizontal="center" vertical="center"/>
    </xf>
    <xf numFmtId="0" fontId="29" fillId="30" borderId="64" xfId="0" applyFont="1" applyFill="1" applyBorder="1" applyAlignment="1">
      <alignment horizontal="center" vertical="center"/>
    </xf>
    <xf numFmtId="0" fontId="23" fillId="22" borderId="18" xfId="0" applyFont="1" applyFill="1" applyBorder="1" applyAlignment="1">
      <alignment horizontal="left" vertical="center"/>
    </xf>
    <xf numFmtId="0" fontId="34" fillId="0" borderId="20" xfId="0" applyFont="1" applyBorder="1"/>
    <xf numFmtId="0" fontId="34" fillId="0" borderId="38" xfId="0" applyFont="1" applyBorder="1"/>
    <xf numFmtId="0" fontId="35" fillId="0" borderId="0" xfId="0" applyFont="1"/>
    <xf numFmtId="0" fontId="35" fillId="31" borderId="35" xfId="0" applyFont="1" applyFill="1" applyBorder="1"/>
    <xf numFmtId="0" fontId="35" fillId="31" borderId="0" xfId="0" applyFont="1" applyFill="1"/>
    <xf numFmtId="0" fontId="36" fillId="31" borderId="35" xfId="0" applyFont="1" applyFill="1" applyBorder="1" applyAlignment="1">
      <alignment wrapText="1"/>
    </xf>
    <xf numFmtId="0" fontId="36" fillId="31" borderId="0" xfId="0" applyFont="1" applyFill="1" applyAlignment="1">
      <alignment wrapText="1"/>
    </xf>
    <xf numFmtId="0" fontId="36" fillId="31" borderId="35" xfId="0" applyFont="1" applyFill="1" applyBorder="1"/>
    <xf numFmtId="0" fontId="36" fillId="31" borderId="0" xfId="0" applyFont="1" applyFill="1"/>
    <xf numFmtId="0" fontId="36" fillId="31" borderId="81" xfId="0" applyFont="1" applyFill="1" applyBorder="1"/>
    <xf numFmtId="0" fontId="36" fillId="31" borderId="31" xfId="0" applyFont="1" applyFill="1" applyBorder="1"/>
    <xf numFmtId="0" fontId="37" fillId="0" borderId="0" xfId="0" applyFont="1"/>
    <xf numFmtId="0" fontId="34" fillId="0" borderId="68" xfId="0" applyFont="1" applyBorder="1" applyAlignment="1">
      <alignment wrapText="1"/>
    </xf>
    <xf numFmtId="0" fontId="35" fillId="0" borderId="61" xfId="0" applyFont="1" applyBorder="1" applyAlignment="1">
      <alignment horizontal="center" textRotation="90" wrapText="1"/>
    </xf>
    <xf numFmtId="0" fontId="35" fillId="0" borderId="50" xfId="0" applyFont="1" applyBorder="1" applyAlignment="1">
      <alignment horizontal="center" textRotation="90" wrapText="1"/>
    </xf>
    <xf numFmtId="0" fontId="34" fillId="0" borderId="50" xfId="0" applyFont="1" applyBorder="1" applyAlignment="1">
      <alignment horizontal="center" textRotation="90" wrapText="1"/>
    </xf>
    <xf numFmtId="0" fontId="34" fillId="0" borderId="64" xfId="0" applyFont="1" applyBorder="1" applyAlignment="1">
      <alignment horizontal="center" textRotation="90" wrapText="1"/>
    </xf>
    <xf numFmtId="0" fontId="34" fillId="0" borderId="61" xfId="0" applyFont="1" applyBorder="1" applyAlignment="1">
      <alignment horizontal="center" textRotation="90" wrapText="1"/>
    </xf>
    <xf numFmtId="0" fontId="38" fillId="0" borderId="0" xfId="0" applyFont="1"/>
    <xf numFmtId="0" fontId="26" fillId="0" borderId="77" xfId="0" applyFont="1" applyBorder="1"/>
    <xf numFmtId="0" fontId="35" fillId="22" borderId="74" xfId="0" applyFont="1" applyFill="1" applyBorder="1" applyAlignment="1">
      <alignment horizontal="center" textRotation="90" wrapText="1"/>
    </xf>
    <xf numFmtId="0" fontId="35" fillId="19" borderId="19" xfId="0" applyFont="1" applyFill="1" applyBorder="1" applyAlignment="1">
      <alignment textRotation="90" wrapText="1"/>
    </xf>
    <xf numFmtId="0" fontId="35" fillId="32" borderId="49" xfId="0" applyFont="1" applyFill="1" applyBorder="1" applyAlignment="1">
      <alignment horizontal="center" textRotation="90" wrapText="1"/>
    </xf>
    <xf numFmtId="0" fontId="35" fillId="21" borderId="50" xfId="0" applyFont="1" applyFill="1" applyBorder="1" applyAlignment="1">
      <alignment horizontal="center" textRotation="90" wrapText="1"/>
    </xf>
    <xf numFmtId="3" fontId="26" fillId="0" borderId="35" xfId="0" applyNumberFormat="1" applyFont="1" applyBorder="1"/>
    <xf numFmtId="3" fontId="26" fillId="0" borderId="0" xfId="0" applyNumberFormat="1" applyFont="1"/>
    <xf numFmtId="3" fontId="26" fillId="0" borderId="43" xfId="0" applyNumberFormat="1" applyFont="1" applyBorder="1"/>
    <xf numFmtId="3" fontId="26" fillId="0" borderId="78" xfId="0" applyNumberFormat="1" applyFont="1" applyBorder="1"/>
    <xf numFmtId="3" fontId="26" fillId="0" borderId="79" xfId="0" applyNumberFormat="1" applyFont="1" applyBorder="1"/>
    <xf numFmtId="3" fontId="26" fillId="0" borderId="31" xfId="0" applyNumberFormat="1" applyFont="1" applyBorder="1"/>
    <xf numFmtId="3" fontId="26" fillId="0" borderId="22" xfId="0" applyNumberFormat="1" applyFont="1" applyBorder="1"/>
    <xf numFmtId="3" fontId="26" fillId="0" borderId="82" xfId="0" applyNumberFormat="1" applyFont="1" applyBorder="1"/>
    <xf numFmtId="3" fontId="26" fillId="0" borderId="21" xfId="0" applyNumberFormat="1" applyFont="1" applyBorder="1"/>
    <xf numFmtId="0" fontId="25" fillId="0" borderId="30" xfId="0" applyFont="1" applyBorder="1"/>
    <xf numFmtId="0" fontId="26" fillId="0" borderId="30" xfId="0" applyFont="1" applyBorder="1"/>
    <xf numFmtId="0" fontId="26" fillId="0" borderId="28" xfId="0" applyFont="1" applyBorder="1"/>
    <xf numFmtId="0" fontId="38" fillId="0" borderId="31" xfId="0" applyFont="1" applyBorder="1"/>
    <xf numFmtId="0" fontId="26" fillId="0" borderId="32" xfId="0" applyFont="1" applyBorder="1" applyAlignment="1">
      <alignment textRotation="90" wrapText="1"/>
    </xf>
    <xf numFmtId="0" fontId="26" fillId="0" borderId="33" xfId="0" applyFont="1" applyBorder="1" applyAlignment="1">
      <alignment textRotation="90" wrapText="1"/>
    </xf>
    <xf numFmtId="3" fontId="26" fillId="0" borderId="60" xfId="0" applyNumberFormat="1" applyFont="1" applyBorder="1"/>
    <xf numFmtId="3" fontId="26" fillId="0" borderId="71" xfId="0" applyNumberFormat="1" applyFont="1" applyBorder="1"/>
    <xf numFmtId="0" fontId="34" fillId="0" borderId="58" xfId="0" applyFont="1" applyBorder="1"/>
    <xf numFmtId="0" fontId="34" fillId="0" borderId="37" xfId="0" applyFont="1" applyBorder="1"/>
    <xf numFmtId="0" fontId="0" fillId="33" borderId="0" xfId="0" applyFill="1" applyAlignment="1">
      <alignment horizontal="right"/>
    </xf>
    <xf numFmtId="0" fontId="26" fillId="0" borderId="80" xfId="0" applyFont="1" applyBorder="1"/>
    <xf numFmtId="0" fontId="12" fillId="13" borderId="0" xfId="0" applyFont="1" applyFill="1"/>
    <xf numFmtId="49" fontId="19" fillId="13" borderId="0" xfId="0" applyNumberFormat="1" applyFont="1" applyFill="1" applyAlignment="1">
      <alignment vertical="center"/>
    </xf>
    <xf numFmtId="0" fontId="19" fillId="13" borderId="0" xfId="0" applyFont="1" applyFill="1" applyAlignment="1">
      <alignment vertical="center"/>
    </xf>
    <xf numFmtId="0" fontId="19" fillId="13" borderId="0" xfId="0" applyFont="1" applyFill="1"/>
    <xf numFmtId="165" fontId="40" fillId="14" borderId="0" xfId="0" applyNumberFormat="1" applyFont="1" applyFill="1" applyAlignment="1">
      <alignment horizontal="center" vertical="center"/>
    </xf>
    <xf numFmtId="165" fontId="40" fillId="17" borderId="18" xfId="0" applyNumberFormat="1" applyFont="1" applyFill="1" applyBorder="1" applyAlignment="1">
      <alignment horizontal="center" vertical="center"/>
    </xf>
    <xf numFmtId="165" fontId="41" fillId="22" borderId="18" xfId="0" applyNumberFormat="1" applyFont="1" applyFill="1" applyBorder="1" applyAlignment="1">
      <alignment horizontal="center" vertical="center"/>
    </xf>
    <xf numFmtId="165" fontId="42" fillId="16" borderId="18" xfId="0" applyNumberFormat="1" applyFont="1" applyFill="1" applyBorder="1" applyAlignment="1">
      <alignment horizontal="center" vertical="center"/>
    </xf>
    <xf numFmtId="165" fontId="42" fillId="15" borderId="18" xfId="0" applyNumberFormat="1" applyFont="1" applyFill="1" applyBorder="1" applyAlignment="1">
      <alignment horizontal="center" vertical="center"/>
    </xf>
    <xf numFmtId="0" fontId="29" fillId="26" borderId="61" xfId="0" applyFont="1" applyFill="1" applyBorder="1" applyAlignment="1">
      <alignment horizontal="center" vertical="center"/>
    </xf>
    <xf numFmtId="0" fontId="29" fillId="27" borderId="0" xfId="0" applyFont="1" applyFill="1" applyAlignment="1">
      <alignment horizontal="center" vertical="center"/>
    </xf>
    <xf numFmtId="0" fontId="44" fillId="13" borderId="32" xfId="0" applyFont="1" applyFill="1" applyBorder="1"/>
    <xf numFmtId="0" fontId="7" fillId="13" borderId="33" xfId="0" applyFont="1" applyFill="1" applyBorder="1"/>
    <xf numFmtId="0" fontId="1" fillId="13" borderId="33" xfId="0" applyFont="1" applyFill="1" applyBorder="1"/>
    <xf numFmtId="0" fontId="0" fillId="13" borderId="33" xfId="0" applyFill="1" applyBorder="1"/>
    <xf numFmtId="0" fontId="0" fillId="13" borderId="34" xfId="0" applyFill="1" applyBorder="1"/>
    <xf numFmtId="0" fontId="13" fillId="13" borderId="35" xfId="0" applyFont="1" applyFill="1" applyBorder="1" applyAlignment="1">
      <alignment vertical="center"/>
    </xf>
    <xf numFmtId="0" fontId="1" fillId="13" borderId="0" xfId="0" applyFont="1" applyFill="1"/>
    <xf numFmtId="0" fontId="0" fillId="13" borderId="36" xfId="0" applyFill="1" applyBorder="1"/>
    <xf numFmtId="0" fontId="0" fillId="13" borderId="38" xfId="0" applyFill="1" applyBorder="1"/>
    <xf numFmtId="0" fontId="0" fillId="13" borderId="39" xfId="0" applyFill="1" applyBorder="1"/>
    <xf numFmtId="0" fontId="25" fillId="0" borderId="0" xfId="0" applyFont="1" applyAlignment="1">
      <alignment vertical="center"/>
    </xf>
    <xf numFmtId="0" fontId="0" fillId="13" borderId="35" xfId="0" applyFill="1" applyBorder="1"/>
    <xf numFmtId="0" fontId="33" fillId="13" borderId="35" xfId="0" applyFont="1" applyFill="1" applyBorder="1"/>
    <xf numFmtId="0" fontId="33" fillId="13" borderId="37" xfId="0" applyFont="1" applyFill="1" applyBorder="1"/>
    <xf numFmtId="0" fontId="0" fillId="0" borderId="32" xfId="0" applyBorder="1"/>
    <xf numFmtId="0" fontId="0" fillId="0" borderId="33" xfId="0" applyBorder="1"/>
    <xf numFmtId="0" fontId="25" fillId="0" borderId="0" xfId="0" applyFont="1"/>
    <xf numFmtId="0" fontId="33" fillId="0" borderId="35" xfId="0" applyFont="1" applyBorder="1"/>
    <xf numFmtId="0" fontId="45" fillId="15" borderId="18" xfId="0" applyFont="1" applyFill="1" applyBorder="1" applyAlignment="1">
      <alignment horizontal="center" vertical="center"/>
    </xf>
    <xf numFmtId="0" fontId="0" fillId="0" borderId="18" xfId="0" applyBorder="1"/>
    <xf numFmtId="0" fontId="0" fillId="0" borderId="19" xfId="0" applyBorder="1"/>
    <xf numFmtId="0" fontId="26" fillId="0" borderId="62" xfId="0" applyFont="1" applyBorder="1"/>
    <xf numFmtId="0" fontId="26" fillId="0" borderId="45" xfId="0" applyFont="1" applyBorder="1"/>
    <xf numFmtId="0" fontId="26" fillId="0" borderId="29" xfId="0" applyFont="1" applyBorder="1"/>
    <xf numFmtId="0" fontId="26" fillId="0" borderId="18" xfId="0" applyFont="1" applyBorder="1"/>
    <xf numFmtId="0" fontId="7" fillId="0" borderId="0" xfId="0" applyFont="1" applyAlignment="1">
      <alignment vertical="center"/>
    </xf>
    <xf numFmtId="0" fontId="20" fillId="17" borderId="72" xfId="0" applyFont="1" applyFill="1" applyBorder="1" applyAlignment="1">
      <alignment horizontal="center" vertical="center"/>
    </xf>
    <xf numFmtId="0" fontId="20" fillId="23" borderId="24" xfId="0" applyFont="1" applyFill="1" applyBorder="1" applyAlignment="1">
      <alignment horizontal="center" vertical="center"/>
    </xf>
    <xf numFmtId="0" fontId="20" fillId="17" borderId="43" xfId="0" applyFont="1" applyFill="1" applyBorder="1" applyAlignment="1">
      <alignment horizontal="center" vertical="center"/>
    </xf>
    <xf numFmtId="0" fontId="20" fillId="23" borderId="84" xfId="0" applyFont="1" applyFill="1" applyBorder="1" applyAlignment="1">
      <alignment horizontal="center" vertical="center"/>
    </xf>
    <xf numFmtId="0" fontId="12" fillId="17" borderId="23" xfId="0" applyFont="1" applyFill="1" applyBorder="1" applyAlignment="1">
      <alignment horizontal="center" vertical="center"/>
    </xf>
    <xf numFmtId="0" fontId="12" fillId="17" borderId="22" xfId="0" applyFont="1" applyFill="1" applyBorder="1" applyAlignment="1">
      <alignment horizontal="center" vertical="center"/>
    </xf>
    <xf numFmtId="0" fontId="12" fillId="23" borderId="84" xfId="0" applyFont="1" applyFill="1" applyBorder="1" applyAlignment="1">
      <alignment horizontal="center" vertical="center"/>
    </xf>
    <xf numFmtId="0" fontId="12" fillId="23" borderId="24" xfId="0" applyFont="1" applyFill="1" applyBorder="1" applyAlignment="1">
      <alignment horizontal="center" vertical="center"/>
    </xf>
    <xf numFmtId="0" fontId="20" fillId="23" borderId="23" xfId="0" applyFont="1" applyFill="1" applyBorder="1" applyAlignment="1">
      <alignment horizontal="center" vertical="center"/>
    </xf>
    <xf numFmtId="0" fontId="12" fillId="17" borderId="24" xfId="0" applyFont="1" applyFill="1" applyBorder="1" applyAlignment="1">
      <alignment horizontal="center" vertical="center"/>
    </xf>
    <xf numFmtId="0" fontId="12" fillId="17" borderId="84" xfId="0" applyFont="1" applyFill="1" applyBorder="1" applyAlignment="1">
      <alignment horizontal="center" vertical="center"/>
    </xf>
    <xf numFmtId="0" fontId="5" fillId="0" borderId="18" xfId="0" applyFont="1" applyBorder="1" applyAlignment="1">
      <alignment horizontal="center" vertical="center"/>
    </xf>
    <xf numFmtId="0" fontId="0" fillId="0" borderId="18" xfId="0" applyBorder="1" applyAlignment="1">
      <alignment horizontal="center" vertical="center"/>
    </xf>
    <xf numFmtId="0" fontId="0" fillId="0" borderId="24"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center"/>
    </xf>
    <xf numFmtId="49" fontId="5" fillId="13" borderId="23" xfId="0" applyNumberFormat="1" applyFont="1" applyFill="1" applyBorder="1" applyAlignment="1">
      <alignment vertical="center"/>
    </xf>
    <xf numFmtId="49" fontId="5" fillId="13" borderId="46" xfId="0" applyNumberFormat="1" applyFont="1" applyFill="1" applyBorder="1"/>
    <xf numFmtId="0" fontId="12" fillId="24" borderId="23" xfId="0" applyFont="1" applyFill="1" applyBorder="1" applyAlignment="1">
      <alignment horizontal="center" vertical="center"/>
    </xf>
    <xf numFmtId="0" fontId="25" fillId="13" borderId="0" xfId="0" applyFont="1" applyFill="1" applyAlignment="1">
      <alignment vertical="center"/>
    </xf>
    <xf numFmtId="0" fontId="5" fillId="0" borderId="39" xfId="0" applyFont="1" applyBorder="1" applyAlignment="1">
      <alignment horizontal="center" textRotation="90" wrapText="1"/>
    </xf>
    <xf numFmtId="0" fontId="26" fillId="0" borderId="63" xfId="0" applyFont="1" applyBorder="1"/>
    <xf numFmtId="0" fontId="26" fillId="0" borderId="42" xfId="0" applyFont="1" applyBorder="1"/>
    <xf numFmtId="0" fontId="28" fillId="12" borderId="69" xfId="0" applyFont="1" applyFill="1" applyBorder="1"/>
    <xf numFmtId="49" fontId="20" fillId="17" borderId="83" xfId="0" applyNumberFormat="1" applyFont="1" applyFill="1" applyBorder="1" applyAlignment="1">
      <alignment vertical="center"/>
    </xf>
    <xf numFmtId="0" fontId="20" fillId="17" borderId="48" xfId="0" applyFont="1" applyFill="1" applyBorder="1" applyAlignment="1">
      <alignment vertical="center"/>
    </xf>
    <xf numFmtId="0" fontId="20" fillId="17" borderId="48" xfId="0" applyFont="1" applyFill="1" applyBorder="1"/>
    <xf numFmtId="3" fontId="26" fillId="0" borderId="81" xfId="0" applyNumberFormat="1" applyFont="1" applyBorder="1"/>
    <xf numFmtId="0" fontId="47" fillId="0" borderId="0" xfId="0" applyFont="1"/>
    <xf numFmtId="0" fontId="48" fillId="0" borderId="0" xfId="0" applyFont="1"/>
    <xf numFmtId="0" fontId="49" fillId="0" borderId="18" xfId="0" applyFont="1" applyBorder="1" applyAlignment="1">
      <alignment vertical="center"/>
    </xf>
    <xf numFmtId="0" fontId="49" fillId="0" borderId="23" xfId="0" applyFont="1" applyBorder="1" applyAlignment="1">
      <alignment horizontal="left" vertical="center" wrapText="1"/>
    </xf>
    <xf numFmtId="0" fontId="47" fillId="0" borderId="46" xfId="0" applyFont="1" applyBorder="1" applyAlignment="1">
      <alignment vertical="center" wrapText="1"/>
    </xf>
    <xf numFmtId="0" fontId="48" fillId="0" borderId="46" xfId="0" applyFont="1" applyBorder="1"/>
    <xf numFmtId="0" fontId="50" fillId="18" borderId="18" xfId="0" applyFont="1" applyFill="1" applyBorder="1"/>
    <xf numFmtId="0" fontId="48" fillId="18" borderId="46" xfId="0" applyFont="1" applyFill="1" applyBorder="1"/>
    <xf numFmtId="0" fontId="50" fillId="19" borderId="18" xfId="0" applyFont="1" applyFill="1" applyBorder="1"/>
    <xf numFmtId="0" fontId="48" fillId="19" borderId="46" xfId="0" applyFont="1" applyFill="1" applyBorder="1"/>
    <xf numFmtId="0" fontId="50" fillId="20" borderId="18" xfId="0" applyFont="1" applyFill="1" applyBorder="1"/>
    <xf numFmtId="0" fontId="48" fillId="20" borderId="46" xfId="0" applyFont="1" applyFill="1" applyBorder="1"/>
    <xf numFmtId="0" fontId="50" fillId="21" borderId="18" xfId="0" applyFont="1" applyFill="1" applyBorder="1"/>
    <xf numFmtId="0" fontId="48" fillId="21" borderId="46" xfId="0" applyFont="1" applyFill="1" applyBorder="1"/>
    <xf numFmtId="0" fontId="8" fillId="0" borderId="18" xfId="0" applyFont="1" applyBorder="1" applyAlignment="1">
      <alignment horizontal="center" vertical="center" wrapText="1"/>
    </xf>
    <xf numFmtId="0" fontId="25" fillId="0" borderId="18" xfId="0" applyFont="1" applyBorder="1" applyAlignment="1">
      <alignment horizontal="center" vertical="center" wrapText="1"/>
    </xf>
    <xf numFmtId="0" fontId="50" fillId="0" borderId="18" xfId="0" applyFont="1" applyBorder="1" applyAlignment="1">
      <alignment horizontal="center"/>
    </xf>
    <xf numFmtId="0" fontId="51" fillId="0" borderId="0" xfId="0" applyFont="1" applyAlignment="1">
      <alignment vertical="center"/>
    </xf>
    <xf numFmtId="0" fontId="52" fillId="0" borderId="0" xfId="0" applyFont="1" applyAlignment="1">
      <alignment vertical="center"/>
    </xf>
    <xf numFmtId="0" fontId="52" fillId="0" borderId="0" xfId="0" applyFont="1"/>
    <xf numFmtId="168" fontId="26" fillId="0" borderId="35" xfId="0" applyNumberFormat="1" applyFont="1" applyBorder="1"/>
    <xf numFmtId="168" fontId="26" fillId="0" borderId="0" xfId="0" applyNumberFormat="1" applyFont="1"/>
    <xf numFmtId="3" fontId="26" fillId="0" borderId="85" xfId="0" applyNumberFormat="1" applyFont="1" applyBorder="1"/>
    <xf numFmtId="2" fontId="0" fillId="0" borderId="0" xfId="0" applyNumberFormat="1"/>
    <xf numFmtId="0" fontId="0" fillId="13" borderId="32" xfId="0" applyFill="1" applyBorder="1" applyAlignment="1">
      <alignment horizontal="left" vertical="top" wrapText="1"/>
    </xf>
    <xf numFmtId="0" fontId="0" fillId="13" borderId="33" xfId="0" applyFill="1" applyBorder="1" applyAlignment="1">
      <alignment horizontal="left" vertical="top" wrapText="1"/>
    </xf>
    <xf numFmtId="0" fontId="0" fillId="13" borderId="34" xfId="0" applyFill="1" applyBorder="1" applyAlignment="1">
      <alignment horizontal="left" vertical="top" wrapText="1"/>
    </xf>
    <xf numFmtId="0" fontId="0" fillId="13" borderId="35" xfId="0" applyFill="1" applyBorder="1" applyAlignment="1">
      <alignment horizontal="left" vertical="top" wrapText="1"/>
    </xf>
    <xf numFmtId="0" fontId="0" fillId="13" borderId="0" xfId="0" applyFill="1" applyAlignment="1">
      <alignment horizontal="left" vertical="top" wrapText="1"/>
    </xf>
    <xf numFmtId="0" fontId="0" fillId="13" borderId="36" xfId="0" applyFill="1" applyBorder="1" applyAlignment="1">
      <alignment horizontal="left" vertical="top" wrapText="1"/>
    </xf>
    <xf numFmtId="0" fontId="0" fillId="13" borderId="37" xfId="0" applyFill="1" applyBorder="1" applyAlignment="1">
      <alignment horizontal="left" vertical="top" wrapText="1"/>
    </xf>
    <xf numFmtId="0" fontId="0" fillId="13" borderId="38" xfId="0" applyFill="1" applyBorder="1" applyAlignment="1">
      <alignment horizontal="left" vertical="top" wrapText="1"/>
    </xf>
    <xf numFmtId="0" fontId="0" fillId="13" borderId="39" xfId="0" applyFill="1" applyBorder="1" applyAlignment="1">
      <alignment horizontal="left" vertical="top" wrapText="1"/>
    </xf>
    <xf numFmtId="0" fontId="25" fillId="25" borderId="40" xfId="0" applyFont="1" applyFill="1" applyBorder="1" applyAlignment="1">
      <alignment horizontal="center" vertical="center"/>
    </xf>
    <xf numFmtId="0" fontId="25" fillId="25" borderId="41" xfId="0" applyFont="1" applyFill="1" applyBorder="1" applyAlignment="1">
      <alignment horizontal="center" vertical="center"/>
    </xf>
    <xf numFmtId="0" fontId="25" fillId="25" borderId="42" xfId="0" applyFont="1" applyFill="1" applyBorder="1" applyAlignment="1">
      <alignment horizontal="center" vertical="center"/>
    </xf>
    <xf numFmtId="0" fontId="5" fillId="0" borderId="23" xfId="0" applyFont="1" applyBorder="1" applyAlignment="1">
      <alignment horizontal="center" vertical="center"/>
    </xf>
    <xf numFmtId="0" fontId="5" fillId="0" borderId="46" xfId="0" applyFont="1" applyBorder="1" applyAlignment="1">
      <alignment horizontal="center" vertical="center"/>
    </xf>
    <xf numFmtId="0" fontId="5" fillId="0" borderId="24" xfId="0" applyFont="1" applyBorder="1" applyAlignment="1">
      <alignment horizontal="center" vertical="center"/>
    </xf>
    <xf numFmtId="0" fontId="0" fillId="22" borderId="19" xfId="0" applyFill="1" applyBorder="1" applyAlignment="1">
      <alignment horizontal="center" textRotation="90"/>
    </xf>
    <xf numFmtId="0" fontId="0" fillId="22" borderId="43" xfId="0" applyFill="1" applyBorder="1" applyAlignment="1">
      <alignment horizontal="center" textRotation="90"/>
    </xf>
    <xf numFmtId="0" fontId="0" fillId="22" borderId="22" xfId="0" applyFill="1" applyBorder="1" applyAlignment="1">
      <alignment horizontal="center" textRotation="90"/>
    </xf>
    <xf numFmtId="0" fontId="0" fillId="19" borderId="19" xfId="0" applyFill="1" applyBorder="1" applyAlignment="1">
      <alignment horizontal="center" textRotation="90"/>
    </xf>
    <xf numFmtId="0" fontId="0" fillId="19" borderId="43" xfId="0" applyFill="1" applyBorder="1" applyAlignment="1">
      <alignment horizontal="center" textRotation="90"/>
    </xf>
    <xf numFmtId="0" fontId="0" fillId="19" borderId="22" xfId="0" applyFill="1" applyBorder="1" applyAlignment="1">
      <alignment horizontal="center" textRotation="90"/>
    </xf>
    <xf numFmtId="0" fontId="0" fillId="32" borderId="19" xfId="0" applyFill="1" applyBorder="1" applyAlignment="1">
      <alignment horizontal="center" textRotation="90"/>
    </xf>
    <xf numFmtId="0" fontId="0" fillId="32" borderId="43" xfId="0" applyFill="1" applyBorder="1" applyAlignment="1">
      <alignment horizontal="center" textRotation="90"/>
    </xf>
    <xf numFmtId="0" fontId="0" fillId="32" borderId="22" xfId="0" applyFill="1" applyBorder="1" applyAlignment="1">
      <alignment horizontal="center" textRotation="90"/>
    </xf>
    <xf numFmtId="0" fontId="0" fillId="21" borderId="19" xfId="0" applyFill="1" applyBorder="1" applyAlignment="1">
      <alignment horizontal="center" textRotation="90"/>
    </xf>
    <xf numFmtId="0" fontId="0" fillId="21" borderId="43" xfId="0" applyFill="1" applyBorder="1" applyAlignment="1">
      <alignment horizontal="center" textRotation="90"/>
    </xf>
    <xf numFmtId="0" fontId="0" fillId="21" borderId="22" xfId="0" applyFill="1" applyBorder="1" applyAlignment="1">
      <alignment horizontal="center" textRotation="90"/>
    </xf>
    <xf numFmtId="0" fontId="5" fillId="0" borderId="19" xfId="0" applyFont="1" applyBorder="1" applyAlignment="1">
      <alignment horizontal="center" textRotation="90"/>
    </xf>
    <xf numFmtId="0" fontId="5" fillId="0" borderId="43" xfId="0" applyFont="1" applyBorder="1" applyAlignment="1">
      <alignment horizontal="center" textRotation="90"/>
    </xf>
    <xf numFmtId="0" fontId="5" fillId="0" borderId="22" xfId="0" applyFont="1" applyBorder="1" applyAlignment="1">
      <alignment horizontal="center" textRotation="90"/>
    </xf>
    <xf numFmtId="0" fontId="7" fillId="13" borderId="0" xfId="0" applyFont="1" applyFill="1" applyAlignment="1">
      <alignment horizontal="center" vertical="center"/>
    </xf>
    <xf numFmtId="0" fontId="7" fillId="13" borderId="79" xfId="0" applyFont="1" applyFill="1" applyBorder="1" applyAlignment="1">
      <alignment horizontal="center" vertical="center"/>
    </xf>
    <xf numFmtId="0" fontId="5" fillId="0" borderId="0" xfId="0" applyFont="1" applyAlignment="1">
      <alignment horizontal="center" vertical="center"/>
    </xf>
    <xf numFmtId="0" fontId="5" fillId="0" borderId="79" xfId="0" applyFont="1" applyBorder="1" applyAlignment="1">
      <alignment horizontal="center" vertical="center"/>
    </xf>
    <xf numFmtId="0" fontId="5" fillId="0" borderId="23" xfId="0" applyFont="1" applyBorder="1" applyAlignment="1">
      <alignment horizontal="left" vertical="center"/>
    </xf>
    <xf numFmtId="0" fontId="5" fillId="0" borderId="46" xfId="0" applyFont="1" applyBorder="1" applyAlignment="1">
      <alignment horizontal="left" vertical="center"/>
    </xf>
    <xf numFmtId="0" fontId="5" fillId="0" borderId="24" xfId="0" applyFont="1" applyBorder="1" applyAlignment="1">
      <alignment horizontal="left" vertical="center"/>
    </xf>
    <xf numFmtId="0" fontId="0" fillId="22" borderId="23" xfId="0" applyFill="1" applyBorder="1" applyAlignment="1">
      <alignment horizontal="left"/>
    </xf>
    <xf numFmtId="0" fontId="0" fillId="22" borderId="46" xfId="0" applyFill="1" applyBorder="1" applyAlignment="1">
      <alignment horizontal="left"/>
    </xf>
    <xf numFmtId="0" fontId="0" fillId="19" borderId="23" xfId="0" applyFill="1" applyBorder="1" applyAlignment="1">
      <alignment horizontal="left"/>
    </xf>
    <xf numFmtId="0" fontId="0" fillId="19" borderId="46" xfId="0" applyFill="1" applyBorder="1" applyAlignment="1">
      <alignment horizontal="left"/>
    </xf>
    <xf numFmtId="0" fontId="0" fillId="19" borderId="24" xfId="0" applyFill="1" applyBorder="1" applyAlignment="1">
      <alignment horizontal="left"/>
    </xf>
    <xf numFmtId="0" fontId="0" fillId="32" borderId="23" xfId="0" applyFill="1" applyBorder="1" applyAlignment="1">
      <alignment horizontal="left"/>
    </xf>
    <xf numFmtId="0" fontId="0" fillId="32" borderId="46" xfId="0" applyFill="1" applyBorder="1" applyAlignment="1">
      <alignment horizontal="left"/>
    </xf>
    <xf numFmtId="0" fontId="0" fillId="32" borderId="24" xfId="0" applyFill="1" applyBorder="1" applyAlignment="1">
      <alignment horizontal="left"/>
    </xf>
    <xf numFmtId="0" fontId="0" fillId="21" borderId="23" xfId="0" applyFill="1" applyBorder="1" applyAlignment="1">
      <alignment horizontal="left"/>
    </xf>
    <xf numFmtId="0" fontId="0" fillId="21" borderId="46" xfId="0" applyFill="1" applyBorder="1" applyAlignment="1">
      <alignment horizontal="left"/>
    </xf>
    <xf numFmtId="0" fontId="0" fillId="21" borderId="24" xfId="0" applyFill="1" applyBorder="1" applyAlignment="1">
      <alignment horizontal="left"/>
    </xf>
    <xf numFmtId="0" fontId="34" fillId="0" borderId="19" xfId="0" applyFont="1" applyBorder="1" applyAlignment="1">
      <alignment horizontal="center" textRotation="90" wrapText="1"/>
    </xf>
    <xf numFmtId="0" fontId="34" fillId="0" borderId="44" xfId="0" applyFont="1" applyBorder="1" applyAlignment="1">
      <alignment horizontal="center" textRotation="90" wrapText="1"/>
    </xf>
    <xf numFmtId="0" fontId="34" fillId="0" borderId="47" xfId="0" applyFont="1" applyBorder="1"/>
    <xf numFmtId="0" fontId="34" fillId="0" borderId="48" xfId="0" applyFont="1" applyBorder="1"/>
    <xf numFmtId="0" fontId="34" fillId="0" borderId="70" xfId="0" applyFont="1" applyBorder="1"/>
    <xf numFmtId="0" fontId="34" fillId="0" borderId="72" xfId="0" applyFont="1" applyBorder="1"/>
    <xf numFmtId="0" fontId="34" fillId="0" borderId="20" xfId="0" applyFont="1" applyBorder="1"/>
    <xf numFmtId="0" fontId="34" fillId="0" borderId="59" xfId="0" applyFont="1" applyBorder="1"/>
    <xf numFmtId="0" fontId="34" fillId="0" borderId="51" xfId="0" applyFont="1" applyBorder="1"/>
    <xf numFmtId="0" fontId="34" fillId="0" borderId="38" xfId="0" applyFont="1" applyBorder="1"/>
    <xf numFmtId="0" fontId="34" fillId="0" borderId="39" xfId="0" applyFont="1" applyBorder="1"/>
    <xf numFmtId="0" fontId="34" fillId="0" borderId="73" xfId="0" applyFont="1" applyBorder="1" applyAlignment="1">
      <alignment wrapText="1"/>
    </xf>
    <xf numFmtId="0" fontId="34" fillId="0" borderId="75" xfId="0" applyFont="1" applyBorder="1" applyAlignment="1">
      <alignment wrapText="1"/>
    </xf>
    <xf numFmtId="0" fontId="35" fillId="22" borderId="74" xfId="0" applyFont="1" applyFill="1" applyBorder="1" applyAlignment="1">
      <alignment horizontal="center" textRotation="90" wrapText="1"/>
    </xf>
    <xf numFmtId="0" fontId="35" fillId="22" borderId="76" xfId="0" applyFont="1" applyFill="1" applyBorder="1" applyAlignment="1">
      <alignment horizontal="center" textRotation="90" wrapText="1"/>
    </xf>
    <xf numFmtId="0" fontId="35" fillId="21" borderId="19" xfId="0" applyFont="1" applyFill="1" applyBorder="1" applyAlignment="1">
      <alignment horizontal="center" textRotation="90" wrapText="1"/>
    </xf>
    <xf numFmtId="0" fontId="35" fillId="21" borderId="44" xfId="0" applyFont="1" applyFill="1" applyBorder="1" applyAlignment="1">
      <alignment horizontal="center" textRotation="90" wrapText="1"/>
    </xf>
    <xf numFmtId="0" fontId="34" fillId="0" borderId="74" xfId="0" applyFont="1" applyBorder="1" applyAlignment="1">
      <alignment horizontal="center" textRotation="90" wrapText="1"/>
    </xf>
    <xf numFmtId="0" fontId="34" fillId="0" borderId="76" xfId="0" applyFont="1" applyBorder="1" applyAlignment="1">
      <alignment horizontal="center" textRotation="90" wrapText="1"/>
    </xf>
    <xf numFmtId="0" fontId="35" fillId="19" borderId="19" xfId="0" applyFont="1" applyFill="1" applyBorder="1" applyAlignment="1">
      <alignment horizontal="center" textRotation="90" wrapText="1"/>
    </xf>
    <xf numFmtId="0" fontId="35" fillId="19" borderId="44" xfId="0" applyFont="1" applyFill="1" applyBorder="1" applyAlignment="1">
      <alignment horizontal="center" textRotation="90" wrapText="1"/>
    </xf>
    <xf numFmtId="0" fontId="35" fillId="32" borderId="19" xfId="0" applyFont="1" applyFill="1" applyBorder="1" applyAlignment="1">
      <alignment horizontal="center" textRotation="90" wrapText="1"/>
    </xf>
    <xf numFmtId="0" fontId="35" fillId="32" borderId="44" xfId="0" applyFont="1" applyFill="1" applyBorder="1" applyAlignment="1">
      <alignment horizontal="center" textRotation="90" wrapText="1"/>
    </xf>
    <xf numFmtId="0" fontId="52" fillId="0" borderId="0" xfId="0" applyFont="1" applyAlignment="1">
      <alignment horizontal="left" vertical="center" wrapText="1"/>
    </xf>
  </cellXfs>
  <cellStyles count="2">
    <cellStyle name="Comma" xfId="1" builtinId="3"/>
    <cellStyle name="Normal" xfId="0" builtinId="0"/>
  </cellStyles>
  <dxfs count="2">
    <dxf>
      <font>
        <strike val="0"/>
        <color theme="1"/>
      </font>
    </dxf>
    <dxf>
      <font>
        <strike val="0"/>
        <color theme="1"/>
      </font>
    </dxf>
  </dxfs>
  <tableStyles count="0" defaultTableStyle="TableStyleMedium2" defaultPivotStyle="PivotStyleMedium9"/>
  <colors>
    <mruColors>
      <color rgb="FFFFE699"/>
      <color rgb="FF87BE62"/>
      <color rgb="FF33CAFF"/>
      <color rgb="FFFF7D7D"/>
      <color rgb="FF2863AA"/>
      <color rgb="FFF2F7FC"/>
      <color rgb="FFE7EFF9"/>
      <color rgb="FFD4E2F4"/>
      <color rgb="FFC7DAF1"/>
      <color rgb="FFE4ED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24849</xdr:colOff>
      <xdr:row>21</xdr:row>
      <xdr:rowOff>24847</xdr:rowOff>
    </xdr:from>
    <xdr:to>
      <xdr:col>16</xdr:col>
      <xdr:colOff>554277</xdr:colOff>
      <xdr:row>39</xdr:row>
      <xdr:rowOff>74544</xdr:rowOff>
    </xdr:to>
    <xdr:pic>
      <xdr:nvPicPr>
        <xdr:cNvPr id="3" name="Picture 2">
          <a:extLst>
            <a:ext uri="{FF2B5EF4-FFF2-40B4-BE49-F238E27FC236}">
              <a16:creationId xmlns:a16="http://schemas.microsoft.com/office/drawing/2014/main" id="{3EED471A-01CB-3718-A853-D11D39B3EB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066" y="6534977"/>
          <a:ext cx="4157211" cy="34786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488674</xdr:colOff>
      <xdr:row>21</xdr:row>
      <xdr:rowOff>121969</xdr:rowOff>
    </xdr:from>
    <xdr:to>
      <xdr:col>35</xdr:col>
      <xdr:colOff>233569</xdr:colOff>
      <xdr:row>37</xdr:row>
      <xdr:rowOff>152814</xdr:rowOff>
    </xdr:to>
    <xdr:pic>
      <xdr:nvPicPr>
        <xdr:cNvPr id="5" name="Picture 4">
          <a:extLst>
            <a:ext uri="{FF2B5EF4-FFF2-40B4-BE49-F238E27FC236}">
              <a16:creationId xmlns:a16="http://schemas.microsoft.com/office/drawing/2014/main" id="{997F865B-5BD3-F010-FA38-1D87EA4D31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24500" y="6632099"/>
          <a:ext cx="4598504" cy="30788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10</xdr:col>
      <xdr:colOff>214626</xdr:colOff>
      <xdr:row>15</xdr:row>
      <xdr:rowOff>165007</xdr:rowOff>
    </xdr:from>
    <xdr:ext cx="883703" cy="282141"/>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4186551" y="3012982"/>
          <a:ext cx="883703" cy="282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CA" sz="1100" b="1"/>
            <a:t>EA09</a:t>
          </a:r>
        </a:p>
      </xdr:txBody>
    </xdr:sp>
    <xdr:clientData/>
  </xdr:oneCellAnchor>
  <xdr:oneCellAnchor>
    <xdr:from>
      <xdr:col>4</xdr:col>
      <xdr:colOff>142875</xdr:colOff>
      <xdr:row>14</xdr:row>
      <xdr:rowOff>85725</xdr:rowOff>
    </xdr:from>
    <xdr:ext cx="508922" cy="280205"/>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104900" y="2733675"/>
          <a:ext cx="508922"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200" b="1"/>
            <a:t>EA07</a:t>
          </a:r>
        </a:p>
      </xdr:txBody>
    </xdr:sp>
    <xdr:clientData/>
  </xdr:oneCellAnchor>
  <xdr:oneCellAnchor>
    <xdr:from>
      <xdr:col>8</xdr:col>
      <xdr:colOff>228600</xdr:colOff>
      <xdr:row>13</xdr:row>
      <xdr:rowOff>161925</xdr:rowOff>
    </xdr:from>
    <xdr:ext cx="508922" cy="280205"/>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2143125" y="2609850"/>
          <a:ext cx="508922"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200" b="1"/>
            <a:t>EA06</a:t>
          </a:r>
        </a:p>
      </xdr:txBody>
    </xdr:sp>
    <xdr:clientData/>
  </xdr:oneCellAnchor>
  <xdr:oneCellAnchor>
    <xdr:from>
      <xdr:col>6</xdr:col>
      <xdr:colOff>171450</xdr:colOff>
      <xdr:row>16</xdr:row>
      <xdr:rowOff>28575</xdr:rowOff>
    </xdr:from>
    <xdr:ext cx="481927" cy="264560"/>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1609725" y="3095625"/>
          <a:ext cx="48192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b="1"/>
            <a:t>EA08</a:t>
          </a:r>
        </a:p>
      </xdr:txBody>
    </xdr:sp>
    <xdr:clientData/>
  </xdr:oneCellAnchor>
  <xdr:oneCellAnchor>
    <xdr:from>
      <xdr:col>2</xdr:col>
      <xdr:colOff>37191</xdr:colOff>
      <xdr:row>6</xdr:row>
      <xdr:rowOff>132749</xdr:rowOff>
    </xdr:from>
    <xdr:ext cx="1560958" cy="318073"/>
    <xdr:sp macro="" textlink="">
      <xdr:nvSpPr>
        <xdr:cNvPr id="6" name="TextBox 5">
          <a:extLst>
            <a:ext uri="{FF2B5EF4-FFF2-40B4-BE49-F238E27FC236}">
              <a16:creationId xmlns:a16="http://schemas.microsoft.com/office/drawing/2014/main" id="{00000000-0008-0000-0100-000006000000}"/>
            </a:ext>
          </a:extLst>
        </xdr:cNvPr>
        <xdr:cNvSpPr txBox="1"/>
      </xdr:nvSpPr>
      <xdr:spPr>
        <a:xfrm rot="2116208">
          <a:off x="522966" y="1180499"/>
          <a:ext cx="1560958" cy="318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CA" sz="1100" b="1"/>
            <a:t>EA03</a:t>
          </a:r>
        </a:p>
      </xdr:txBody>
    </xdr:sp>
    <xdr:clientData/>
  </xdr:oneCellAnchor>
  <xdr:oneCellAnchor>
    <xdr:from>
      <xdr:col>10</xdr:col>
      <xdr:colOff>214626</xdr:colOff>
      <xdr:row>44</xdr:row>
      <xdr:rowOff>165007</xdr:rowOff>
    </xdr:from>
    <xdr:ext cx="883703" cy="282141"/>
    <xdr:sp macro="" textlink="">
      <xdr:nvSpPr>
        <xdr:cNvPr id="7" name="TextBox 6">
          <a:extLst>
            <a:ext uri="{FF2B5EF4-FFF2-40B4-BE49-F238E27FC236}">
              <a16:creationId xmlns:a16="http://schemas.microsoft.com/office/drawing/2014/main" id="{37E05BC2-B16F-4AF8-87B3-95F9AEEF8BC4}"/>
            </a:ext>
          </a:extLst>
        </xdr:cNvPr>
        <xdr:cNvSpPr txBox="1"/>
      </xdr:nvSpPr>
      <xdr:spPr>
        <a:xfrm>
          <a:off x="2703826" y="3479707"/>
          <a:ext cx="883703" cy="282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CA" sz="1100" b="1"/>
            <a:t>EA09</a:t>
          </a:r>
        </a:p>
      </xdr:txBody>
    </xdr:sp>
    <xdr:clientData/>
  </xdr:oneCellAnchor>
  <xdr:oneCellAnchor>
    <xdr:from>
      <xdr:col>4</xdr:col>
      <xdr:colOff>142875</xdr:colOff>
      <xdr:row>43</xdr:row>
      <xdr:rowOff>85725</xdr:rowOff>
    </xdr:from>
    <xdr:ext cx="508922" cy="280205"/>
    <xdr:sp macro="" textlink="">
      <xdr:nvSpPr>
        <xdr:cNvPr id="8" name="TextBox 7">
          <a:extLst>
            <a:ext uri="{FF2B5EF4-FFF2-40B4-BE49-F238E27FC236}">
              <a16:creationId xmlns:a16="http://schemas.microsoft.com/office/drawing/2014/main" id="{E61C4EF9-1171-41DB-82A6-5F329BEB4E82}"/>
            </a:ext>
          </a:extLst>
        </xdr:cNvPr>
        <xdr:cNvSpPr txBox="1"/>
      </xdr:nvSpPr>
      <xdr:spPr>
        <a:xfrm>
          <a:off x="1146175" y="3197225"/>
          <a:ext cx="508922"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200" b="1"/>
            <a:t>EA07</a:t>
          </a:r>
        </a:p>
      </xdr:txBody>
    </xdr:sp>
    <xdr:clientData/>
  </xdr:oneCellAnchor>
  <xdr:oneCellAnchor>
    <xdr:from>
      <xdr:col>8</xdr:col>
      <xdr:colOff>228600</xdr:colOff>
      <xdr:row>42</xdr:row>
      <xdr:rowOff>161925</xdr:rowOff>
    </xdr:from>
    <xdr:ext cx="508922" cy="280205"/>
    <xdr:sp macro="" textlink="">
      <xdr:nvSpPr>
        <xdr:cNvPr id="9" name="TextBox 8">
          <a:extLst>
            <a:ext uri="{FF2B5EF4-FFF2-40B4-BE49-F238E27FC236}">
              <a16:creationId xmlns:a16="http://schemas.microsoft.com/office/drawing/2014/main" id="{E3884BF8-C715-47DC-8245-C7986FAAC3CA}"/>
            </a:ext>
          </a:extLst>
        </xdr:cNvPr>
        <xdr:cNvSpPr txBox="1"/>
      </xdr:nvSpPr>
      <xdr:spPr>
        <a:xfrm>
          <a:off x="2222500" y="3076575"/>
          <a:ext cx="508922"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200" b="1"/>
            <a:t>EA06</a:t>
          </a:r>
        </a:p>
      </xdr:txBody>
    </xdr:sp>
    <xdr:clientData/>
  </xdr:oneCellAnchor>
  <xdr:oneCellAnchor>
    <xdr:from>
      <xdr:col>6</xdr:col>
      <xdr:colOff>171450</xdr:colOff>
      <xdr:row>45</xdr:row>
      <xdr:rowOff>28575</xdr:rowOff>
    </xdr:from>
    <xdr:ext cx="481927" cy="264560"/>
    <xdr:sp macro="" textlink="">
      <xdr:nvSpPr>
        <xdr:cNvPr id="10" name="TextBox 9">
          <a:extLst>
            <a:ext uri="{FF2B5EF4-FFF2-40B4-BE49-F238E27FC236}">
              <a16:creationId xmlns:a16="http://schemas.microsoft.com/office/drawing/2014/main" id="{E439A597-64F4-435F-8871-6341E02753ED}"/>
            </a:ext>
          </a:extLst>
        </xdr:cNvPr>
        <xdr:cNvSpPr txBox="1"/>
      </xdr:nvSpPr>
      <xdr:spPr>
        <a:xfrm>
          <a:off x="1670050" y="3546475"/>
          <a:ext cx="48192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b="1"/>
            <a:t>EA08</a:t>
          </a:r>
        </a:p>
      </xdr:txBody>
    </xdr:sp>
    <xdr:clientData/>
  </xdr:oneCellAnchor>
  <xdr:oneCellAnchor>
    <xdr:from>
      <xdr:col>2</xdr:col>
      <xdr:colOff>37191</xdr:colOff>
      <xdr:row>35</xdr:row>
      <xdr:rowOff>132749</xdr:rowOff>
    </xdr:from>
    <xdr:ext cx="1560958" cy="318073"/>
    <xdr:sp macro="" textlink="">
      <xdr:nvSpPr>
        <xdr:cNvPr id="11" name="TextBox 10">
          <a:extLst>
            <a:ext uri="{FF2B5EF4-FFF2-40B4-BE49-F238E27FC236}">
              <a16:creationId xmlns:a16="http://schemas.microsoft.com/office/drawing/2014/main" id="{7C448507-770C-48A5-BB95-7DE8490B2C14}"/>
            </a:ext>
          </a:extLst>
        </xdr:cNvPr>
        <xdr:cNvSpPr txBox="1"/>
      </xdr:nvSpPr>
      <xdr:spPr>
        <a:xfrm rot="2116208">
          <a:off x="545191" y="1669449"/>
          <a:ext cx="1560958" cy="318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CA" sz="1100" b="1"/>
            <a:t>EA03</a:t>
          </a:r>
        </a:p>
      </xdr:txBody>
    </xdr:sp>
    <xdr:clientData/>
  </xdr:oneCellAnchor>
  <xdr:oneCellAnchor>
    <xdr:from>
      <xdr:col>10</xdr:col>
      <xdr:colOff>214626</xdr:colOff>
      <xdr:row>44</xdr:row>
      <xdr:rowOff>165007</xdr:rowOff>
    </xdr:from>
    <xdr:ext cx="883703" cy="282141"/>
    <xdr:sp macro="" textlink="">
      <xdr:nvSpPr>
        <xdr:cNvPr id="16" name="TextBox 15">
          <a:extLst>
            <a:ext uri="{FF2B5EF4-FFF2-40B4-BE49-F238E27FC236}">
              <a16:creationId xmlns:a16="http://schemas.microsoft.com/office/drawing/2014/main" id="{D6F8DFF0-3735-4565-9AFC-A6D23C73D7E2}"/>
            </a:ext>
          </a:extLst>
        </xdr:cNvPr>
        <xdr:cNvSpPr txBox="1"/>
      </xdr:nvSpPr>
      <xdr:spPr>
        <a:xfrm>
          <a:off x="2703826" y="3124107"/>
          <a:ext cx="883703" cy="282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CA" sz="1100" b="1"/>
            <a:t>EA09</a:t>
          </a:r>
        </a:p>
      </xdr:txBody>
    </xdr:sp>
    <xdr:clientData/>
  </xdr:oneCellAnchor>
  <xdr:oneCellAnchor>
    <xdr:from>
      <xdr:col>4</xdr:col>
      <xdr:colOff>142875</xdr:colOff>
      <xdr:row>43</xdr:row>
      <xdr:rowOff>85725</xdr:rowOff>
    </xdr:from>
    <xdr:ext cx="508922" cy="280205"/>
    <xdr:sp macro="" textlink="">
      <xdr:nvSpPr>
        <xdr:cNvPr id="17" name="TextBox 16">
          <a:extLst>
            <a:ext uri="{FF2B5EF4-FFF2-40B4-BE49-F238E27FC236}">
              <a16:creationId xmlns:a16="http://schemas.microsoft.com/office/drawing/2014/main" id="{89325E27-3C33-46C3-BD3E-1DAC1452A5C0}"/>
            </a:ext>
          </a:extLst>
        </xdr:cNvPr>
        <xdr:cNvSpPr txBox="1"/>
      </xdr:nvSpPr>
      <xdr:spPr>
        <a:xfrm>
          <a:off x="1146175" y="2847975"/>
          <a:ext cx="508922"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200" b="1"/>
            <a:t>EA07</a:t>
          </a:r>
        </a:p>
      </xdr:txBody>
    </xdr:sp>
    <xdr:clientData/>
  </xdr:oneCellAnchor>
  <xdr:oneCellAnchor>
    <xdr:from>
      <xdr:col>8</xdr:col>
      <xdr:colOff>228600</xdr:colOff>
      <xdr:row>42</xdr:row>
      <xdr:rowOff>161925</xdr:rowOff>
    </xdr:from>
    <xdr:ext cx="508922" cy="280205"/>
    <xdr:sp macro="" textlink="">
      <xdr:nvSpPr>
        <xdr:cNvPr id="18" name="TextBox 17">
          <a:extLst>
            <a:ext uri="{FF2B5EF4-FFF2-40B4-BE49-F238E27FC236}">
              <a16:creationId xmlns:a16="http://schemas.microsoft.com/office/drawing/2014/main" id="{3DEBAEBA-B906-464B-9EC3-2F4E4D553F76}"/>
            </a:ext>
          </a:extLst>
        </xdr:cNvPr>
        <xdr:cNvSpPr txBox="1"/>
      </xdr:nvSpPr>
      <xdr:spPr>
        <a:xfrm>
          <a:off x="2222500" y="2727325"/>
          <a:ext cx="508922"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200" b="1"/>
            <a:t>EA06</a:t>
          </a:r>
        </a:p>
      </xdr:txBody>
    </xdr:sp>
    <xdr:clientData/>
  </xdr:oneCellAnchor>
  <xdr:oneCellAnchor>
    <xdr:from>
      <xdr:col>6</xdr:col>
      <xdr:colOff>171450</xdr:colOff>
      <xdr:row>45</xdr:row>
      <xdr:rowOff>28575</xdr:rowOff>
    </xdr:from>
    <xdr:ext cx="481927" cy="264560"/>
    <xdr:sp macro="" textlink="">
      <xdr:nvSpPr>
        <xdr:cNvPr id="19" name="TextBox 18">
          <a:extLst>
            <a:ext uri="{FF2B5EF4-FFF2-40B4-BE49-F238E27FC236}">
              <a16:creationId xmlns:a16="http://schemas.microsoft.com/office/drawing/2014/main" id="{F9378EED-965D-43FF-BF85-8B1374D04A59}"/>
            </a:ext>
          </a:extLst>
        </xdr:cNvPr>
        <xdr:cNvSpPr txBox="1"/>
      </xdr:nvSpPr>
      <xdr:spPr>
        <a:xfrm>
          <a:off x="1670050" y="3184525"/>
          <a:ext cx="48192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100" b="1"/>
            <a:t>EA08</a:t>
          </a:r>
        </a:p>
      </xdr:txBody>
    </xdr:sp>
    <xdr:clientData/>
  </xdr:oneCellAnchor>
  <xdr:oneCellAnchor>
    <xdr:from>
      <xdr:col>2</xdr:col>
      <xdr:colOff>37191</xdr:colOff>
      <xdr:row>35</xdr:row>
      <xdr:rowOff>132749</xdr:rowOff>
    </xdr:from>
    <xdr:ext cx="1560958" cy="318073"/>
    <xdr:sp macro="" textlink="">
      <xdr:nvSpPr>
        <xdr:cNvPr id="20" name="TextBox 19">
          <a:extLst>
            <a:ext uri="{FF2B5EF4-FFF2-40B4-BE49-F238E27FC236}">
              <a16:creationId xmlns:a16="http://schemas.microsoft.com/office/drawing/2014/main" id="{127E1D0C-35A1-486A-8206-4C783716C935}"/>
            </a:ext>
          </a:extLst>
        </xdr:cNvPr>
        <xdr:cNvSpPr txBox="1"/>
      </xdr:nvSpPr>
      <xdr:spPr>
        <a:xfrm rot="2116208">
          <a:off x="545191" y="1307499"/>
          <a:ext cx="1560958" cy="318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CA" sz="1100" b="1"/>
            <a:t>EA03</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E3715-D68E-4BEF-BD34-203223F51C1B}">
  <sheetPr>
    <pageSetUpPr fitToPage="1"/>
  </sheetPr>
  <dimension ref="B1:AI20"/>
  <sheetViews>
    <sheetView zoomScale="115" zoomScaleNormal="115" workbookViewId="0">
      <selection activeCell="AM31" sqref="AM31"/>
    </sheetView>
  </sheetViews>
  <sheetFormatPr defaultColWidth="9.140625" defaultRowHeight="15" x14ac:dyDescent="0.25"/>
  <cols>
    <col min="1" max="1" width="2.7109375" style="73" customWidth="1"/>
    <col min="2" max="15" width="3.28515625" style="73" customWidth="1"/>
    <col min="16" max="20" width="9.140625" style="73"/>
    <col min="21" max="34" width="3.28515625" style="73" customWidth="1"/>
    <col min="35" max="16384" width="9.140625" style="73"/>
  </cols>
  <sheetData>
    <row r="1" spans="2:35" ht="21" x14ac:dyDescent="0.35">
      <c r="C1" s="72" t="s">
        <v>0</v>
      </c>
    </row>
    <row r="2" spans="2:35" ht="15.75" thickBot="1" x14ac:dyDescent="0.3">
      <c r="C2" s="74" t="s">
        <v>1</v>
      </c>
    </row>
    <row r="3" spans="2:35" ht="15" customHeight="1" x14ac:dyDescent="0.25">
      <c r="C3" s="327" t="s">
        <v>141</v>
      </c>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328"/>
      <c r="AE3" s="328"/>
      <c r="AF3" s="328"/>
      <c r="AG3" s="328"/>
      <c r="AH3" s="328"/>
      <c r="AI3" s="329"/>
    </row>
    <row r="4" spans="2:35" x14ac:dyDescent="0.25">
      <c r="C4" s="330"/>
      <c r="D4" s="331"/>
      <c r="E4" s="331"/>
      <c r="F4" s="331"/>
      <c r="G4" s="331"/>
      <c r="H4" s="331"/>
      <c r="I4" s="331"/>
      <c r="J4" s="331"/>
      <c r="K4" s="331"/>
      <c r="L4" s="331"/>
      <c r="M4" s="331"/>
      <c r="N4" s="331"/>
      <c r="O4" s="331"/>
      <c r="P4" s="331"/>
      <c r="Q4" s="331"/>
      <c r="R4" s="331"/>
      <c r="S4" s="331"/>
      <c r="T4" s="331"/>
      <c r="U4" s="331"/>
      <c r="V4" s="331"/>
      <c r="W4" s="331"/>
      <c r="X4" s="331"/>
      <c r="Y4" s="331"/>
      <c r="Z4" s="331"/>
      <c r="AA4" s="331"/>
      <c r="AB4" s="331"/>
      <c r="AC4" s="331"/>
      <c r="AD4" s="331"/>
      <c r="AE4" s="331"/>
      <c r="AF4" s="331"/>
      <c r="AG4" s="331"/>
      <c r="AH4" s="331"/>
      <c r="AI4" s="332"/>
    </row>
    <row r="5" spans="2:35" x14ac:dyDescent="0.25">
      <c r="C5" s="330"/>
      <c r="D5" s="331"/>
      <c r="E5" s="331"/>
      <c r="F5" s="331"/>
      <c r="G5" s="331"/>
      <c r="H5" s="331"/>
      <c r="I5" s="331"/>
      <c r="J5" s="331"/>
      <c r="K5" s="331"/>
      <c r="L5" s="331"/>
      <c r="M5" s="331"/>
      <c r="N5" s="331"/>
      <c r="O5" s="331"/>
      <c r="P5" s="331"/>
      <c r="Q5" s="331"/>
      <c r="R5" s="331"/>
      <c r="S5" s="331"/>
      <c r="T5" s="331"/>
      <c r="U5" s="331"/>
      <c r="V5" s="331"/>
      <c r="W5" s="331"/>
      <c r="X5" s="331"/>
      <c r="Y5" s="331"/>
      <c r="Z5" s="331"/>
      <c r="AA5" s="331"/>
      <c r="AB5" s="331"/>
      <c r="AC5" s="331"/>
      <c r="AD5" s="331"/>
      <c r="AE5" s="331"/>
      <c r="AF5" s="331"/>
      <c r="AG5" s="331"/>
      <c r="AH5" s="331"/>
      <c r="AI5" s="332"/>
    </row>
    <row r="6" spans="2:35" x14ac:dyDescent="0.25">
      <c r="C6" s="330"/>
      <c r="D6" s="331"/>
      <c r="E6" s="331"/>
      <c r="F6" s="331"/>
      <c r="G6" s="331"/>
      <c r="H6" s="331"/>
      <c r="I6" s="331"/>
      <c r="J6" s="331"/>
      <c r="K6" s="331"/>
      <c r="L6" s="331"/>
      <c r="M6" s="331"/>
      <c r="N6" s="331"/>
      <c r="O6" s="331"/>
      <c r="P6" s="331"/>
      <c r="Q6" s="331"/>
      <c r="R6" s="331"/>
      <c r="S6" s="331"/>
      <c r="T6" s="331"/>
      <c r="U6" s="331"/>
      <c r="V6" s="331"/>
      <c r="W6" s="331"/>
      <c r="X6" s="331"/>
      <c r="Y6" s="331"/>
      <c r="Z6" s="331"/>
      <c r="AA6" s="331"/>
      <c r="AB6" s="331"/>
      <c r="AC6" s="331"/>
      <c r="AD6" s="331"/>
      <c r="AE6" s="331"/>
      <c r="AF6" s="331"/>
      <c r="AG6" s="331"/>
      <c r="AH6" s="331"/>
      <c r="AI6" s="332"/>
    </row>
    <row r="7" spans="2:35" x14ac:dyDescent="0.25">
      <c r="C7" s="330"/>
      <c r="D7" s="331"/>
      <c r="E7" s="331"/>
      <c r="F7" s="331"/>
      <c r="G7" s="331"/>
      <c r="H7" s="331"/>
      <c r="I7" s="331"/>
      <c r="J7" s="331"/>
      <c r="K7" s="331"/>
      <c r="L7" s="331"/>
      <c r="M7" s="331"/>
      <c r="N7" s="331"/>
      <c r="O7" s="331"/>
      <c r="P7" s="331"/>
      <c r="Q7" s="331"/>
      <c r="R7" s="331"/>
      <c r="S7" s="331"/>
      <c r="T7" s="331"/>
      <c r="U7" s="331"/>
      <c r="V7" s="331"/>
      <c r="W7" s="331"/>
      <c r="X7" s="331"/>
      <c r="Y7" s="331"/>
      <c r="Z7" s="331"/>
      <c r="AA7" s="331"/>
      <c r="AB7" s="331"/>
      <c r="AC7" s="331"/>
      <c r="AD7" s="331"/>
      <c r="AE7" s="331"/>
      <c r="AF7" s="331"/>
      <c r="AG7" s="331"/>
      <c r="AH7" s="331"/>
      <c r="AI7" s="332"/>
    </row>
    <row r="8" spans="2:35" x14ac:dyDescent="0.25">
      <c r="C8" s="330"/>
      <c r="D8" s="331"/>
      <c r="E8" s="331"/>
      <c r="F8" s="331"/>
      <c r="G8" s="331"/>
      <c r="H8" s="331"/>
      <c r="I8" s="331"/>
      <c r="J8" s="331"/>
      <c r="K8" s="331"/>
      <c r="L8" s="331"/>
      <c r="M8" s="331"/>
      <c r="N8" s="331"/>
      <c r="O8" s="331"/>
      <c r="P8" s="331"/>
      <c r="Q8" s="331"/>
      <c r="R8" s="331"/>
      <c r="S8" s="331"/>
      <c r="T8" s="331"/>
      <c r="U8" s="331"/>
      <c r="V8" s="331"/>
      <c r="W8" s="331"/>
      <c r="X8" s="331"/>
      <c r="Y8" s="331"/>
      <c r="Z8" s="331"/>
      <c r="AA8" s="331"/>
      <c r="AB8" s="331"/>
      <c r="AC8" s="331"/>
      <c r="AD8" s="331"/>
      <c r="AE8" s="331"/>
      <c r="AF8" s="331"/>
      <c r="AG8" s="331"/>
      <c r="AH8" s="331"/>
      <c r="AI8" s="332"/>
    </row>
    <row r="9" spans="2:35" x14ac:dyDescent="0.25">
      <c r="C9" s="330"/>
      <c r="D9" s="331"/>
      <c r="E9" s="331"/>
      <c r="F9" s="331"/>
      <c r="G9" s="331"/>
      <c r="H9" s="331"/>
      <c r="I9" s="331"/>
      <c r="J9" s="331"/>
      <c r="K9" s="331"/>
      <c r="L9" s="331"/>
      <c r="M9" s="331"/>
      <c r="N9" s="331"/>
      <c r="O9" s="331"/>
      <c r="P9" s="331"/>
      <c r="Q9" s="331"/>
      <c r="R9" s="331"/>
      <c r="S9" s="331"/>
      <c r="T9" s="331"/>
      <c r="U9" s="331"/>
      <c r="V9" s="331"/>
      <c r="W9" s="331"/>
      <c r="X9" s="331"/>
      <c r="Y9" s="331"/>
      <c r="Z9" s="331"/>
      <c r="AA9" s="331"/>
      <c r="AB9" s="331"/>
      <c r="AC9" s="331"/>
      <c r="AD9" s="331"/>
      <c r="AE9" s="331"/>
      <c r="AF9" s="331"/>
      <c r="AG9" s="331"/>
      <c r="AH9" s="331"/>
      <c r="AI9" s="332"/>
    </row>
    <row r="10" spans="2:35" ht="140.44999999999999" customHeight="1" thickBot="1" x14ac:dyDescent="0.3">
      <c r="C10" s="333"/>
      <c r="D10" s="334"/>
      <c r="E10" s="334"/>
      <c r="F10" s="334"/>
      <c r="G10" s="334"/>
      <c r="H10" s="334"/>
      <c r="I10" s="334"/>
      <c r="J10" s="334"/>
      <c r="K10" s="334"/>
      <c r="L10" s="334"/>
      <c r="M10" s="334"/>
      <c r="N10" s="334"/>
      <c r="O10" s="334"/>
      <c r="P10" s="334"/>
      <c r="Q10" s="334"/>
      <c r="R10" s="334"/>
      <c r="S10" s="334"/>
      <c r="T10" s="334"/>
      <c r="U10" s="334"/>
      <c r="V10" s="334"/>
      <c r="W10" s="334"/>
      <c r="X10" s="334"/>
      <c r="Y10" s="334"/>
      <c r="Z10" s="334"/>
      <c r="AA10" s="334"/>
      <c r="AB10" s="334"/>
      <c r="AC10" s="334"/>
      <c r="AD10" s="334"/>
      <c r="AE10" s="334"/>
      <c r="AF10" s="334"/>
      <c r="AG10" s="334"/>
      <c r="AH10" s="334"/>
      <c r="AI10" s="335"/>
    </row>
    <row r="12" spans="2:35" ht="21.6" customHeight="1" x14ac:dyDescent="0.25">
      <c r="B12" s="183" t="s">
        <v>139</v>
      </c>
      <c r="C12" s="71"/>
      <c r="D12" s="71"/>
      <c r="E12" s="183"/>
      <c r="F12" s="71"/>
      <c r="G12" s="71"/>
      <c r="H12" s="71"/>
      <c r="I12" s="71"/>
      <c r="J12" s="71"/>
      <c r="K12" s="236"/>
      <c r="L12" s="236"/>
      <c r="M12" s="236"/>
      <c r="N12" s="236"/>
      <c r="O12" s="236"/>
      <c r="P12" s="236"/>
      <c r="U12" s="181" t="s">
        <v>140</v>
      </c>
      <c r="V12" s="71"/>
      <c r="W12" s="71"/>
      <c r="X12" s="181"/>
      <c r="Y12" s="71"/>
      <c r="Z12" s="71"/>
      <c r="AA12" s="71"/>
      <c r="AB12" s="236"/>
      <c r="AC12" s="236"/>
      <c r="AD12" s="236"/>
      <c r="AE12" s="236"/>
      <c r="AF12" s="236"/>
      <c r="AG12" s="236"/>
      <c r="AH12" s="236"/>
      <c r="AI12" s="236"/>
    </row>
    <row r="13" spans="2:35" x14ac:dyDescent="0.25">
      <c r="B13" s="176"/>
      <c r="C13" s="176"/>
      <c r="D13" s="177"/>
      <c r="E13" s="190" t="s">
        <v>103</v>
      </c>
      <c r="F13" s="190"/>
      <c r="G13" s="177"/>
      <c r="H13" s="178"/>
      <c r="I13" s="177"/>
      <c r="J13" s="177" t="s">
        <v>106</v>
      </c>
      <c r="K13" s="177"/>
      <c r="L13" s="177"/>
      <c r="M13" s="190" t="s">
        <v>105</v>
      </c>
      <c r="N13" s="75"/>
      <c r="O13" s="90" t="s">
        <v>64</v>
      </c>
      <c r="U13" s="176"/>
      <c r="V13" s="176"/>
      <c r="W13" s="177"/>
      <c r="X13" s="190" t="s">
        <v>103</v>
      </c>
      <c r="Y13" s="190"/>
      <c r="Z13" s="177"/>
      <c r="AA13" s="178"/>
      <c r="AB13" s="177"/>
      <c r="AC13" s="177" t="s">
        <v>106</v>
      </c>
      <c r="AD13" s="177"/>
      <c r="AE13" s="177"/>
      <c r="AF13" s="190" t="s">
        <v>105</v>
      </c>
      <c r="AG13" s="75"/>
      <c r="AH13" s="90" t="s">
        <v>64</v>
      </c>
      <c r="AI13"/>
    </row>
    <row r="14" spans="2:35" x14ac:dyDescent="0.25">
      <c r="B14" s="176"/>
      <c r="C14" s="177" t="s">
        <v>107</v>
      </c>
      <c r="D14" s="177"/>
      <c r="E14" s="190"/>
      <c r="F14" s="190"/>
      <c r="G14" s="177"/>
      <c r="H14" s="177"/>
      <c r="I14" s="178"/>
      <c r="J14" s="177"/>
      <c r="K14" s="177"/>
      <c r="L14" s="190"/>
      <c r="M14" s="190"/>
      <c r="N14" s="75"/>
      <c r="O14" s="89"/>
      <c r="P14" s="91" t="s">
        <v>63</v>
      </c>
      <c r="U14" s="176"/>
      <c r="V14" s="177" t="s">
        <v>107</v>
      </c>
      <c r="W14" s="177"/>
      <c r="X14" s="190"/>
      <c r="Y14" s="190"/>
      <c r="Z14" s="177"/>
      <c r="AA14" s="177"/>
      <c r="AB14" s="178"/>
      <c r="AC14" s="177"/>
      <c r="AD14" s="177"/>
      <c r="AE14" s="190"/>
      <c r="AF14" s="190"/>
      <c r="AG14" s="75"/>
      <c r="AH14" s="89"/>
      <c r="AI14" s="91" t="s">
        <v>63</v>
      </c>
    </row>
    <row r="15" spans="2:35" x14ac:dyDescent="0.25">
      <c r="B15" s="177"/>
      <c r="C15" s="177"/>
      <c r="D15" s="177"/>
      <c r="E15" s="177"/>
      <c r="F15" s="179" t="s">
        <v>104</v>
      </c>
      <c r="G15" s="179"/>
      <c r="H15" s="177"/>
      <c r="I15" s="178"/>
      <c r="J15" s="177"/>
      <c r="K15" s="190"/>
      <c r="L15" s="190"/>
      <c r="M15" s="190"/>
      <c r="N15" s="75"/>
      <c r="O15" s="92"/>
      <c r="P15" s="88" t="s">
        <v>53</v>
      </c>
      <c r="U15" s="177"/>
      <c r="V15" s="177"/>
      <c r="W15" s="177"/>
      <c r="X15" s="177"/>
      <c r="Y15" s="179" t="s">
        <v>104</v>
      </c>
      <c r="Z15" s="179"/>
      <c r="AA15" s="177"/>
      <c r="AB15" s="178"/>
      <c r="AC15" s="177"/>
      <c r="AD15" s="190"/>
      <c r="AE15" s="190"/>
      <c r="AF15" s="190"/>
      <c r="AG15" s="75"/>
      <c r="AH15" s="92"/>
      <c r="AI15" s="88" t="s">
        <v>53</v>
      </c>
    </row>
    <row r="16" spans="2:35" x14ac:dyDescent="0.25">
      <c r="B16" s="190" t="s">
        <v>108</v>
      </c>
      <c r="C16" s="190"/>
      <c r="D16" s="190"/>
      <c r="E16" s="190"/>
      <c r="F16" s="179"/>
      <c r="G16" s="179"/>
      <c r="H16" s="177"/>
      <c r="I16" s="178" t="s">
        <v>109</v>
      </c>
      <c r="J16" s="177"/>
      <c r="K16" s="177"/>
      <c r="L16" s="177"/>
      <c r="M16" s="177"/>
      <c r="N16" s="75"/>
      <c r="O16" s="93"/>
      <c r="P16" s="88" t="s">
        <v>61</v>
      </c>
      <c r="U16" s="190" t="s">
        <v>108</v>
      </c>
      <c r="V16" s="190"/>
      <c r="W16" s="190"/>
      <c r="X16" s="190"/>
      <c r="Y16" s="179"/>
      <c r="Z16" s="179"/>
      <c r="AA16" s="177"/>
      <c r="AB16" s="178" t="s">
        <v>109</v>
      </c>
      <c r="AC16" s="177"/>
      <c r="AD16" s="177"/>
      <c r="AE16" s="190"/>
      <c r="AF16" s="190"/>
      <c r="AG16" s="75"/>
      <c r="AH16" s="93"/>
      <c r="AI16" s="88" t="s">
        <v>61</v>
      </c>
    </row>
    <row r="17" spans="2:35" x14ac:dyDescent="0.25">
      <c r="B17" s="190"/>
      <c r="C17" s="190"/>
      <c r="D17" s="190"/>
      <c r="E17" s="190"/>
      <c r="F17" s="177"/>
      <c r="G17" s="177"/>
      <c r="H17" s="177"/>
      <c r="I17" s="178"/>
      <c r="J17" s="177"/>
      <c r="K17" s="177"/>
      <c r="L17" s="177"/>
      <c r="M17" s="177"/>
      <c r="N17" s="75"/>
      <c r="O17" s="94"/>
      <c r="P17" s="88" t="s">
        <v>54</v>
      </c>
      <c r="R17" s="236"/>
      <c r="S17" s="236"/>
      <c r="T17" s="236"/>
      <c r="U17" s="190"/>
      <c r="V17" s="190"/>
      <c r="W17" s="190"/>
      <c r="X17" s="190"/>
      <c r="Y17" s="179"/>
      <c r="Z17" s="179"/>
      <c r="AA17" s="177"/>
      <c r="AB17" s="178"/>
      <c r="AC17" s="177"/>
      <c r="AD17" s="177"/>
      <c r="AE17" s="177"/>
      <c r="AF17" s="190"/>
      <c r="AG17" s="75"/>
      <c r="AH17" s="94"/>
      <c r="AI17" s="88" t="s">
        <v>54</v>
      </c>
    </row>
    <row r="18" spans="2:35" x14ac:dyDescent="0.25">
      <c r="B18" s="190"/>
      <c r="C18" s="190"/>
      <c r="D18" s="177"/>
      <c r="E18" s="177"/>
      <c r="F18" s="177"/>
      <c r="G18" s="177"/>
      <c r="H18" s="177"/>
      <c r="I18" s="177"/>
      <c r="J18" s="178"/>
      <c r="K18" s="177"/>
      <c r="L18" s="177"/>
      <c r="M18" s="177"/>
      <c r="N18" s="75"/>
      <c r="O18" s="239"/>
      <c r="P18" s="237"/>
      <c r="U18" s="190"/>
      <c r="V18" s="177"/>
      <c r="W18" s="177"/>
      <c r="X18" s="177"/>
      <c r="Y18" s="177"/>
      <c r="Z18" s="177"/>
      <c r="AA18" s="177"/>
      <c r="AB18" s="177"/>
      <c r="AC18" s="178"/>
      <c r="AD18" s="177"/>
      <c r="AE18" s="177"/>
      <c r="AF18" s="177"/>
      <c r="AG18" s="75"/>
      <c r="AH18" s="239"/>
      <c r="AI18" s="237"/>
    </row>
    <row r="19" spans="2:35" x14ac:dyDescent="0.25">
      <c r="B19" s="190"/>
      <c r="C19" s="190"/>
      <c r="D19" s="177"/>
      <c r="E19" s="177"/>
      <c r="F19" s="177" t="s">
        <v>110</v>
      </c>
      <c r="G19" s="177"/>
      <c r="H19" s="177"/>
      <c r="I19" s="177"/>
      <c r="J19" s="178"/>
      <c r="K19" s="177"/>
      <c r="L19" s="179" t="s">
        <v>111</v>
      </c>
      <c r="M19" s="176"/>
      <c r="N19" s="75"/>
      <c r="O19" s="239"/>
      <c r="P19" s="237"/>
      <c r="U19" s="190"/>
      <c r="V19" s="177"/>
      <c r="W19" s="177"/>
      <c r="X19" s="177"/>
      <c r="Y19" s="177" t="s">
        <v>110</v>
      </c>
      <c r="Z19" s="177"/>
      <c r="AA19" s="177"/>
      <c r="AB19" s="177"/>
      <c r="AC19" s="178"/>
      <c r="AD19" s="177"/>
      <c r="AE19" s="179" t="s">
        <v>111</v>
      </c>
      <c r="AF19" s="176"/>
      <c r="AG19" s="75"/>
      <c r="AH19" s="239"/>
      <c r="AI19" s="237"/>
    </row>
    <row r="20" spans="2:35" x14ac:dyDescent="0.25">
      <c r="B20" s="190"/>
      <c r="C20" s="190"/>
      <c r="D20" s="177"/>
      <c r="E20" s="177"/>
      <c r="F20" s="177"/>
      <c r="G20" s="177"/>
      <c r="H20" s="177"/>
      <c r="I20" s="177"/>
      <c r="J20" s="177"/>
      <c r="K20" s="178"/>
      <c r="L20" s="179"/>
      <c r="M20" s="176"/>
      <c r="N20" s="75"/>
      <c r="O20" s="95"/>
      <c r="P20" s="238"/>
      <c r="U20" s="190"/>
      <c r="V20" s="177"/>
      <c r="W20" s="177"/>
      <c r="X20" s="177"/>
      <c r="Y20" s="177"/>
      <c r="Z20" s="177"/>
      <c r="AA20" s="177"/>
      <c r="AB20" s="177"/>
      <c r="AC20" s="177"/>
      <c r="AD20" s="178"/>
      <c r="AE20" s="179"/>
      <c r="AF20" s="176"/>
      <c r="AG20" s="75"/>
      <c r="AH20" s="239"/>
      <c r="AI20" s="238"/>
    </row>
  </sheetData>
  <mergeCells count="1">
    <mergeCell ref="C3:AI10"/>
  </mergeCells>
  <pageMargins left="0.25" right="0.25" top="0.75" bottom="0.75" header="0.3" footer="0.3"/>
  <pageSetup paperSize="9" scale="6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A60"/>
  <sheetViews>
    <sheetView showGridLines="0" workbookViewId="0">
      <selection activeCell="M8" sqref="M8:M12"/>
    </sheetView>
  </sheetViews>
  <sheetFormatPr defaultColWidth="9.28515625" defaultRowHeight="15" x14ac:dyDescent="0.25"/>
  <cols>
    <col min="1" max="1" width="3.7109375" style="2" customWidth="1"/>
    <col min="2" max="17" width="3.5703125" style="2" customWidth="1"/>
    <col min="18" max="18" width="3.7109375" style="2" customWidth="1"/>
    <col min="19" max="19" width="39.28515625" style="2" customWidth="1"/>
    <col min="20" max="20" width="11" style="2" customWidth="1"/>
    <col min="21" max="21" width="5.7109375" style="2" customWidth="1"/>
    <col min="22" max="22" width="17" style="2" customWidth="1"/>
    <col min="23" max="24" width="9.28515625" style="2"/>
    <col min="25" max="25" width="12.28515625" style="2" customWidth="1"/>
    <col min="26" max="26" width="10.5703125" style="2" bestFit="1" customWidth="1"/>
    <col min="27" max="16384" width="9.28515625" style="2"/>
  </cols>
  <sheetData>
    <row r="1" spans="1:27" x14ac:dyDescent="0.25">
      <c r="A1" s="34" t="s">
        <v>10</v>
      </c>
    </row>
    <row r="2" spans="1:27" x14ac:dyDescent="0.25">
      <c r="B2" s="34"/>
    </row>
    <row r="3" spans="1:27" ht="15.75" thickBot="1" x14ac:dyDescent="0.3">
      <c r="B3" s="34" t="s">
        <v>11</v>
      </c>
      <c r="S3" s="34" t="s">
        <v>12</v>
      </c>
      <c r="Z3" s="2" t="s">
        <v>13</v>
      </c>
      <c r="AA3" s="2" t="s">
        <v>14</v>
      </c>
    </row>
    <row r="4" spans="1:27" ht="17.25" thickTop="1" thickBot="1" x14ac:dyDescent="0.3">
      <c r="B4" s="1"/>
      <c r="C4" s="1"/>
      <c r="D4" s="31"/>
      <c r="E4" s="29"/>
      <c r="F4" s="29"/>
      <c r="G4" s="8"/>
      <c r="H4" s="8"/>
      <c r="I4" s="8"/>
      <c r="J4" s="8"/>
      <c r="K4" s="9"/>
      <c r="L4" s="9"/>
      <c r="M4" s="9"/>
      <c r="N4" s="9"/>
      <c r="O4" s="9"/>
      <c r="P4" s="9"/>
      <c r="Q4" s="10"/>
      <c r="S4" s="33" t="s">
        <v>15</v>
      </c>
      <c r="T4" s="35" t="s">
        <v>16</v>
      </c>
      <c r="V4" s="2" t="s">
        <v>17</v>
      </c>
      <c r="W4" s="66">
        <v>170</v>
      </c>
      <c r="X4" s="66">
        <v>190</v>
      </c>
    </row>
    <row r="5" spans="1:27" ht="16.5" thickBot="1" x14ac:dyDescent="0.3">
      <c r="A5" s="1"/>
      <c r="B5" s="1"/>
      <c r="C5" s="1"/>
      <c r="D5" s="5"/>
      <c r="E5" s="4"/>
      <c r="F5" s="4" t="s">
        <v>18</v>
      </c>
      <c r="G5" s="4"/>
      <c r="H5" s="4"/>
      <c r="I5" s="4"/>
      <c r="J5" s="4"/>
      <c r="K5" s="3"/>
      <c r="L5" s="3" t="s">
        <v>19</v>
      </c>
      <c r="M5" s="3"/>
      <c r="N5" s="3"/>
      <c r="O5" s="3"/>
      <c r="P5" s="3"/>
      <c r="Q5" s="11"/>
      <c r="S5" s="44" t="s">
        <v>20</v>
      </c>
      <c r="T5" s="67">
        <v>80</v>
      </c>
      <c r="V5" s="2" t="s">
        <v>16</v>
      </c>
      <c r="W5" s="66">
        <v>70</v>
      </c>
      <c r="X5" s="66">
        <v>10</v>
      </c>
    </row>
    <row r="6" spans="1:27" ht="15.75" customHeight="1" thickTop="1" x14ac:dyDescent="0.25">
      <c r="B6" s="7"/>
      <c r="C6" s="8"/>
      <c r="D6" s="6"/>
      <c r="E6" s="4"/>
      <c r="F6" s="4"/>
      <c r="G6" s="4"/>
      <c r="H6" s="4"/>
      <c r="I6" s="4"/>
      <c r="J6" s="4"/>
      <c r="K6" s="3"/>
      <c r="L6" s="3"/>
      <c r="M6" s="3"/>
      <c r="N6" s="3"/>
      <c r="O6" s="3"/>
      <c r="P6" s="3"/>
      <c r="Q6" s="11"/>
      <c r="S6" s="37" t="s">
        <v>21</v>
      </c>
      <c r="T6" s="60">
        <v>42</v>
      </c>
      <c r="V6" s="64" t="s">
        <v>22</v>
      </c>
      <c r="W6" s="65">
        <f>(W5*W4+X5*X4)/T5</f>
        <v>172.5</v>
      </c>
      <c r="Y6" s="65"/>
      <c r="AA6" s="65"/>
    </row>
    <row r="7" spans="1:27" ht="15.75" x14ac:dyDescent="0.25">
      <c r="B7" s="5"/>
      <c r="C7" s="4"/>
      <c r="D7" s="4"/>
      <c r="E7" s="6"/>
      <c r="F7" s="4"/>
      <c r="G7" s="4"/>
      <c r="H7" s="4"/>
      <c r="I7" s="4"/>
      <c r="J7" s="4"/>
      <c r="K7" s="3"/>
      <c r="L7" s="3"/>
      <c r="M7" s="3"/>
      <c r="N7" s="3"/>
      <c r="O7" s="3"/>
      <c r="P7" s="3"/>
      <c r="Q7" s="11"/>
      <c r="S7" s="38" t="s">
        <v>23</v>
      </c>
      <c r="T7" s="60">
        <v>11</v>
      </c>
      <c r="Y7" s="65"/>
      <c r="AA7" s="65"/>
    </row>
    <row r="8" spans="1:27" ht="15.75" x14ac:dyDescent="0.25">
      <c r="B8" s="5"/>
      <c r="C8" s="4"/>
      <c r="D8" s="51"/>
      <c r="E8" s="51"/>
      <c r="F8" s="50"/>
      <c r="G8" s="51"/>
      <c r="H8" s="51"/>
      <c r="I8" s="51"/>
      <c r="J8" s="51"/>
      <c r="K8" s="52"/>
      <c r="L8" s="52"/>
      <c r="M8" s="52"/>
      <c r="N8" s="52"/>
      <c r="O8" s="3"/>
      <c r="P8" s="3"/>
      <c r="Q8" s="11"/>
      <c r="S8" s="36" t="s">
        <v>24</v>
      </c>
      <c r="T8" s="60">
        <v>45</v>
      </c>
      <c r="V8" s="2" t="s">
        <v>25</v>
      </c>
      <c r="W8" s="2">
        <v>150</v>
      </c>
    </row>
    <row r="9" spans="1:27" ht="15.75" x14ac:dyDescent="0.25">
      <c r="B9" s="5" t="s">
        <v>26</v>
      </c>
      <c r="C9" s="4"/>
      <c r="D9" s="51"/>
      <c r="E9" s="51"/>
      <c r="F9" s="51"/>
      <c r="G9" s="50"/>
      <c r="H9" s="51"/>
      <c r="I9" s="51"/>
      <c r="J9" s="51"/>
      <c r="K9" s="52"/>
      <c r="L9" s="52"/>
      <c r="M9" s="52"/>
      <c r="N9" s="52"/>
      <c r="O9" s="3"/>
      <c r="P9" s="3"/>
      <c r="Q9" s="11"/>
      <c r="S9" s="37" t="s">
        <v>27</v>
      </c>
      <c r="T9" s="63">
        <v>12</v>
      </c>
    </row>
    <row r="10" spans="1:27" ht="15.75" x14ac:dyDescent="0.25">
      <c r="B10" s="5"/>
      <c r="C10" s="4"/>
      <c r="D10" s="51"/>
      <c r="E10" s="51"/>
      <c r="F10" s="51"/>
      <c r="G10" s="51"/>
      <c r="H10" s="50"/>
      <c r="I10" s="51"/>
      <c r="J10" s="51"/>
      <c r="K10" s="51"/>
      <c r="L10" s="51"/>
      <c r="M10" s="51"/>
      <c r="N10" s="51"/>
      <c r="O10" s="4"/>
      <c r="P10" s="4"/>
      <c r="Q10" s="12"/>
      <c r="S10" s="39" t="s">
        <v>28</v>
      </c>
      <c r="T10" s="60">
        <v>9</v>
      </c>
      <c r="U10" s="47"/>
      <c r="V10" s="2" t="s">
        <v>29</v>
      </c>
      <c r="W10" s="59">
        <f>W8/W6</f>
        <v>0.86956521739130432</v>
      </c>
    </row>
    <row r="11" spans="1:27" ht="15.75" x14ac:dyDescent="0.25">
      <c r="B11" s="5"/>
      <c r="C11" s="4"/>
      <c r="D11" s="51"/>
      <c r="E11" s="51"/>
      <c r="F11" s="52"/>
      <c r="G11" s="52"/>
      <c r="H11" s="52"/>
      <c r="I11" s="50"/>
      <c r="J11" s="51"/>
      <c r="K11" s="51"/>
      <c r="L11" s="51"/>
      <c r="M11" s="51"/>
      <c r="N11" s="51"/>
      <c r="O11" s="4"/>
      <c r="P11" s="4"/>
      <c r="Q11" s="12"/>
      <c r="R11" s="40"/>
      <c r="S11" s="39" t="s">
        <v>30</v>
      </c>
      <c r="T11" s="60">
        <v>11</v>
      </c>
      <c r="U11" s="48"/>
      <c r="V11" s="48" t="s">
        <v>31</v>
      </c>
      <c r="W11" s="65" t="e">
        <f>#REF!</f>
        <v>#REF!</v>
      </c>
    </row>
    <row r="12" spans="1:27" ht="15.75" x14ac:dyDescent="0.25">
      <c r="B12" s="5"/>
      <c r="C12" s="4"/>
      <c r="D12" s="51"/>
      <c r="E12" s="51"/>
      <c r="F12" s="52" t="s">
        <v>32</v>
      </c>
      <c r="G12" s="52"/>
      <c r="H12" s="52"/>
      <c r="I12" s="50"/>
      <c r="J12" s="51"/>
      <c r="K12" s="51"/>
      <c r="L12" s="51"/>
      <c r="M12" s="51"/>
      <c r="N12" s="51"/>
      <c r="O12" s="4"/>
      <c r="P12" s="4"/>
      <c r="Q12" s="12"/>
      <c r="R12" s="40"/>
      <c r="S12" s="41" t="s">
        <v>33</v>
      </c>
      <c r="T12" s="60">
        <v>6</v>
      </c>
      <c r="V12" s="2" t="s">
        <v>34</v>
      </c>
      <c r="W12" s="65" t="e">
        <f>W11/T5</f>
        <v>#REF!</v>
      </c>
    </row>
    <row r="13" spans="1:27" ht="15.75" x14ac:dyDescent="0.25">
      <c r="B13" s="5"/>
      <c r="C13" s="4"/>
      <c r="D13" s="51"/>
      <c r="E13" s="51"/>
      <c r="F13" s="52"/>
      <c r="G13" s="52"/>
      <c r="H13" s="52"/>
      <c r="I13" s="50"/>
      <c r="J13" s="51"/>
      <c r="K13" s="51"/>
      <c r="L13" s="51"/>
      <c r="M13" s="51"/>
      <c r="N13" s="51"/>
      <c r="O13" s="4"/>
      <c r="P13" s="4"/>
      <c r="Q13" s="12"/>
      <c r="R13" s="40"/>
      <c r="S13" s="38" t="s">
        <v>35</v>
      </c>
      <c r="T13" s="60">
        <v>8</v>
      </c>
      <c r="V13" s="2" t="s">
        <v>36</v>
      </c>
      <c r="W13" s="65" t="e">
        <f>W10*W12</f>
        <v>#REF!</v>
      </c>
    </row>
    <row r="14" spans="1:27" ht="15.75" x14ac:dyDescent="0.25">
      <c r="B14" s="5"/>
      <c r="C14" s="4"/>
      <c r="D14" s="51"/>
      <c r="E14" s="51"/>
      <c r="F14" s="52"/>
      <c r="G14" s="52"/>
      <c r="H14" s="52"/>
      <c r="I14" s="50"/>
      <c r="J14" s="53"/>
      <c r="K14" s="53"/>
      <c r="L14" s="53"/>
      <c r="M14" s="51"/>
      <c r="N14" s="51"/>
      <c r="O14" s="4"/>
      <c r="P14" s="4"/>
      <c r="Q14" s="12"/>
      <c r="R14" s="30"/>
      <c r="S14" s="37" t="s">
        <v>37</v>
      </c>
      <c r="T14" s="60">
        <v>36</v>
      </c>
      <c r="V14" s="2" t="s">
        <v>38</v>
      </c>
      <c r="W14" s="65" t="e">
        <f>W13*T8</f>
        <v>#REF!</v>
      </c>
    </row>
    <row r="15" spans="1:27" ht="16.5" thickBot="1" x14ac:dyDescent="0.3">
      <c r="B15" s="5"/>
      <c r="C15" s="4"/>
      <c r="D15" s="51"/>
      <c r="E15" s="53"/>
      <c r="F15" s="53"/>
      <c r="G15" s="53"/>
      <c r="H15" s="53"/>
      <c r="I15" s="50"/>
      <c r="J15" s="53"/>
      <c r="K15" s="53"/>
      <c r="L15" s="53"/>
      <c r="M15" s="51"/>
      <c r="N15" s="51"/>
      <c r="O15" s="4"/>
      <c r="P15" s="4"/>
      <c r="Q15" s="12"/>
      <c r="S15" s="42" t="s">
        <v>39</v>
      </c>
      <c r="T15" s="62">
        <v>28</v>
      </c>
    </row>
    <row r="16" spans="1:27" ht="16.5" thickBot="1" x14ac:dyDescent="0.3">
      <c r="B16" s="5"/>
      <c r="C16" s="4"/>
      <c r="D16" s="51"/>
      <c r="E16" s="53"/>
      <c r="F16" s="53"/>
      <c r="G16" s="53"/>
      <c r="H16" s="53"/>
      <c r="I16" s="50"/>
      <c r="J16" s="53"/>
      <c r="K16" s="53"/>
      <c r="L16" s="53"/>
      <c r="M16" s="51"/>
      <c r="N16" s="51"/>
      <c r="O16" s="4"/>
      <c r="P16" s="4"/>
      <c r="Q16" s="12"/>
      <c r="S16" s="33" t="s">
        <v>7</v>
      </c>
      <c r="T16" s="68">
        <f>SUM(T5:T15)</f>
        <v>288</v>
      </c>
    </row>
    <row r="17" spans="2:20" ht="15.75" x14ac:dyDescent="0.25">
      <c r="B17" s="5"/>
      <c r="C17" s="13"/>
      <c r="D17" s="51"/>
      <c r="E17" s="53"/>
      <c r="F17" s="53"/>
      <c r="G17" s="54"/>
      <c r="H17" s="55"/>
      <c r="I17" s="55"/>
      <c r="J17" s="56"/>
      <c r="K17" s="50"/>
      <c r="L17" s="50"/>
      <c r="M17" s="50"/>
      <c r="N17" s="50"/>
      <c r="O17" s="6"/>
      <c r="P17" s="6"/>
      <c r="Q17" s="14"/>
    </row>
    <row r="18" spans="2:20" ht="16.5" thickBot="1" x14ac:dyDescent="0.3">
      <c r="B18" s="15"/>
      <c r="C18" s="3"/>
      <c r="D18" s="52"/>
      <c r="E18" s="52"/>
      <c r="F18" s="52"/>
      <c r="G18" s="57"/>
      <c r="H18" s="55"/>
      <c r="I18" s="55"/>
      <c r="J18" s="58"/>
      <c r="K18" s="51"/>
      <c r="L18" s="51"/>
      <c r="M18" s="51"/>
      <c r="N18" s="51"/>
      <c r="O18" s="4"/>
      <c r="P18" s="4"/>
      <c r="Q18" s="12"/>
      <c r="S18" s="34" t="s">
        <v>40</v>
      </c>
    </row>
    <row r="19" spans="2:20" ht="16.5" thickBot="1" x14ac:dyDescent="0.3">
      <c r="B19" s="15"/>
      <c r="C19" s="3" t="s">
        <v>41</v>
      </c>
      <c r="D19" s="3"/>
      <c r="E19" s="3"/>
      <c r="F19" s="3"/>
      <c r="G19" s="16"/>
      <c r="H19" s="49"/>
      <c r="I19" s="49"/>
      <c r="J19" s="17"/>
      <c r="K19" s="4" t="s">
        <v>42</v>
      </c>
      <c r="L19" s="4"/>
      <c r="M19" s="4"/>
      <c r="N19" s="18"/>
      <c r="O19" s="18"/>
      <c r="P19" s="18"/>
      <c r="Q19" s="19"/>
      <c r="S19" s="33" t="s">
        <v>43</v>
      </c>
      <c r="T19" s="35" t="s">
        <v>16</v>
      </c>
    </row>
    <row r="20" spans="2:20" ht="16.5" thickTop="1" x14ac:dyDescent="0.25">
      <c r="B20" s="15"/>
      <c r="C20" s="3"/>
      <c r="D20" s="3"/>
      <c r="E20" s="3"/>
      <c r="F20" s="3"/>
      <c r="G20" s="3"/>
      <c r="H20" s="20"/>
      <c r="I20" s="20"/>
      <c r="J20" s="4"/>
      <c r="K20" s="4"/>
      <c r="L20" s="4"/>
      <c r="M20" s="21"/>
      <c r="N20" s="22"/>
      <c r="O20" s="23"/>
      <c r="P20" s="23"/>
      <c r="Q20" s="23"/>
      <c r="S20" s="45" t="s">
        <v>2</v>
      </c>
      <c r="T20" s="67">
        <f>T10+T11</f>
        <v>20</v>
      </c>
    </row>
    <row r="21" spans="2:20" ht="15.75" x14ac:dyDescent="0.25">
      <c r="B21" s="15"/>
      <c r="C21" s="3"/>
      <c r="D21" s="3"/>
      <c r="E21" s="3"/>
      <c r="F21" s="3"/>
      <c r="G21" s="3"/>
      <c r="H21" s="3"/>
      <c r="I21" s="3"/>
      <c r="J21" s="4"/>
      <c r="K21" s="4"/>
      <c r="L21" s="4"/>
      <c r="M21" s="21"/>
      <c r="N21" s="24"/>
      <c r="O21" s="1"/>
      <c r="P21" s="1"/>
      <c r="Q21" s="1"/>
      <c r="S21" s="36" t="s">
        <v>3</v>
      </c>
      <c r="T21" s="60">
        <f>T5+T8+T15</f>
        <v>153</v>
      </c>
    </row>
    <row r="22" spans="2:20" ht="16.5" thickBot="1" x14ac:dyDescent="0.3">
      <c r="B22" s="25"/>
      <c r="C22" s="26"/>
      <c r="D22" s="26"/>
      <c r="E22" s="26"/>
      <c r="F22" s="26"/>
      <c r="G22" s="26"/>
      <c r="H22" s="26"/>
      <c r="I22" s="26"/>
      <c r="J22" s="27"/>
      <c r="K22" s="27"/>
      <c r="L22" s="27"/>
      <c r="M22" s="28"/>
      <c r="N22" s="24"/>
      <c r="O22" s="1"/>
      <c r="P22" s="1"/>
      <c r="Q22" s="1"/>
      <c r="S22" s="37" t="s">
        <v>4</v>
      </c>
      <c r="T22" s="60">
        <f>T6+T9+T14</f>
        <v>90</v>
      </c>
    </row>
    <row r="23" spans="2:20" ht="15.75" thickTop="1" x14ac:dyDescent="0.25">
      <c r="S23" s="38" t="s">
        <v>5</v>
      </c>
      <c r="T23" s="60">
        <f>T7+T13</f>
        <v>19</v>
      </c>
    </row>
    <row r="24" spans="2:20" ht="15.75" thickBot="1" x14ac:dyDescent="0.3">
      <c r="C24" s="2" t="s">
        <v>44</v>
      </c>
      <c r="S24" s="46" t="s">
        <v>6</v>
      </c>
      <c r="T24" s="62">
        <f>T12</f>
        <v>6</v>
      </c>
    </row>
    <row r="25" spans="2:20" ht="15.75" thickBot="1" x14ac:dyDescent="0.3">
      <c r="S25" s="33" t="s">
        <v>7</v>
      </c>
      <c r="T25" s="68">
        <f>SUM(T20:T24)</f>
        <v>288</v>
      </c>
    </row>
    <row r="26" spans="2:20" x14ac:dyDescent="0.25">
      <c r="B26" s="69" t="s">
        <v>45</v>
      </c>
    </row>
    <row r="27" spans="2:20" x14ac:dyDescent="0.25">
      <c r="B27" s="70" t="s">
        <v>46</v>
      </c>
    </row>
    <row r="28" spans="2:20" x14ac:dyDescent="0.25">
      <c r="B28" s="70" t="s">
        <v>47</v>
      </c>
    </row>
    <row r="31" spans="2:20" x14ac:dyDescent="0.25">
      <c r="B31" s="34"/>
    </row>
    <row r="32" spans="2:20" ht="15.75" thickBot="1" x14ac:dyDescent="0.3">
      <c r="B32" s="34" t="s">
        <v>48</v>
      </c>
      <c r="S32" s="34" t="s">
        <v>12</v>
      </c>
    </row>
    <row r="33" spans="2:20" ht="17.25" thickTop="1" thickBot="1" x14ac:dyDescent="0.3">
      <c r="B33" s="1"/>
      <c r="C33" s="1"/>
      <c r="D33" s="31"/>
      <c r="E33" s="29"/>
      <c r="F33" s="29"/>
      <c r="G33" s="8"/>
      <c r="H33" s="8"/>
      <c r="I33" s="8"/>
      <c r="J33" s="8"/>
      <c r="K33" s="9"/>
      <c r="L33" s="9"/>
      <c r="M33" s="9"/>
      <c r="N33" s="9"/>
      <c r="O33" s="9"/>
      <c r="P33" s="9"/>
      <c r="Q33" s="10"/>
      <c r="S33" s="33" t="s">
        <v>15</v>
      </c>
      <c r="T33" s="35" t="s">
        <v>16</v>
      </c>
    </row>
    <row r="34" spans="2:20" ht="16.5" thickBot="1" x14ac:dyDescent="0.3">
      <c r="B34" s="1"/>
      <c r="C34" s="1"/>
      <c r="D34" s="5"/>
      <c r="E34" s="4"/>
      <c r="F34" s="4" t="s">
        <v>18</v>
      </c>
      <c r="G34" s="4"/>
      <c r="H34" s="4"/>
      <c r="I34" s="4"/>
      <c r="J34" s="4"/>
      <c r="K34" s="3"/>
      <c r="L34" s="3" t="s">
        <v>19</v>
      </c>
      <c r="M34" s="3"/>
      <c r="N34" s="3"/>
      <c r="O34" s="3"/>
      <c r="P34" s="3"/>
      <c r="Q34" s="11"/>
      <c r="S34" s="44" t="s">
        <v>20</v>
      </c>
      <c r="T34" s="67">
        <v>80</v>
      </c>
    </row>
    <row r="35" spans="2:20" ht="16.5" thickTop="1" x14ac:dyDescent="0.25">
      <c r="B35" s="7"/>
      <c r="C35" s="8"/>
      <c r="D35" s="6"/>
      <c r="E35" s="4"/>
      <c r="F35" s="4"/>
      <c r="G35" s="4"/>
      <c r="H35" s="4"/>
      <c r="I35" s="4"/>
      <c r="J35" s="4"/>
      <c r="K35" s="3"/>
      <c r="L35" s="3"/>
      <c r="M35" s="3"/>
      <c r="N35" s="3"/>
      <c r="O35" s="3"/>
      <c r="P35" s="3"/>
      <c r="Q35" s="11"/>
      <c r="S35" s="37" t="s">
        <v>21</v>
      </c>
      <c r="T35" s="60">
        <v>39</v>
      </c>
    </row>
    <row r="36" spans="2:20" ht="15.75" x14ac:dyDescent="0.25">
      <c r="B36" s="5"/>
      <c r="C36" s="4"/>
      <c r="D36" s="4"/>
      <c r="E36" s="6"/>
      <c r="F36" s="4"/>
      <c r="G36" s="4"/>
      <c r="H36" s="4"/>
      <c r="I36" s="3"/>
      <c r="J36" s="3"/>
      <c r="K36" s="3"/>
      <c r="L36" s="3"/>
      <c r="M36" s="3"/>
      <c r="N36" s="3"/>
      <c r="O36" s="3"/>
      <c r="P36" s="3"/>
      <c r="Q36" s="11"/>
      <c r="S36" s="38" t="s">
        <v>23</v>
      </c>
      <c r="T36" s="60">
        <v>11</v>
      </c>
    </row>
    <row r="37" spans="2:20" ht="15.75" x14ac:dyDescent="0.25">
      <c r="B37" s="5"/>
      <c r="C37" s="4"/>
      <c r="D37" s="51"/>
      <c r="E37" s="51"/>
      <c r="F37" s="50"/>
      <c r="G37" s="51"/>
      <c r="H37" s="51"/>
      <c r="I37" s="51"/>
      <c r="J37" s="51"/>
      <c r="K37" s="52"/>
      <c r="L37" s="52"/>
      <c r="M37" s="52"/>
      <c r="N37" s="52"/>
      <c r="O37" s="3"/>
      <c r="P37" s="3"/>
      <c r="Q37" s="11"/>
      <c r="S37" s="36" t="s">
        <v>24</v>
      </c>
      <c r="T37" s="60">
        <v>39</v>
      </c>
    </row>
    <row r="38" spans="2:20" ht="15.75" x14ac:dyDescent="0.25">
      <c r="B38" s="5" t="s">
        <v>26</v>
      </c>
      <c r="C38" s="4"/>
      <c r="D38" s="51"/>
      <c r="E38" s="51"/>
      <c r="F38" s="51"/>
      <c r="G38" s="50"/>
      <c r="H38" s="51"/>
      <c r="I38" s="51"/>
      <c r="J38" s="51"/>
      <c r="K38" s="52"/>
      <c r="L38" s="52"/>
      <c r="M38" s="52"/>
      <c r="N38" s="52"/>
      <c r="O38" s="3"/>
      <c r="P38" s="3"/>
      <c r="Q38" s="11"/>
      <c r="S38" s="37" t="s">
        <v>27</v>
      </c>
      <c r="T38" s="61">
        <v>18</v>
      </c>
    </row>
    <row r="39" spans="2:20" ht="15.75" x14ac:dyDescent="0.25">
      <c r="B39" s="5"/>
      <c r="C39" s="4"/>
      <c r="D39" s="51"/>
      <c r="E39" s="51"/>
      <c r="F39" s="51"/>
      <c r="G39" s="51"/>
      <c r="H39" s="50"/>
      <c r="I39" s="51"/>
      <c r="J39" s="51"/>
      <c r="K39" s="51"/>
      <c r="L39" s="51"/>
      <c r="M39" s="51"/>
      <c r="N39" s="51"/>
      <c r="O39" s="4"/>
      <c r="P39" s="4"/>
      <c r="Q39" s="12"/>
      <c r="S39" s="39" t="s">
        <v>28</v>
      </c>
      <c r="T39" s="60">
        <v>12</v>
      </c>
    </row>
    <row r="40" spans="2:20" ht="15.75" x14ac:dyDescent="0.25">
      <c r="B40" s="5"/>
      <c r="C40" s="4"/>
      <c r="D40" s="52"/>
      <c r="E40" s="52"/>
      <c r="F40" s="52"/>
      <c r="G40" s="52"/>
      <c r="H40" s="52"/>
      <c r="I40" s="50"/>
      <c r="J40" s="51"/>
      <c r="K40" s="51"/>
      <c r="L40" s="51"/>
      <c r="M40" s="51"/>
      <c r="N40" s="51"/>
      <c r="O40" s="4"/>
      <c r="P40" s="4"/>
      <c r="Q40" s="12"/>
      <c r="R40" s="40"/>
      <c r="S40" s="39" t="s">
        <v>30</v>
      </c>
      <c r="T40" s="60">
        <v>11</v>
      </c>
    </row>
    <row r="41" spans="2:20" ht="15.75" x14ac:dyDescent="0.25">
      <c r="B41" s="5"/>
      <c r="C41" s="4"/>
      <c r="D41" s="52"/>
      <c r="E41" s="52"/>
      <c r="F41" s="52" t="s">
        <v>32</v>
      </c>
      <c r="G41" s="52"/>
      <c r="H41" s="52"/>
      <c r="I41" s="50"/>
      <c r="J41" s="51"/>
      <c r="K41" s="51"/>
      <c r="L41" s="51"/>
      <c r="M41" s="51"/>
      <c r="N41" s="51"/>
      <c r="O41" s="4"/>
      <c r="P41" s="4"/>
      <c r="Q41" s="12"/>
      <c r="R41" s="40"/>
      <c r="S41" s="41" t="s">
        <v>33</v>
      </c>
      <c r="T41" s="60">
        <v>5</v>
      </c>
    </row>
    <row r="42" spans="2:20" ht="15.75" x14ac:dyDescent="0.25">
      <c r="B42" s="5"/>
      <c r="C42" s="4"/>
      <c r="D42" s="52"/>
      <c r="E42" s="52"/>
      <c r="F42" s="52"/>
      <c r="G42" s="52"/>
      <c r="H42" s="52"/>
      <c r="I42" s="50"/>
      <c r="J42" s="51"/>
      <c r="K42" s="51"/>
      <c r="L42" s="53"/>
      <c r="M42" s="53"/>
      <c r="N42" s="51"/>
      <c r="O42" s="4"/>
      <c r="P42" s="4"/>
      <c r="Q42" s="12"/>
      <c r="R42" s="40"/>
      <c r="S42" s="38" t="s">
        <v>35</v>
      </c>
      <c r="T42" s="60">
        <v>8</v>
      </c>
    </row>
    <row r="43" spans="2:20" ht="15.75" x14ac:dyDescent="0.25">
      <c r="B43" s="5"/>
      <c r="C43" s="4"/>
      <c r="D43" s="51"/>
      <c r="E43" s="51"/>
      <c r="F43" s="52"/>
      <c r="G43" s="52"/>
      <c r="H43" s="52"/>
      <c r="I43" s="50"/>
      <c r="J43" s="53"/>
      <c r="K43" s="53"/>
      <c r="L43" s="53"/>
      <c r="M43" s="53"/>
      <c r="N43" s="51"/>
      <c r="O43" s="4"/>
      <c r="P43" s="4"/>
      <c r="Q43" s="12"/>
      <c r="R43" s="30"/>
      <c r="S43" s="37" t="s">
        <v>37</v>
      </c>
      <c r="T43" s="60">
        <v>34</v>
      </c>
    </row>
    <row r="44" spans="2:20" ht="16.5" thickBot="1" x14ac:dyDescent="0.3">
      <c r="B44" s="5"/>
      <c r="C44" s="4"/>
      <c r="D44" s="51"/>
      <c r="E44" s="53"/>
      <c r="F44" s="53"/>
      <c r="G44" s="53"/>
      <c r="H44" s="53"/>
      <c r="I44" s="50"/>
      <c r="J44" s="53"/>
      <c r="K44" s="53"/>
      <c r="L44" s="53"/>
      <c r="M44" s="51"/>
      <c r="N44" s="51"/>
      <c r="O44" s="4"/>
      <c r="P44" s="4"/>
      <c r="Q44" s="12"/>
      <c r="S44" s="42" t="s">
        <v>39</v>
      </c>
      <c r="T44" s="62">
        <v>31</v>
      </c>
    </row>
    <row r="45" spans="2:20" ht="16.5" thickBot="1" x14ac:dyDescent="0.3">
      <c r="B45" s="5"/>
      <c r="C45" s="4"/>
      <c r="D45" s="51"/>
      <c r="E45" s="53"/>
      <c r="F45" s="53"/>
      <c r="G45" s="53"/>
      <c r="H45" s="53"/>
      <c r="I45" s="50"/>
      <c r="J45" s="53"/>
      <c r="K45" s="53"/>
      <c r="L45" s="53"/>
      <c r="M45" s="51"/>
      <c r="N45" s="51"/>
      <c r="O45" s="4"/>
      <c r="P45" s="4"/>
      <c r="Q45" s="12"/>
      <c r="S45" s="33" t="s">
        <v>7</v>
      </c>
      <c r="T45" s="68">
        <f>SUM(T34:T44)</f>
        <v>288</v>
      </c>
    </row>
    <row r="46" spans="2:20" ht="15.75" x14ac:dyDescent="0.25">
      <c r="B46" s="5"/>
      <c r="C46" s="13"/>
      <c r="D46" s="51"/>
      <c r="E46" s="53"/>
      <c r="F46" s="53"/>
      <c r="G46" s="54"/>
      <c r="H46" s="55"/>
      <c r="I46" s="55"/>
      <c r="J46" s="56"/>
      <c r="K46" s="50"/>
      <c r="L46" s="50"/>
      <c r="M46" s="50"/>
      <c r="N46" s="50"/>
      <c r="O46" s="6"/>
      <c r="P46" s="6"/>
      <c r="Q46" s="14"/>
    </row>
    <row r="47" spans="2:20" ht="16.5" thickBot="1" x14ac:dyDescent="0.3">
      <c r="B47" s="15"/>
      <c r="C47" s="3"/>
      <c r="D47" s="52"/>
      <c r="E47" s="52"/>
      <c r="F47" s="52"/>
      <c r="G47" s="57"/>
      <c r="H47" s="55"/>
      <c r="I47" s="55"/>
      <c r="J47" s="58"/>
      <c r="K47" s="51"/>
      <c r="L47" s="51"/>
      <c r="M47" s="51"/>
      <c r="N47" s="51"/>
      <c r="O47" s="4"/>
      <c r="P47" s="4"/>
      <c r="Q47" s="12"/>
      <c r="S47" s="34" t="s">
        <v>40</v>
      </c>
    </row>
    <row r="48" spans="2:20" ht="16.5" thickBot="1" x14ac:dyDescent="0.3">
      <c r="B48" s="15"/>
      <c r="C48" s="3" t="s">
        <v>41</v>
      </c>
      <c r="D48" s="3"/>
      <c r="E48" s="3"/>
      <c r="F48" s="3"/>
      <c r="G48" s="16"/>
      <c r="H48" s="49"/>
      <c r="I48" s="4"/>
      <c r="J48" s="17"/>
      <c r="K48" s="4" t="s">
        <v>42</v>
      </c>
      <c r="L48" s="4"/>
      <c r="M48" s="4"/>
      <c r="N48" s="18"/>
      <c r="O48" s="18"/>
      <c r="P48" s="18"/>
      <c r="Q48" s="19"/>
      <c r="S48" s="33" t="s">
        <v>43</v>
      </c>
      <c r="T48" s="35" t="s">
        <v>16</v>
      </c>
    </row>
    <row r="49" spans="2:20" ht="16.5" thickTop="1" x14ac:dyDescent="0.25">
      <c r="B49" s="15"/>
      <c r="C49" s="3"/>
      <c r="D49" s="3"/>
      <c r="E49" s="3"/>
      <c r="F49" s="3"/>
      <c r="G49" s="3"/>
      <c r="H49" s="20"/>
      <c r="I49" s="4"/>
      <c r="J49" s="4"/>
      <c r="K49" s="4"/>
      <c r="L49" s="4"/>
      <c r="M49" s="21"/>
      <c r="N49" s="22"/>
      <c r="O49" s="23"/>
      <c r="P49" s="23"/>
      <c r="Q49" s="23"/>
      <c r="S49" s="45" t="s">
        <v>2</v>
      </c>
      <c r="T49" s="67">
        <f>T39+T40</f>
        <v>23</v>
      </c>
    </row>
    <row r="50" spans="2:20" ht="15.75" x14ac:dyDescent="0.25">
      <c r="B50" s="15"/>
      <c r="C50" s="3"/>
      <c r="D50" s="3"/>
      <c r="E50" s="3"/>
      <c r="F50" s="3"/>
      <c r="G50" s="3"/>
      <c r="H50" s="3"/>
      <c r="I50" s="4"/>
      <c r="J50" s="4"/>
      <c r="K50" s="4"/>
      <c r="L50" s="4"/>
      <c r="M50" s="21"/>
      <c r="N50" s="24"/>
      <c r="O50" s="1"/>
      <c r="P50" s="1"/>
      <c r="Q50" s="1"/>
      <c r="S50" s="36" t="s">
        <v>3</v>
      </c>
      <c r="T50" s="60">
        <f>T34+T37+T44</f>
        <v>150</v>
      </c>
    </row>
    <row r="51" spans="2:20" ht="16.5" thickBot="1" x14ac:dyDescent="0.3">
      <c r="B51" s="25"/>
      <c r="C51" s="26"/>
      <c r="D51" s="26"/>
      <c r="E51" s="26"/>
      <c r="F51" s="26"/>
      <c r="G51" s="26"/>
      <c r="H51" s="26"/>
      <c r="I51" s="26"/>
      <c r="J51" s="27"/>
      <c r="K51" s="27"/>
      <c r="L51" s="27"/>
      <c r="M51" s="28"/>
      <c r="N51" s="24"/>
      <c r="O51" s="1"/>
      <c r="P51" s="1"/>
      <c r="Q51" s="1"/>
      <c r="S51" s="37" t="s">
        <v>4</v>
      </c>
      <c r="T51" s="60">
        <f>T35+T38+T43</f>
        <v>91</v>
      </c>
    </row>
    <row r="52" spans="2:20" ht="15.75" thickTop="1" x14ac:dyDescent="0.25">
      <c r="S52" s="38" t="s">
        <v>5</v>
      </c>
      <c r="T52" s="60">
        <f>T36+T42</f>
        <v>19</v>
      </c>
    </row>
    <row r="53" spans="2:20" ht="15.75" thickBot="1" x14ac:dyDescent="0.3">
      <c r="C53" s="2" t="s">
        <v>44</v>
      </c>
      <c r="S53" s="46" t="s">
        <v>6</v>
      </c>
      <c r="T53" s="62">
        <f>T41</f>
        <v>5</v>
      </c>
    </row>
    <row r="54" spans="2:20" ht="15.75" thickBot="1" x14ac:dyDescent="0.3">
      <c r="S54" s="33" t="s">
        <v>7</v>
      </c>
      <c r="T54" s="68">
        <f>SUM(T49:T53)</f>
        <v>288</v>
      </c>
    </row>
    <row r="56" spans="2:20" x14ac:dyDescent="0.25">
      <c r="D56"/>
      <c r="E56"/>
      <c r="F56"/>
      <c r="G56"/>
      <c r="H56"/>
      <c r="I56"/>
      <c r="J56"/>
      <c r="K56"/>
      <c r="L56"/>
      <c r="M56"/>
      <c r="N56"/>
      <c r="S56" s="43"/>
    </row>
    <row r="57" spans="2:20" x14ac:dyDescent="0.25">
      <c r="D57"/>
      <c r="E57"/>
      <c r="F57"/>
      <c r="G57"/>
      <c r="H57"/>
      <c r="I57"/>
      <c r="J57"/>
      <c r="K57"/>
      <c r="L57"/>
      <c r="M57"/>
      <c r="N57"/>
    </row>
    <row r="58" spans="2:20" x14ac:dyDescent="0.25">
      <c r="B58" s="34"/>
      <c r="D58"/>
      <c r="E58"/>
      <c r="F58"/>
      <c r="G58"/>
      <c r="H58"/>
      <c r="I58"/>
      <c r="J58"/>
      <c r="K58"/>
      <c r="L58"/>
      <c r="M58"/>
      <c r="N58"/>
    </row>
    <row r="59" spans="2:20" x14ac:dyDescent="0.25">
      <c r="B59" s="34"/>
      <c r="D59"/>
      <c r="E59"/>
      <c r="F59"/>
      <c r="G59"/>
      <c r="H59"/>
      <c r="I59"/>
      <c r="J59"/>
      <c r="K59"/>
      <c r="L59"/>
      <c r="M59"/>
      <c r="N59"/>
    </row>
    <row r="60" spans="2:20" x14ac:dyDescent="0.25">
      <c r="B60" s="34"/>
    </row>
  </sheetData>
  <conditionalFormatting sqref="T5:T16 T20:T25">
    <cfRule type="expression" dxfId="1" priority="2">
      <formula>Answers=1</formula>
    </cfRule>
  </conditionalFormatting>
  <conditionalFormatting sqref="T34:T45 T49:T54">
    <cfRule type="expression" dxfId="0" priority="1">
      <formula>Answers=1</formula>
    </cfRule>
  </conditionalFormatting>
  <pageMargins left="0.70866141732283472" right="0.70866141732283472" top="0.74803149606299213" bottom="0.74803149606299213" header="0.31496062992125984" footer="0.31496062992125984"/>
  <pageSetup paperSize="9" fitToHeight="0" orientation="landscape" r:id="rId1"/>
  <headerFooter>
    <oddFooter>&amp;L&amp;P&amp;CESCAP&amp;RSEEA Training  2016</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61F86-0578-475A-8BBF-020FD7DFF334}">
  <sheetPr>
    <pageSetUpPr fitToPage="1"/>
  </sheetPr>
  <dimension ref="A1:AU72"/>
  <sheetViews>
    <sheetView topLeftCell="A9" zoomScale="85" zoomScaleNormal="85" zoomScaleSheetLayoutView="143" workbookViewId="0">
      <selection activeCell="X39" sqref="X39"/>
    </sheetView>
  </sheetViews>
  <sheetFormatPr defaultRowHeight="15" x14ac:dyDescent="0.25"/>
  <cols>
    <col min="3" max="16" width="5.28515625" customWidth="1"/>
    <col min="17" max="17" width="32.85546875" customWidth="1"/>
    <col min="18" max="18" width="23.7109375" customWidth="1"/>
    <col min="19" max="19" width="3" customWidth="1"/>
    <col min="20" max="20" width="6.85546875" customWidth="1"/>
    <col min="21" max="21" width="4.85546875" customWidth="1"/>
    <col min="22" max="35" width="5.28515625" customWidth="1"/>
    <col min="36" max="36" width="18.42578125" customWidth="1"/>
    <col min="38" max="38" width="4.7109375" customWidth="1"/>
    <col min="39" max="39" width="2.85546875" customWidth="1"/>
    <col min="40" max="40" width="8.85546875" customWidth="1"/>
    <col min="41" max="41" width="1.5703125" customWidth="1"/>
    <col min="42" max="42" width="21.140625" customWidth="1"/>
  </cols>
  <sheetData>
    <row r="1" spans="1:43" x14ac:dyDescent="0.25">
      <c r="A1" s="320" t="s">
        <v>159</v>
      </c>
      <c r="C1" s="249"/>
      <c r="D1" s="249"/>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250"/>
      <c r="AK1" s="250"/>
      <c r="AL1" s="250"/>
      <c r="AM1" s="250"/>
      <c r="AN1" s="251"/>
      <c r="AO1" s="73"/>
      <c r="AP1" s="262"/>
      <c r="AQ1" s="262"/>
    </row>
    <row r="2" spans="1:43" ht="18" customHeight="1" x14ac:dyDescent="0.25">
      <c r="A2" s="321" t="s">
        <v>160</v>
      </c>
      <c r="B2" s="321" t="s">
        <v>161</v>
      </c>
      <c r="C2" s="25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254"/>
      <c r="AO2" s="73"/>
    </row>
    <row r="3" spans="1:43" ht="18" customHeight="1" x14ac:dyDescent="0.25">
      <c r="A3" s="320" t="s">
        <v>162</v>
      </c>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254"/>
      <c r="AO3" s="73"/>
    </row>
    <row r="4" spans="1:43" ht="18" customHeight="1" x14ac:dyDescent="0.25">
      <c r="A4" s="320" t="s">
        <v>163</v>
      </c>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254"/>
      <c r="AO4" s="73"/>
    </row>
    <row r="5" spans="1:43" ht="18" customHeight="1" x14ac:dyDescent="0.25">
      <c r="A5" s="320" t="s">
        <v>164</v>
      </c>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254"/>
      <c r="AO5" s="73"/>
    </row>
    <row r="6" spans="1:43" ht="18" customHeight="1" x14ac:dyDescent="0.25">
      <c r="A6" s="321" t="s">
        <v>165</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254"/>
      <c r="AO6" s="73"/>
    </row>
    <row r="7" spans="1:43" ht="18" customHeight="1" x14ac:dyDescent="0.25">
      <c r="A7" s="321" t="s">
        <v>126</v>
      </c>
      <c r="C7" s="253"/>
      <c r="D7" s="73"/>
      <c r="E7" s="73"/>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254"/>
      <c r="AO7" s="73"/>
    </row>
    <row r="8" spans="1:43" ht="18" customHeight="1" x14ac:dyDescent="0.25">
      <c r="A8" s="322" t="s">
        <v>122</v>
      </c>
      <c r="C8" s="25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254"/>
      <c r="AO8" s="73"/>
    </row>
    <row r="9" spans="1:43" ht="18" customHeight="1" x14ac:dyDescent="0.25">
      <c r="A9" s="258"/>
      <c r="B9" s="73"/>
      <c r="C9" s="253"/>
      <c r="D9" s="253"/>
      <c r="E9" s="73"/>
      <c r="F9" s="73"/>
      <c r="G9" s="73"/>
      <c r="H9" s="73"/>
      <c r="I9" s="73"/>
      <c r="J9" s="73"/>
      <c r="K9" s="73"/>
      <c r="L9" s="73"/>
      <c r="M9" s="73"/>
      <c r="N9" s="73"/>
      <c r="O9" s="73"/>
      <c r="P9" s="73"/>
      <c r="Q9" s="73"/>
      <c r="R9" s="73"/>
      <c r="S9" s="73"/>
      <c r="T9" s="73"/>
      <c r="U9" s="73"/>
      <c r="V9" s="73"/>
      <c r="W9" s="73"/>
      <c r="X9" s="73"/>
      <c r="Y9" s="73"/>
      <c r="Z9" s="73"/>
      <c r="AA9" s="73"/>
      <c r="AB9" s="73"/>
      <c r="AC9" s="73"/>
      <c r="AD9" s="73"/>
      <c r="AE9" s="73"/>
      <c r="AF9" s="73"/>
      <c r="AG9" s="73"/>
      <c r="AH9" s="73"/>
      <c r="AI9" s="73"/>
      <c r="AJ9" s="73"/>
      <c r="AK9" s="73"/>
      <c r="AL9" s="73"/>
      <c r="AM9" s="73"/>
      <c r="AN9" s="254"/>
      <c r="AO9" s="73"/>
    </row>
    <row r="10" spans="1:43" ht="18" customHeight="1" x14ac:dyDescent="0.25">
      <c r="A10" s="259"/>
      <c r="B10" s="73"/>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254"/>
      <c r="AO10" s="73"/>
    </row>
    <row r="11" spans="1:43" ht="18" customHeight="1" x14ac:dyDescent="0.25">
      <c r="A11" s="259"/>
      <c r="B11" s="73"/>
      <c r="C11" s="73"/>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254"/>
      <c r="AO11" s="73"/>
    </row>
    <row r="12" spans="1:43" ht="18" customHeight="1" x14ac:dyDescent="0.25">
      <c r="A12" s="259"/>
      <c r="B12" s="73"/>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254"/>
      <c r="AO12" s="73"/>
    </row>
    <row r="13" spans="1:43" ht="18" customHeight="1" x14ac:dyDescent="0.25">
      <c r="A13" s="259"/>
      <c r="B13" s="73"/>
      <c r="C13" s="73"/>
      <c r="D13" s="73"/>
      <c r="E13" s="73"/>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254"/>
      <c r="AO13" s="73"/>
    </row>
    <row r="14" spans="1:43" ht="18" customHeight="1" thickBot="1" x14ac:dyDescent="0.3">
      <c r="A14" s="260"/>
      <c r="B14" s="255"/>
      <c r="C14" s="255"/>
      <c r="D14" s="255"/>
      <c r="E14" s="255"/>
      <c r="F14" s="255"/>
      <c r="G14" s="255"/>
      <c r="H14" s="255"/>
      <c r="I14" s="255"/>
      <c r="J14" s="255"/>
      <c r="K14" s="255"/>
      <c r="L14" s="255"/>
      <c r="M14" s="255"/>
      <c r="N14" s="255"/>
      <c r="O14" s="255"/>
      <c r="P14" s="255"/>
      <c r="Q14" s="255"/>
      <c r="R14" s="255"/>
      <c r="S14" s="255"/>
      <c r="T14" s="255"/>
      <c r="U14" s="255"/>
      <c r="V14" s="255"/>
      <c r="W14" s="255"/>
      <c r="X14" s="255"/>
      <c r="Y14" s="255"/>
      <c r="Z14" s="255"/>
      <c r="AA14" s="255"/>
      <c r="AB14" s="255"/>
      <c r="AC14" s="255"/>
      <c r="AD14" s="255"/>
      <c r="AE14" s="255"/>
      <c r="AF14" s="255"/>
      <c r="AG14" s="255"/>
      <c r="AH14" s="255"/>
      <c r="AI14" s="255"/>
      <c r="AJ14" s="255"/>
      <c r="AK14" s="255"/>
      <c r="AL14" s="255"/>
      <c r="AM14" s="255"/>
      <c r="AN14" s="256"/>
      <c r="AO14" s="73"/>
    </row>
    <row r="17" spans="2:39" ht="18.75" x14ac:dyDescent="0.3">
      <c r="B17" s="303" t="s">
        <v>49</v>
      </c>
      <c r="C17" s="304"/>
      <c r="D17" s="304"/>
      <c r="E17" s="304"/>
      <c r="F17" s="304"/>
      <c r="G17" s="304"/>
      <c r="H17" s="304"/>
      <c r="I17" s="304"/>
      <c r="J17" s="304"/>
      <c r="K17" s="304"/>
      <c r="L17" s="304"/>
      <c r="M17" s="304"/>
      <c r="N17" s="304"/>
      <c r="O17" s="304"/>
      <c r="P17" s="304"/>
      <c r="Q17" s="304"/>
      <c r="R17" s="304"/>
    </row>
    <row r="18" spans="2:39" ht="28.5" customHeight="1" x14ac:dyDescent="0.3">
      <c r="B18" s="305" t="s">
        <v>55</v>
      </c>
      <c r="C18" s="306"/>
      <c r="D18" s="307"/>
      <c r="E18" s="308"/>
      <c r="F18" s="308"/>
      <c r="G18" s="308"/>
      <c r="H18" s="308"/>
      <c r="I18" s="308"/>
      <c r="J18" s="308"/>
      <c r="K18" s="308"/>
      <c r="L18" s="308"/>
      <c r="M18" s="308"/>
      <c r="N18" s="308"/>
      <c r="O18" s="308"/>
      <c r="P18" s="308"/>
      <c r="Q18" s="317" t="s">
        <v>138</v>
      </c>
      <c r="R18" s="318" t="s">
        <v>142</v>
      </c>
      <c r="V18" t="s">
        <v>168</v>
      </c>
    </row>
    <row r="19" spans="2:39" ht="28.5" customHeight="1" x14ac:dyDescent="0.3">
      <c r="B19" s="309" t="s">
        <v>63</v>
      </c>
      <c r="C19" s="309"/>
      <c r="D19" s="309"/>
      <c r="E19" s="310"/>
      <c r="F19" s="310"/>
      <c r="G19" s="310"/>
      <c r="H19" s="310"/>
      <c r="I19" s="310"/>
      <c r="J19" s="310"/>
      <c r="K19" s="310"/>
      <c r="L19" s="310"/>
      <c r="M19" s="310"/>
      <c r="N19" s="310"/>
      <c r="O19" s="310"/>
      <c r="P19" s="310"/>
      <c r="Q19" s="319">
        <v>150</v>
      </c>
      <c r="R19" s="319">
        <v>16</v>
      </c>
      <c r="V19">
        <v>5</v>
      </c>
    </row>
    <row r="20" spans="2:39" ht="28.5" customHeight="1" x14ac:dyDescent="0.3">
      <c r="B20" s="311" t="s">
        <v>53</v>
      </c>
      <c r="C20" s="311"/>
      <c r="D20" s="311"/>
      <c r="E20" s="312"/>
      <c r="F20" s="312"/>
      <c r="G20" s="312"/>
      <c r="H20" s="312"/>
      <c r="I20" s="312"/>
      <c r="J20" s="312"/>
      <c r="K20" s="312"/>
      <c r="L20" s="312"/>
      <c r="M20" s="312"/>
      <c r="N20" s="312"/>
      <c r="O20" s="312"/>
      <c r="P20" s="312"/>
      <c r="Q20" s="319">
        <v>5</v>
      </c>
      <c r="R20" s="319">
        <v>1</v>
      </c>
    </row>
    <row r="21" spans="2:39" ht="28.5" customHeight="1" x14ac:dyDescent="0.3">
      <c r="B21" s="313" t="s">
        <v>61</v>
      </c>
      <c r="C21" s="313"/>
      <c r="D21" s="313"/>
      <c r="E21" s="314"/>
      <c r="F21" s="314"/>
      <c r="G21" s="314"/>
      <c r="H21" s="314"/>
      <c r="I21" s="314"/>
      <c r="J21" s="314"/>
      <c r="K21" s="314"/>
      <c r="L21" s="314"/>
      <c r="M21" s="314"/>
      <c r="N21" s="314"/>
      <c r="O21" s="314"/>
      <c r="P21" s="314"/>
      <c r="Q21" s="319">
        <v>40</v>
      </c>
      <c r="R21" s="319">
        <v>4</v>
      </c>
    </row>
    <row r="22" spans="2:39" ht="28.5" customHeight="1" x14ac:dyDescent="0.3">
      <c r="B22" s="315" t="s">
        <v>54</v>
      </c>
      <c r="C22" s="315"/>
      <c r="D22" s="315"/>
      <c r="E22" s="316"/>
      <c r="F22" s="316"/>
      <c r="G22" s="316"/>
      <c r="H22" s="316"/>
      <c r="I22" s="316"/>
      <c r="J22" s="316"/>
      <c r="K22" s="316"/>
      <c r="L22" s="316"/>
      <c r="M22" s="316"/>
      <c r="N22" s="316"/>
      <c r="O22" s="316"/>
      <c r="P22" s="316"/>
      <c r="Q22" s="319">
        <v>0</v>
      </c>
      <c r="R22" s="319">
        <v>0</v>
      </c>
    </row>
    <row r="25" spans="2:39" ht="19.899999999999999" customHeight="1" x14ac:dyDescent="0.25">
      <c r="B25" s="71"/>
      <c r="C25" s="79" t="s">
        <v>129</v>
      </c>
      <c r="D25" s="75"/>
      <c r="E25" s="75"/>
      <c r="F25" s="79"/>
      <c r="G25" s="75"/>
      <c r="H25" s="75"/>
      <c r="I25" s="75"/>
      <c r="J25" s="75"/>
      <c r="K25" s="75"/>
      <c r="L25" s="75"/>
      <c r="M25" s="75"/>
      <c r="N25" s="75"/>
      <c r="O25" s="75"/>
      <c r="P25" s="75"/>
      <c r="Q25" s="75"/>
      <c r="R25" s="71"/>
      <c r="S25" s="71"/>
      <c r="T25" s="71"/>
      <c r="U25" s="71"/>
      <c r="V25" s="181" t="s">
        <v>127</v>
      </c>
      <c r="W25" s="71"/>
      <c r="X25" s="71"/>
      <c r="Y25" s="181"/>
      <c r="Z25" s="71"/>
      <c r="AA25" s="71"/>
      <c r="AB25" s="75"/>
      <c r="AC25" s="75"/>
      <c r="AD25" s="75"/>
      <c r="AE25" s="75"/>
      <c r="AF25" s="75"/>
      <c r="AG25" s="75"/>
      <c r="AH25" s="75"/>
      <c r="AI25" s="75"/>
      <c r="AJ25" s="75"/>
      <c r="AK25" s="71"/>
      <c r="AL25" s="71"/>
      <c r="AM25" s="71"/>
    </row>
    <row r="26" spans="2:39" ht="25.15" customHeight="1" thickBot="1" x14ac:dyDescent="0.3">
      <c r="B26" s="71"/>
      <c r="C26" s="81"/>
      <c r="D26" s="81"/>
      <c r="E26" s="82"/>
      <c r="F26" s="98">
        <f>$Q$19</f>
        <v>150</v>
      </c>
      <c r="G26" s="98">
        <f>$Q$19</f>
        <v>150</v>
      </c>
      <c r="H26" s="82"/>
      <c r="I26" s="83"/>
      <c r="J26" s="82"/>
      <c r="K26" s="82"/>
      <c r="L26" s="82"/>
      <c r="M26" s="82"/>
      <c r="N26" s="100">
        <f>$Q$19</f>
        <v>150</v>
      </c>
      <c r="O26" s="75"/>
      <c r="P26" s="90" t="s">
        <v>64</v>
      </c>
      <c r="R26" s="71"/>
      <c r="S26" s="71"/>
      <c r="T26" s="71"/>
      <c r="U26" s="71"/>
      <c r="V26" s="81"/>
      <c r="W26" s="81"/>
      <c r="X26" s="87"/>
      <c r="Y26" s="99">
        <f>F26+($R$19*5)</f>
        <v>230</v>
      </c>
      <c r="Z26" s="98">
        <f>G26+($R$19*5)</f>
        <v>230</v>
      </c>
      <c r="AA26" s="82"/>
      <c r="AB26" s="83"/>
      <c r="AC26" s="82"/>
      <c r="AD26" s="82"/>
      <c r="AE26" s="82"/>
      <c r="AF26" s="82"/>
      <c r="AG26" s="98">
        <f>N26+($R$19*5)</f>
        <v>230</v>
      </c>
      <c r="AH26" s="75"/>
      <c r="AI26" s="90" t="s">
        <v>64</v>
      </c>
      <c r="AK26" s="71"/>
      <c r="AL26" s="71"/>
      <c r="AM26" s="71"/>
    </row>
    <row r="27" spans="2:39" ht="25.15" customHeight="1" thickTop="1" thickBot="1" x14ac:dyDescent="0.3">
      <c r="B27" s="71"/>
      <c r="C27" s="81"/>
      <c r="D27" s="82"/>
      <c r="E27" s="82"/>
      <c r="F27" s="98">
        <f>$Q$19</f>
        <v>150</v>
      </c>
      <c r="G27" s="98">
        <f>$Q$19</f>
        <v>150</v>
      </c>
      <c r="H27" s="82"/>
      <c r="I27" s="82"/>
      <c r="J27" s="83"/>
      <c r="K27" s="82"/>
      <c r="L27" s="82"/>
      <c r="M27" s="100">
        <f t="shared" ref="L27:N28" si="0">$Q$19</f>
        <v>150</v>
      </c>
      <c r="N27" s="100">
        <f t="shared" si="0"/>
        <v>150</v>
      </c>
      <c r="O27" s="75"/>
      <c r="P27" s="89"/>
      <c r="Q27" s="91" t="s">
        <v>63</v>
      </c>
      <c r="R27" s="71"/>
      <c r="S27" s="71"/>
      <c r="T27" s="71"/>
      <c r="U27" s="71"/>
      <c r="V27" s="81"/>
      <c r="W27" s="87"/>
      <c r="X27" s="273"/>
      <c r="Y27" s="276">
        <v>230</v>
      </c>
      <c r="Z27" s="274">
        <f>G27+($R$19*5)</f>
        <v>230</v>
      </c>
      <c r="AA27" s="82"/>
      <c r="AB27" s="82"/>
      <c r="AC27" s="83"/>
      <c r="AD27" s="82"/>
      <c r="AE27" s="82"/>
      <c r="AF27" s="98">
        <f>M27+($R$19*5)</f>
        <v>230</v>
      </c>
      <c r="AG27" s="98">
        <f>N27+($R$19*5)</f>
        <v>230</v>
      </c>
      <c r="AH27" s="75"/>
      <c r="AI27" s="89"/>
      <c r="AJ27" s="91" t="s">
        <v>63</v>
      </c>
      <c r="AK27" s="71"/>
      <c r="AL27" s="71"/>
      <c r="AM27" s="71"/>
    </row>
    <row r="28" spans="2:39" ht="25.15" customHeight="1" thickTop="1" thickBot="1" x14ac:dyDescent="0.3">
      <c r="B28" s="71"/>
      <c r="C28" s="82"/>
      <c r="D28" s="82"/>
      <c r="E28" s="82"/>
      <c r="F28" s="82"/>
      <c r="G28" s="84"/>
      <c r="H28" s="84"/>
      <c r="I28" s="82"/>
      <c r="J28" s="83"/>
      <c r="K28" s="82"/>
      <c r="L28" s="100">
        <f t="shared" si="0"/>
        <v>150</v>
      </c>
      <c r="M28" s="100">
        <f t="shared" si="0"/>
        <v>150</v>
      </c>
      <c r="N28" s="100">
        <f t="shared" si="0"/>
        <v>150</v>
      </c>
      <c r="O28" s="75"/>
      <c r="P28" s="92"/>
      <c r="Q28" s="88" t="s">
        <v>53</v>
      </c>
      <c r="R28" s="71"/>
      <c r="S28" s="71"/>
      <c r="T28" s="71"/>
      <c r="U28" s="71"/>
      <c r="V28" s="87"/>
      <c r="W28" s="87"/>
      <c r="X28" s="87"/>
      <c r="Y28" s="275"/>
      <c r="Z28" s="84"/>
      <c r="AA28" s="84"/>
      <c r="AB28" s="82"/>
      <c r="AC28" s="83"/>
      <c r="AD28" s="82"/>
      <c r="AE28" s="98">
        <f>L28+($R$19*5)</f>
        <v>230</v>
      </c>
      <c r="AF28" s="99">
        <f>M28+($R$19*5)</f>
        <v>230</v>
      </c>
      <c r="AG28" s="98">
        <f>N28+($R$19*5)</f>
        <v>230</v>
      </c>
      <c r="AH28" s="75"/>
      <c r="AI28" s="92"/>
      <c r="AJ28" s="88" t="s">
        <v>53</v>
      </c>
      <c r="AK28" s="71"/>
      <c r="AL28" s="71"/>
      <c r="AM28" s="71"/>
    </row>
    <row r="29" spans="2:39" ht="25.15" customHeight="1" thickTop="1" thickBot="1" x14ac:dyDescent="0.3">
      <c r="B29" s="71"/>
      <c r="C29" s="99">
        <f>$Q$19</f>
        <v>150</v>
      </c>
      <c r="D29" s="99">
        <f>$Q$19</f>
        <v>150</v>
      </c>
      <c r="E29" s="99">
        <f t="shared" ref="E29:F30" si="1">$Q$19</f>
        <v>150</v>
      </c>
      <c r="F29" s="99">
        <f t="shared" si="1"/>
        <v>150</v>
      </c>
      <c r="G29" s="84"/>
      <c r="H29" s="84"/>
      <c r="I29" s="82"/>
      <c r="J29" s="83"/>
      <c r="K29" s="82"/>
      <c r="L29" s="82"/>
      <c r="M29" s="82"/>
      <c r="N29" s="82"/>
      <c r="O29" s="75"/>
      <c r="P29" s="93"/>
      <c r="Q29" s="88" t="s">
        <v>61</v>
      </c>
      <c r="R29" s="71"/>
      <c r="S29" s="71"/>
      <c r="T29" s="71"/>
      <c r="U29" s="71"/>
      <c r="V29" s="98">
        <f t="shared" ref="V29:Y30" si="2">C29+($R$19*5)</f>
        <v>230</v>
      </c>
      <c r="W29" s="98">
        <f t="shared" si="2"/>
        <v>230</v>
      </c>
      <c r="X29" s="98">
        <f t="shared" si="2"/>
        <v>230</v>
      </c>
      <c r="Y29" s="98">
        <f t="shared" si="2"/>
        <v>230</v>
      </c>
      <c r="Z29" s="84"/>
      <c r="AA29" s="84"/>
      <c r="AB29" s="82"/>
      <c r="AC29" s="83"/>
      <c r="AD29" s="82"/>
      <c r="AE29" s="277"/>
      <c r="AF29" s="279">
        <v>120</v>
      </c>
      <c r="AG29" s="280">
        <f>Q21+($R$19*5)</f>
        <v>120</v>
      </c>
      <c r="AH29" s="75"/>
      <c r="AI29" s="93"/>
      <c r="AJ29" s="88" t="s">
        <v>61</v>
      </c>
      <c r="AK29" s="71"/>
      <c r="AL29" s="71"/>
      <c r="AM29" s="71"/>
    </row>
    <row r="30" spans="2:39" ht="25.15" customHeight="1" thickTop="1" thickBot="1" x14ac:dyDescent="0.3">
      <c r="B30" s="71"/>
      <c r="C30" s="99">
        <f>$Q$19</f>
        <v>150</v>
      </c>
      <c r="D30" s="99">
        <f>$Q$19</f>
        <v>150</v>
      </c>
      <c r="E30" s="99">
        <f t="shared" si="1"/>
        <v>150</v>
      </c>
      <c r="F30" s="99">
        <f t="shared" si="1"/>
        <v>150</v>
      </c>
      <c r="G30" s="82"/>
      <c r="H30" s="82"/>
      <c r="I30" s="82"/>
      <c r="J30" s="83"/>
      <c r="K30" s="82"/>
      <c r="L30" s="82"/>
      <c r="M30" s="82"/>
      <c r="N30" s="82"/>
      <c r="O30" s="75"/>
      <c r="P30" s="94"/>
      <c r="Q30" s="88" t="s">
        <v>54</v>
      </c>
      <c r="R30" s="71"/>
      <c r="S30" s="71"/>
      <c r="T30" s="71"/>
      <c r="U30" s="71"/>
      <c r="V30" s="98">
        <f t="shared" si="2"/>
        <v>230</v>
      </c>
      <c r="W30" s="99">
        <f t="shared" si="2"/>
        <v>230</v>
      </c>
      <c r="X30" s="98">
        <f t="shared" si="2"/>
        <v>230</v>
      </c>
      <c r="Y30" s="98">
        <f t="shared" si="2"/>
        <v>230</v>
      </c>
      <c r="Z30" s="265"/>
      <c r="AA30" s="265"/>
      <c r="AB30" s="82"/>
      <c r="AC30" s="83"/>
      <c r="AD30" s="82"/>
      <c r="AE30" s="82"/>
      <c r="AF30" s="278"/>
      <c r="AG30" s="280">
        <f>Q21+($R$19*5)</f>
        <v>120</v>
      </c>
      <c r="AH30" s="75"/>
      <c r="AI30" s="94"/>
      <c r="AJ30" s="88" t="s">
        <v>54</v>
      </c>
      <c r="AK30" s="71"/>
      <c r="AL30" s="71"/>
      <c r="AM30" s="71"/>
    </row>
    <row r="31" spans="2:39" ht="25.15" customHeight="1" thickTop="1" thickBot="1" x14ac:dyDescent="0.3">
      <c r="B31" s="71"/>
      <c r="C31" s="99">
        <f t="shared" ref="C31:D33" si="3">$Q$19</f>
        <v>150</v>
      </c>
      <c r="D31" s="99">
        <f t="shared" si="3"/>
        <v>150</v>
      </c>
      <c r="E31" s="82"/>
      <c r="F31" s="82"/>
      <c r="G31" s="82"/>
      <c r="H31" s="82"/>
      <c r="I31" s="82"/>
      <c r="J31" s="82"/>
      <c r="K31" s="83"/>
      <c r="L31" s="82"/>
      <c r="M31" s="82"/>
      <c r="N31" s="82"/>
      <c r="O31" s="75"/>
      <c r="P31" s="95"/>
      <c r="Q31" s="96"/>
      <c r="R31" s="71"/>
      <c r="S31" s="71"/>
      <c r="T31" s="71"/>
      <c r="U31" s="71"/>
      <c r="V31" s="281">
        <f>C31+($R$19*5)</f>
        <v>230</v>
      </c>
      <c r="W31" s="283">
        <v>95</v>
      </c>
      <c r="X31" s="282"/>
      <c r="Y31" s="82"/>
      <c r="Z31" s="82"/>
      <c r="AA31" s="82"/>
      <c r="AB31" s="82"/>
      <c r="AC31" s="82"/>
      <c r="AD31" s="83"/>
      <c r="AE31" s="82"/>
      <c r="AF31" s="82"/>
      <c r="AG31" s="82"/>
      <c r="AH31" s="75"/>
      <c r="AI31" s="85" t="s">
        <v>96</v>
      </c>
      <c r="AJ31" s="76"/>
      <c r="AK31" s="71"/>
      <c r="AL31" s="71"/>
      <c r="AM31" s="71"/>
    </row>
    <row r="32" spans="2:39" ht="25.15" customHeight="1" thickTop="1" thickBot="1" x14ac:dyDescent="0.3">
      <c r="B32" s="71"/>
      <c r="C32" s="99">
        <f t="shared" si="3"/>
        <v>150</v>
      </c>
      <c r="D32" s="99">
        <f t="shared" si="3"/>
        <v>150</v>
      </c>
      <c r="E32" s="82"/>
      <c r="F32" s="82"/>
      <c r="G32" s="82"/>
      <c r="H32" s="82"/>
      <c r="I32" s="82"/>
      <c r="J32" s="82"/>
      <c r="K32" s="83"/>
      <c r="L32" s="82"/>
      <c r="M32" s="84"/>
      <c r="N32" s="81"/>
      <c r="O32" s="75"/>
      <c r="P32" s="95"/>
      <c r="Q32" s="97"/>
      <c r="R32" s="71"/>
      <c r="S32" s="71"/>
      <c r="T32" s="71"/>
      <c r="U32" s="71"/>
      <c r="V32" s="293">
        <v>50</v>
      </c>
      <c r="W32" s="283">
        <v>95</v>
      </c>
      <c r="X32" s="282"/>
      <c r="Y32" s="82"/>
      <c r="Z32" s="82"/>
      <c r="AA32" s="82"/>
      <c r="AB32" s="82"/>
      <c r="AC32" s="82"/>
      <c r="AD32" s="83"/>
      <c r="AE32" s="82"/>
      <c r="AF32" s="84"/>
      <c r="AG32" s="86"/>
      <c r="AH32" s="75"/>
      <c r="AI32" s="101"/>
      <c r="AJ32" s="80" t="s">
        <v>62</v>
      </c>
      <c r="AK32" s="71"/>
      <c r="AL32" s="71"/>
      <c r="AM32" s="71"/>
    </row>
    <row r="33" spans="2:47" ht="25.15" customHeight="1" thickTop="1" thickBot="1" x14ac:dyDescent="0.3">
      <c r="B33" s="71"/>
      <c r="C33" s="98">
        <f t="shared" si="3"/>
        <v>150</v>
      </c>
      <c r="D33" s="98">
        <f t="shared" si="3"/>
        <v>150</v>
      </c>
      <c r="E33" s="82"/>
      <c r="F33" s="82"/>
      <c r="G33" s="82"/>
      <c r="H33" s="82"/>
      <c r="I33" s="82"/>
      <c r="J33" s="82"/>
      <c r="K33" s="82"/>
      <c r="L33" s="83"/>
      <c r="M33" s="84"/>
      <c r="N33" s="81"/>
      <c r="O33" s="75"/>
      <c r="P33" s="77"/>
      <c r="Q33" s="76"/>
      <c r="R33" s="71"/>
      <c r="S33" s="71"/>
      <c r="T33" s="71"/>
      <c r="U33" s="71"/>
      <c r="V33" s="293">
        <v>50</v>
      </c>
      <c r="W33" s="283">
        <v>95</v>
      </c>
      <c r="X33" s="282"/>
      <c r="Y33" s="82"/>
      <c r="Z33" s="82"/>
      <c r="AA33" s="82"/>
      <c r="AB33" s="82"/>
      <c r="AC33" s="82"/>
      <c r="AD33" s="82"/>
      <c r="AE33" s="83"/>
      <c r="AF33" s="84"/>
      <c r="AG33" s="86"/>
      <c r="AH33" s="75"/>
      <c r="AK33" s="71"/>
      <c r="AL33" s="71"/>
      <c r="AM33" s="71"/>
    </row>
    <row r="34" spans="2:47" ht="19.899999999999999" customHeight="1" thickTop="1" thickBot="1" x14ac:dyDescent="0.3">
      <c r="B34" s="78"/>
      <c r="C34" s="71"/>
      <c r="D34" s="71"/>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K34" s="71"/>
      <c r="AL34" s="71"/>
      <c r="AM34" s="71"/>
    </row>
    <row r="35" spans="2:47" ht="15.75" thickBot="1" x14ac:dyDescent="0.3">
      <c r="Q35" s="257" t="s">
        <v>121</v>
      </c>
      <c r="R35" s="103"/>
      <c r="S35" s="103"/>
      <c r="T35" s="336" t="s">
        <v>51</v>
      </c>
      <c r="U35" s="337"/>
      <c r="V35" s="337"/>
      <c r="W35" s="337"/>
      <c r="X35" s="337"/>
      <c r="Y35" s="337"/>
      <c r="Z35" s="338"/>
      <c r="AA35" s="294"/>
      <c r="AB35" s="294"/>
      <c r="AC35" s="294"/>
    </row>
    <row r="36" spans="2:47" ht="236.25" thickBot="1" x14ac:dyDescent="0.3">
      <c r="Q36" s="114" t="s">
        <v>56</v>
      </c>
      <c r="R36" s="104"/>
      <c r="S36" s="104"/>
      <c r="T36" s="106" t="s">
        <v>144</v>
      </c>
      <c r="U36" s="107" t="s">
        <v>58</v>
      </c>
      <c r="V36" s="107" t="s">
        <v>57</v>
      </c>
      <c r="W36" s="107" t="s">
        <v>59</v>
      </c>
      <c r="X36" s="107" t="s">
        <v>60</v>
      </c>
      <c r="Y36" s="107" t="s">
        <v>65</v>
      </c>
      <c r="Z36" s="295" t="s">
        <v>128</v>
      </c>
    </row>
    <row r="37" spans="2:47" ht="19.5" customHeight="1" thickBot="1" x14ac:dyDescent="0.3">
      <c r="Q37" s="108" t="s">
        <v>112</v>
      </c>
      <c r="R37" s="109"/>
      <c r="S37" s="109"/>
      <c r="T37" s="268">
        <f>SUM(F26:G27)</f>
        <v>600</v>
      </c>
      <c r="U37" s="269">
        <f>4*R19*V19</f>
        <v>320</v>
      </c>
      <c r="V37" s="269"/>
      <c r="W37" s="269"/>
      <c r="X37" s="269"/>
      <c r="Y37" s="269">
        <f>U37+V37-W37-X37</f>
        <v>320</v>
      </c>
      <c r="Z37" s="296">
        <f>T37+Y37</f>
        <v>920</v>
      </c>
    </row>
    <row r="38" spans="2:47" ht="21" customHeight="1" thickBot="1" x14ac:dyDescent="0.3">
      <c r="Q38" s="110" t="s">
        <v>113</v>
      </c>
      <c r="R38" s="111"/>
      <c r="S38" s="111"/>
      <c r="T38" s="270">
        <f>SUM(N26:N28,M27:M28,L28)</f>
        <v>900</v>
      </c>
      <c r="U38" s="271">
        <f>6*R19*V19+3*R19*V19</f>
        <v>720</v>
      </c>
      <c r="V38" s="271">
        <f>40*COUNT(AF29:AG29)+40*COUNT(AG30)</f>
        <v>120</v>
      </c>
      <c r="W38" s="271"/>
      <c r="X38" s="271"/>
      <c r="Y38" s="269">
        <f t="shared" ref="Y38:Y41" si="4">U38+V38-W38-X38</f>
        <v>840</v>
      </c>
      <c r="Z38" s="296">
        <f t="shared" ref="Z38:Z39" si="5">T38+Y38</f>
        <v>1740</v>
      </c>
    </row>
    <row r="39" spans="2:47" ht="19.5" customHeight="1" thickBot="1" x14ac:dyDescent="0.3">
      <c r="Q39" s="110" t="s">
        <v>114</v>
      </c>
      <c r="R39" s="111"/>
      <c r="S39" s="111"/>
      <c r="T39" s="270">
        <f>SUM(C29:D33,E29:F30)</f>
        <v>2100</v>
      </c>
      <c r="U39" s="271">
        <f>R19*V19*(COUNT(V29:Y30)+COUNT(V31))+R21*V19*COUNT(W31:W33)</f>
        <v>780</v>
      </c>
      <c r="V39" s="271"/>
      <c r="W39" s="271">
        <v>200</v>
      </c>
      <c r="X39" s="271">
        <f>(150-75)*COUNT(W31:W33)</f>
        <v>225</v>
      </c>
      <c r="Y39" s="269">
        <f t="shared" si="4"/>
        <v>355</v>
      </c>
      <c r="Z39" s="296">
        <f t="shared" si="5"/>
        <v>2455</v>
      </c>
    </row>
    <row r="40" spans="2:47" ht="15.75" thickBot="1" x14ac:dyDescent="0.3">
      <c r="Q40" s="112" t="s">
        <v>43</v>
      </c>
      <c r="R40" s="113"/>
      <c r="S40" s="113"/>
      <c r="T40" s="117"/>
      <c r="U40" s="116"/>
      <c r="V40" s="116"/>
      <c r="W40" s="118"/>
      <c r="X40" s="118"/>
      <c r="Y40" s="118"/>
      <c r="Z40" s="297"/>
    </row>
    <row r="41" spans="2:47" ht="21" customHeight="1" thickBot="1" x14ac:dyDescent="0.3">
      <c r="Q41" s="108" t="s">
        <v>143</v>
      </c>
      <c r="R41" s="109"/>
      <c r="S41" s="109"/>
      <c r="T41" s="298">
        <f>SUM(T37:T39)</f>
        <v>3600</v>
      </c>
      <c r="U41" s="298">
        <f t="shared" ref="U41:Z41" si="6">SUM(U37:U39)</f>
        <v>1820</v>
      </c>
      <c r="V41" s="298">
        <f t="shared" si="6"/>
        <v>120</v>
      </c>
      <c r="W41" s="298">
        <f t="shared" si="6"/>
        <v>200</v>
      </c>
      <c r="X41" s="298">
        <f t="shared" si="6"/>
        <v>225</v>
      </c>
      <c r="Y41" s="298">
        <f t="shared" si="6"/>
        <v>1515</v>
      </c>
      <c r="Z41" s="298">
        <f t="shared" si="6"/>
        <v>5115</v>
      </c>
    </row>
    <row r="42" spans="2:47" x14ac:dyDescent="0.25">
      <c r="Q42" s="103"/>
      <c r="R42" s="103"/>
      <c r="S42" s="103"/>
      <c r="T42" s="78"/>
      <c r="V42" s="78"/>
      <c r="W42" s="102"/>
    </row>
    <row r="44" spans="2:47" ht="25.15" customHeight="1" x14ac:dyDescent="0.25"/>
    <row r="45" spans="2:47" ht="79.5" customHeight="1" x14ac:dyDescent="0.25"/>
    <row r="46" spans="2:47" ht="25.15" customHeight="1" x14ac:dyDescent="0.25">
      <c r="AQ46" s="339" t="s">
        <v>136</v>
      </c>
      <c r="AR46" s="340"/>
      <c r="AS46" s="340"/>
      <c r="AT46" s="340"/>
      <c r="AU46" s="341"/>
    </row>
    <row r="47" spans="2:47" ht="25.15" customHeight="1" x14ac:dyDescent="0.25">
      <c r="AQ47" s="342" t="s">
        <v>63</v>
      </c>
      <c r="AR47" s="345" t="s">
        <v>53</v>
      </c>
      <c r="AS47" s="348" t="s">
        <v>61</v>
      </c>
      <c r="AT47" s="351" t="s">
        <v>54</v>
      </c>
      <c r="AU47" s="354" t="s">
        <v>8</v>
      </c>
    </row>
    <row r="48" spans="2:47" ht="25.15" customHeight="1" x14ac:dyDescent="0.25">
      <c r="AQ48" s="343"/>
      <c r="AR48" s="346"/>
      <c r="AS48" s="349"/>
      <c r="AT48" s="352"/>
      <c r="AU48" s="355"/>
    </row>
    <row r="49" spans="39:47" ht="25.15" customHeight="1" x14ac:dyDescent="0.25">
      <c r="AQ49" s="343"/>
      <c r="AR49" s="346"/>
      <c r="AS49" s="349"/>
      <c r="AT49" s="352"/>
      <c r="AU49" s="355"/>
    </row>
    <row r="50" spans="39:47" ht="25.15" customHeight="1" x14ac:dyDescent="0.25">
      <c r="AQ50" s="343"/>
      <c r="AR50" s="346"/>
      <c r="AS50" s="349"/>
      <c r="AT50" s="352"/>
      <c r="AU50" s="355"/>
    </row>
    <row r="51" spans="39:47" ht="25.15" customHeight="1" x14ac:dyDescent="0.25">
      <c r="AQ51" s="343"/>
      <c r="AR51" s="346"/>
      <c r="AS51" s="349"/>
      <c r="AT51" s="352"/>
      <c r="AU51" s="355"/>
    </row>
    <row r="52" spans="39:47" ht="25.15" customHeight="1" x14ac:dyDescent="0.25">
      <c r="AQ52" s="343"/>
      <c r="AR52" s="346"/>
      <c r="AS52" s="349"/>
      <c r="AT52" s="352"/>
      <c r="AU52" s="355"/>
    </row>
    <row r="53" spans="39:47" ht="25.15" customHeight="1" x14ac:dyDescent="0.25">
      <c r="AM53" s="357" t="s">
        <v>134</v>
      </c>
      <c r="AN53" s="357"/>
      <c r="AO53" s="357"/>
      <c r="AP53" s="358"/>
      <c r="AQ53" s="343"/>
      <c r="AR53" s="346"/>
      <c r="AS53" s="349"/>
      <c r="AT53" s="352"/>
      <c r="AU53" s="355"/>
    </row>
    <row r="54" spans="39:47" ht="25.15" customHeight="1" x14ac:dyDescent="0.25">
      <c r="AQ54" s="344"/>
      <c r="AR54" s="347"/>
      <c r="AS54" s="350"/>
      <c r="AT54" s="353"/>
      <c r="AU54" s="356"/>
    </row>
    <row r="55" spans="39:47" ht="25.15" customHeight="1" thickBot="1" x14ac:dyDescent="0.3">
      <c r="AM55" s="361" t="s">
        <v>135</v>
      </c>
      <c r="AN55" s="362"/>
      <c r="AO55" s="362"/>
      <c r="AP55" s="363"/>
      <c r="AQ55" s="267"/>
      <c r="AR55" s="266"/>
      <c r="AS55" s="266"/>
      <c r="AT55" s="266"/>
      <c r="AU55" s="266"/>
    </row>
    <row r="56" spans="39:47" ht="25.15" customHeight="1" thickBot="1" x14ac:dyDescent="0.3">
      <c r="AM56" s="364" t="s">
        <v>63</v>
      </c>
      <c r="AN56" s="365"/>
      <c r="AO56" s="365"/>
      <c r="AP56" s="365"/>
      <c r="AQ56" s="288">
        <v>21</v>
      </c>
      <c r="AR56" s="290">
        <v>0</v>
      </c>
      <c r="AS56" s="285">
        <v>3</v>
      </c>
      <c r="AT56" s="285">
        <v>0</v>
      </c>
      <c r="AU56" s="285">
        <f>SUM(AQ56:AT56)</f>
        <v>24</v>
      </c>
    </row>
    <row r="57" spans="39:47" ht="25.15" customHeight="1" thickBot="1" x14ac:dyDescent="0.3">
      <c r="AM57" s="366" t="s">
        <v>53</v>
      </c>
      <c r="AN57" s="367"/>
      <c r="AO57" s="367"/>
      <c r="AP57" s="368"/>
      <c r="AQ57" s="289">
        <v>0</v>
      </c>
      <c r="AR57" s="288">
        <v>6</v>
      </c>
      <c r="AS57" s="290">
        <v>0</v>
      </c>
      <c r="AT57" s="285">
        <v>0</v>
      </c>
      <c r="AU57" s="285">
        <f t="shared" ref="AU57:AU59" si="7">SUM(AQ57:AT57)</f>
        <v>6</v>
      </c>
    </row>
    <row r="58" spans="39:47" ht="25.15" customHeight="1" thickBot="1" x14ac:dyDescent="0.3">
      <c r="AM58" s="369" t="s">
        <v>61</v>
      </c>
      <c r="AN58" s="370"/>
      <c r="AO58" s="370"/>
      <c r="AP58" s="371"/>
      <c r="AQ58" s="285">
        <v>3</v>
      </c>
      <c r="AR58" s="289">
        <v>2</v>
      </c>
      <c r="AS58" s="288">
        <v>48</v>
      </c>
      <c r="AT58" s="290">
        <v>0</v>
      </c>
      <c r="AU58" s="285">
        <f t="shared" si="7"/>
        <v>53</v>
      </c>
    </row>
    <row r="59" spans="39:47" ht="25.15" customHeight="1" thickBot="1" x14ac:dyDescent="0.3">
      <c r="AM59" s="372" t="s">
        <v>54</v>
      </c>
      <c r="AN59" s="373"/>
      <c r="AO59" s="373"/>
      <c r="AP59" s="374"/>
      <c r="AQ59" s="285">
        <v>0</v>
      </c>
      <c r="AR59" s="285">
        <v>0</v>
      </c>
      <c r="AS59" s="289">
        <v>0</v>
      </c>
      <c r="AT59" s="288">
        <v>8</v>
      </c>
      <c r="AU59" s="286">
        <f t="shared" si="7"/>
        <v>8</v>
      </c>
    </row>
    <row r="60" spans="39:47" ht="31.15" customHeight="1" x14ac:dyDescent="0.25">
      <c r="AM60" s="361" t="s">
        <v>9</v>
      </c>
      <c r="AN60" s="362"/>
      <c r="AO60" s="362"/>
      <c r="AP60" s="363"/>
      <c r="AQ60" s="285">
        <f>SUM(AQ56:AQ59)</f>
        <v>24</v>
      </c>
      <c r="AR60" s="285">
        <f t="shared" ref="AR60:AT60" si="8">SUM(AR56:AR59)</f>
        <v>8</v>
      </c>
      <c r="AS60" s="285">
        <f t="shared" si="8"/>
        <v>51</v>
      </c>
      <c r="AT60" s="287">
        <f t="shared" si="8"/>
        <v>8</v>
      </c>
      <c r="AU60" s="284">
        <f>SUM(AU56:AU59)</f>
        <v>91</v>
      </c>
    </row>
    <row r="61" spans="39:47" ht="19.149999999999999" customHeight="1" x14ac:dyDescent="0.25"/>
    <row r="62" spans="39:47" ht="42.6" customHeight="1" x14ac:dyDescent="0.25">
      <c r="AQ62" s="342" t="s">
        <v>63</v>
      </c>
      <c r="AR62" s="345" t="s">
        <v>53</v>
      </c>
      <c r="AS62" s="348" t="s">
        <v>61</v>
      </c>
      <c r="AT62" s="351" t="s">
        <v>54</v>
      </c>
      <c r="AU62" s="354" t="s">
        <v>7</v>
      </c>
    </row>
    <row r="63" spans="39:47" ht="25.15" customHeight="1" x14ac:dyDescent="0.25">
      <c r="AQ63" s="343"/>
      <c r="AR63" s="346"/>
      <c r="AS63" s="349"/>
      <c r="AT63" s="352"/>
      <c r="AU63" s="355"/>
    </row>
    <row r="64" spans="39:47" ht="25.15" customHeight="1" x14ac:dyDescent="0.25">
      <c r="AQ64" s="343"/>
      <c r="AR64" s="346"/>
      <c r="AS64" s="349"/>
      <c r="AT64" s="352"/>
      <c r="AU64" s="355"/>
    </row>
    <row r="65" spans="39:47" ht="25.15" customHeight="1" x14ac:dyDescent="0.25">
      <c r="AQ65" s="343"/>
      <c r="AR65" s="346"/>
      <c r="AS65" s="349"/>
      <c r="AT65" s="352"/>
      <c r="AU65" s="355"/>
    </row>
    <row r="66" spans="39:47" ht="25.15" customHeight="1" x14ac:dyDescent="0.25">
      <c r="AQ66" s="343"/>
      <c r="AR66" s="346"/>
      <c r="AS66" s="349"/>
      <c r="AT66" s="352"/>
      <c r="AU66" s="355"/>
    </row>
    <row r="67" spans="39:47" ht="25.15" customHeight="1" x14ac:dyDescent="0.25">
      <c r="AM67" s="359" t="s">
        <v>137</v>
      </c>
      <c r="AN67" s="359"/>
      <c r="AO67" s="359"/>
      <c r="AP67" s="360"/>
      <c r="AQ67" s="343"/>
      <c r="AR67" s="346"/>
      <c r="AS67" s="349"/>
      <c r="AT67" s="352"/>
      <c r="AU67" s="355"/>
    </row>
    <row r="68" spans="39:47" ht="37.15" customHeight="1" x14ac:dyDescent="0.25">
      <c r="AM68" s="272"/>
      <c r="AN68" s="272"/>
      <c r="AO68" s="272"/>
      <c r="AP68" s="272"/>
      <c r="AQ68" s="344"/>
      <c r="AR68" s="347"/>
      <c r="AS68" s="350"/>
      <c r="AT68" s="353"/>
      <c r="AU68" s="356"/>
    </row>
    <row r="69" spans="39:47" ht="25.15" customHeight="1" x14ac:dyDescent="0.25">
      <c r="AM69" s="291" t="s">
        <v>130</v>
      </c>
      <c r="AN69" s="292"/>
      <c r="AO69" s="292"/>
      <c r="AP69" s="292"/>
      <c r="AQ69" s="285">
        <v>24</v>
      </c>
      <c r="AR69" s="285">
        <v>6</v>
      </c>
      <c r="AS69" s="285">
        <v>53</v>
      </c>
      <c r="AT69" s="285">
        <v>8</v>
      </c>
      <c r="AU69" s="285">
        <f>SUM(AQ69:AT69)</f>
        <v>91</v>
      </c>
    </row>
    <row r="70" spans="39:47" ht="25.15" customHeight="1" x14ac:dyDescent="0.25">
      <c r="AM70" s="291" t="s">
        <v>131</v>
      </c>
      <c r="AN70" s="292"/>
      <c r="AO70" s="292"/>
      <c r="AP70" s="292"/>
      <c r="AQ70" s="285">
        <v>3</v>
      </c>
      <c r="AR70" s="285">
        <v>2</v>
      </c>
      <c r="AS70" s="285">
        <v>3</v>
      </c>
      <c r="AT70" s="285">
        <v>0</v>
      </c>
      <c r="AU70" s="285">
        <f t="shared" ref="AU70:AU72" si="9">SUM(AQ70:AT70)</f>
        <v>8</v>
      </c>
    </row>
    <row r="71" spans="39:47" ht="25.15" customHeight="1" x14ac:dyDescent="0.25">
      <c r="AM71" s="291" t="s">
        <v>132</v>
      </c>
      <c r="AN71" s="292"/>
      <c r="AO71" s="292"/>
      <c r="AP71" s="292"/>
      <c r="AQ71" s="285">
        <v>3</v>
      </c>
      <c r="AR71" s="285">
        <v>0</v>
      </c>
      <c r="AS71" s="285">
        <v>5</v>
      </c>
      <c r="AT71" s="285">
        <v>0</v>
      </c>
      <c r="AU71" s="285">
        <f t="shared" si="9"/>
        <v>8</v>
      </c>
    </row>
    <row r="72" spans="39:47" ht="25.15" customHeight="1" x14ac:dyDescent="0.25">
      <c r="AM72" s="291" t="s">
        <v>133</v>
      </c>
      <c r="AN72" s="292"/>
      <c r="AO72" s="292"/>
      <c r="AP72" s="292"/>
      <c r="AQ72" s="285">
        <v>24</v>
      </c>
      <c r="AR72" s="285">
        <v>8</v>
      </c>
      <c r="AS72" s="285">
        <v>51</v>
      </c>
      <c r="AT72" s="285">
        <v>8</v>
      </c>
      <c r="AU72" s="284">
        <f t="shared" si="9"/>
        <v>91</v>
      </c>
    </row>
  </sheetData>
  <mergeCells count="20">
    <mergeCell ref="AQ62:AQ68"/>
    <mergeCell ref="AR62:AR68"/>
    <mergeCell ref="AS62:AS68"/>
    <mergeCell ref="AT62:AT68"/>
    <mergeCell ref="AU62:AU68"/>
    <mergeCell ref="AM67:AP67"/>
    <mergeCell ref="AM55:AP55"/>
    <mergeCell ref="AM56:AP56"/>
    <mergeCell ref="AM57:AP57"/>
    <mergeCell ref="AM58:AP58"/>
    <mergeCell ref="AM59:AP59"/>
    <mergeCell ref="AM60:AP60"/>
    <mergeCell ref="T35:Z35"/>
    <mergeCell ref="AQ46:AU46"/>
    <mergeCell ref="AQ47:AQ54"/>
    <mergeCell ref="AR47:AR54"/>
    <mergeCell ref="AS47:AS54"/>
    <mergeCell ref="AT47:AT54"/>
    <mergeCell ref="AU47:AU54"/>
    <mergeCell ref="AM53:AP53"/>
  </mergeCells>
  <pageMargins left="0.25" right="0.25" top="0.75" bottom="0.75" header="0.3" footer="0.3"/>
  <pageSetup paperSize="9" scale="2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5145C-0F82-4B11-98F3-1641CE11BE2B}">
  <dimension ref="A1:AQ62"/>
  <sheetViews>
    <sheetView topLeftCell="A29" zoomScale="140" zoomScaleNormal="140" workbookViewId="0">
      <selection activeCell="C45" sqref="C45:P52"/>
    </sheetView>
  </sheetViews>
  <sheetFormatPr defaultRowHeight="15" x14ac:dyDescent="0.25"/>
  <cols>
    <col min="1" max="1" width="13.7109375" customWidth="1"/>
    <col min="3" max="16" width="3.28515625" customWidth="1"/>
    <col min="17" max="17" width="4.5703125" customWidth="1"/>
    <col min="18" max="18" width="33.7109375" customWidth="1"/>
    <col min="19" max="19" width="19.42578125" customWidth="1"/>
    <col min="20" max="20" width="15.5703125" customWidth="1"/>
    <col min="21" max="21" width="8.85546875" customWidth="1"/>
    <col min="22" max="22" width="5" customWidth="1"/>
    <col min="23" max="23" width="19.42578125" customWidth="1"/>
    <col min="24" max="24" width="9" customWidth="1"/>
    <col min="25" max="35" width="3.28515625" customWidth="1"/>
    <col min="36" max="36" width="4.7109375" customWidth="1"/>
    <col min="39" max="39" width="28.7109375" customWidth="1"/>
    <col min="40" max="40" width="11.7109375" bestFit="1" customWidth="1"/>
  </cols>
  <sheetData>
    <row r="1" spans="1:43" ht="19.5" x14ac:dyDescent="0.3">
      <c r="A1" s="247" t="s">
        <v>150</v>
      </c>
      <c r="B1" s="248"/>
      <c r="C1" s="249"/>
      <c r="D1" s="249"/>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250"/>
      <c r="AK1" s="250"/>
      <c r="AL1" s="250"/>
      <c r="AM1" s="251"/>
      <c r="AN1" s="261"/>
      <c r="AO1" s="262"/>
      <c r="AP1" s="262"/>
      <c r="AQ1" s="262"/>
    </row>
    <row r="2" spans="1:43" ht="18" customHeight="1" x14ac:dyDescent="0.25">
      <c r="A2" s="252" t="s">
        <v>45</v>
      </c>
      <c r="B2" s="73"/>
      <c r="C2" s="25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254"/>
      <c r="AN2" s="105"/>
    </row>
    <row r="3" spans="1:43" ht="18" customHeight="1" x14ac:dyDescent="0.25">
      <c r="A3" s="258" t="s">
        <v>147</v>
      </c>
      <c r="B3" s="73"/>
      <c r="C3" s="25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254"/>
      <c r="AN3" s="105"/>
    </row>
    <row r="4" spans="1:43" ht="18" customHeight="1" x14ac:dyDescent="0.25">
      <c r="A4" s="258" t="s">
        <v>148</v>
      </c>
      <c r="B4" s="73"/>
      <c r="C4" s="25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254"/>
      <c r="AN4" s="105"/>
    </row>
    <row r="5" spans="1:43" ht="18" customHeight="1" x14ac:dyDescent="0.25">
      <c r="A5" s="258" t="s">
        <v>149</v>
      </c>
      <c r="B5" s="73"/>
      <c r="C5" s="253"/>
      <c r="D5" s="25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254"/>
      <c r="AN5" s="105"/>
    </row>
    <row r="6" spans="1:43" ht="18" customHeight="1" x14ac:dyDescent="0.25">
      <c r="A6" s="259"/>
      <c r="B6" s="73"/>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254"/>
      <c r="AN6" s="105"/>
    </row>
    <row r="7" spans="1:43" ht="18" customHeight="1" x14ac:dyDescent="0.25">
      <c r="A7" s="259" t="s">
        <v>120</v>
      </c>
      <c r="B7" s="73"/>
      <c r="C7" s="73"/>
      <c r="D7" s="73"/>
      <c r="E7" s="73"/>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254"/>
      <c r="AN7" s="105"/>
    </row>
    <row r="8" spans="1:43" ht="18" customHeight="1" x14ac:dyDescent="0.25">
      <c r="A8" s="264" t="s">
        <v>119</v>
      </c>
      <c r="B8" s="73"/>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254"/>
      <c r="AN8" s="105"/>
    </row>
    <row r="9" spans="1:43" ht="18" customHeight="1" thickBot="1" x14ac:dyDescent="0.3">
      <c r="A9" s="260" t="s">
        <v>123</v>
      </c>
      <c r="B9" s="255"/>
      <c r="C9" s="255"/>
      <c r="D9" s="255"/>
      <c r="E9" s="255"/>
      <c r="F9" s="255"/>
      <c r="G9" s="255"/>
      <c r="H9" s="255"/>
      <c r="I9" s="255"/>
      <c r="J9" s="255"/>
      <c r="K9" s="255"/>
      <c r="L9" s="255"/>
      <c r="M9" s="255"/>
      <c r="N9" s="255"/>
      <c r="O9" s="255"/>
      <c r="P9" s="255"/>
      <c r="Q9" s="255"/>
      <c r="R9" s="255"/>
      <c r="S9" s="255"/>
      <c r="T9" s="255"/>
      <c r="U9" s="255"/>
      <c r="V9" s="255"/>
      <c r="W9" s="255"/>
      <c r="X9" s="255"/>
      <c r="Y9" s="255"/>
      <c r="Z9" s="255"/>
      <c r="AA9" s="255"/>
      <c r="AB9" s="255"/>
      <c r="AC9" s="255"/>
      <c r="AD9" s="255"/>
      <c r="AE9" s="255"/>
      <c r="AF9" s="255"/>
      <c r="AG9" s="255"/>
      <c r="AH9" s="255"/>
      <c r="AI9" s="255"/>
      <c r="AJ9" s="255"/>
      <c r="AK9" s="255"/>
      <c r="AL9" s="255"/>
      <c r="AM9" s="256"/>
      <c r="AN9" s="105"/>
    </row>
    <row r="11" spans="1:43" ht="21.6" customHeight="1" x14ac:dyDescent="0.25">
      <c r="D11" s="181" t="s">
        <v>145</v>
      </c>
      <c r="E11" s="71"/>
      <c r="G11" s="182"/>
      <c r="H11" s="71"/>
      <c r="I11" s="71"/>
      <c r="J11" s="71"/>
      <c r="K11" s="71"/>
      <c r="L11" s="71"/>
      <c r="M11" s="71"/>
      <c r="N11" s="71"/>
      <c r="O11" s="71"/>
      <c r="P11" s="71"/>
      <c r="Q11" s="71"/>
      <c r="R11" s="71"/>
    </row>
    <row r="12" spans="1:43" ht="18" customHeight="1" thickBot="1" x14ac:dyDescent="0.3">
      <c r="D12" s="121"/>
      <c r="E12" s="121"/>
      <c r="F12" s="149">
        <v>160</v>
      </c>
      <c r="G12" s="145">
        <v>190</v>
      </c>
      <c r="H12" s="168">
        <v>190</v>
      </c>
      <c r="I12" s="137">
        <v>180</v>
      </c>
      <c r="J12" s="166">
        <v>180</v>
      </c>
      <c r="K12" s="134">
        <v>180</v>
      </c>
      <c r="L12" s="134">
        <v>180</v>
      </c>
      <c r="M12" s="134">
        <v>180</v>
      </c>
      <c r="N12" s="134">
        <v>180</v>
      </c>
      <c r="O12" s="129">
        <v>200</v>
      </c>
      <c r="P12" s="71"/>
      <c r="Q12" s="119"/>
      <c r="R12" s="71"/>
    </row>
    <row r="13" spans="1:43" ht="18" customHeight="1" thickBot="1" x14ac:dyDescent="0.3">
      <c r="D13" s="121"/>
      <c r="E13" s="150">
        <v>160</v>
      </c>
      <c r="F13" s="149">
        <v>160</v>
      </c>
      <c r="G13" s="146">
        <v>190</v>
      </c>
      <c r="H13" s="161">
        <v>190</v>
      </c>
      <c r="I13" s="134">
        <v>180</v>
      </c>
      <c r="J13" s="167">
        <v>180</v>
      </c>
      <c r="K13" s="142">
        <v>180</v>
      </c>
      <c r="L13" s="135">
        <v>180</v>
      </c>
      <c r="M13" s="134">
        <v>180</v>
      </c>
      <c r="N13" s="131">
        <v>200</v>
      </c>
      <c r="O13" s="130">
        <v>200</v>
      </c>
      <c r="P13" s="71"/>
      <c r="Q13" s="121"/>
      <c r="R13" s="120"/>
    </row>
    <row r="14" spans="1:43" ht="18" customHeight="1" thickBot="1" x14ac:dyDescent="0.3">
      <c r="D14" s="147">
        <v>160</v>
      </c>
      <c r="E14" s="147">
        <v>160</v>
      </c>
      <c r="F14" s="147">
        <v>160</v>
      </c>
      <c r="G14" s="148">
        <v>160</v>
      </c>
      <c r="H14" s="160">
        <v>160</v>
      </c>
      <c r="I14" s="136">
        <v>180</v>
      </c>
      <c r="J14" s="137">
        <v>180</v>
      </c>
      <c r="K14" s="143">
        <v>180</v>
      </c>
      <c r="L14" s="137">
        <v>180</v>
      </c>
      <c r="M14" s="132">
        <v>200</v>
      </c>
      <c r="N14" s="164">
        <v>200</v>
      </c>
      <c r="O14" s="130">
        <v>200</v>
      </c>
      <c r="P14" s="71"/>
      <c r="Q14" s="95"/>
      <c r="R14" s="120"/>
    </row>
    <row r="15" spans="1:43" ht="18" customHeight="1" thickBot="1" x14ac:dyDescent="0.3">
      <c r="D15" s="156">
        <v>140</v>
      </c>
      <c r="E15" s="157">
        <v>140</v>
      </c>
      <c r="F15" s="162">
        <v>160</v>
      </c>
      <c r="G15" s="154">
        <v>160</v>
      </c>
      <c r="H15" s="152">
        <v>160</v>
      </c>
      <c r="I15" s="138">
        <v>180</v>
      </c>
      <c r="J15" s="137">
        <v>180</v>
      </c>
      <c r="K15" s="143">
        <v>180</v>
      </c>
      <c r="L15" s="135">
        <v>180</v>
      </c>
      <c r="M15" s="141">
        <v>180</v>
      </c>
      <c r="N15" s="245">
        <v>200</v>
      </c>
      <c r="O15" s="163">
        <v>200</v>
      </c>
      <c r="P15" s="71"/>
      <c r="Q15" s="95"/>
      <c r="R15" s="120"/>
    </row>
    <row r="16" spans="1:43" ht="18" customHeight="1" thickBot="1" x14ac:dyDescent="0.3">
      <c r="C16" s="78"/>
      <c r="D16" s="158">
        <v>140</v>
      </c>
      <c r="E16" s="189">
        <v>140</v>
      </c>
      <c r="F16" s="151">
        <v>160</v>
      </c>
      <c r="G16" s="155">
        <v>160</v>
      </c>
      <c r="H16" s="153">
        <v>160</v>
      </c>
      <c r="I16" s="139">
        <v>180</v>
      </c>
      <c r="J16" s="137">
        <v>180</v>
      </c>
      <c r="K16" s="166">
        <v>180</v>
      </c>
      <c r="L16" s="134">
        <v>180</v>
      </c>
      <c r="M16" s="134">
        <v>180</v>
      </c>
      <c r="N16" s="246">
        <v>180</v>
      </c>
      <c r="O16" s="245">
        <v>200</v>
      </c>
      <c r="P16" s="71"/>
      <c r="Q16" s="95"/>
      <c r="R16" s="120"/>
      <c r="S16" s="71"/>
      <c r="T16" s="71"/>
      <c r="U16" s="71"/>
    </row>
    <row r="17" spans="2:36" ht="18" customHeight="1" thickBot="1" x14ac:dyDescent="0.3">
      <c r="D17" s="185">
        <v>140</v>
      </c>
      <c r="E17" s="188">
        <v>140</v>
      </c>
      <c r="F17" s="186">
        <v>140</v>
      </c>
      <c r="G17" s="159">
        <v>140</v>
      </c>
      <c r="H17" s="159">
        <v>140</v>
      </c>
      <c r="I17" s="140">
        <v>180</v>
      </c>
      <c r="J17" s="133">
        <v>180</v>
      </c>
      <c r="K17" s="167">
        <v>180</v>
      </c>
      <c r="L17" s="142">
        <v>180</v>
      </c>
      <c r="M17" s="134">
        <v>180</v>
      </c>
      <c r="N17" s="134">
        <v>180</v>
      </c>
      <c r="O17" s="140">
        <v>180</v>
      </c>
      <c r="P17" s="71"/>
      <c r="Q17" s="95"/>
      <c r="R17" s="120"/>
    </row>
    <row r="18" spans="2:36" ht="18" customHeight="1" thickBot="1" x14ac:dyDescent="0.3">
      <c r="D18" s="185">
        <v>140</v>
      </c>
      <c r="E18" s="187">
        <v>140</v>
      </c>
      <c r="F18" s="186">
        <v>140</v>
      </c>
      <c r="G18" s="159">
        <v>140</v>
      </c>
      <c r="H18" s="159">
        <v>140</v>
      </c>
      <c r="I18" s="133">
        <v>180</v>
      </c>
      <c r="J18" s="133">
        <v>180</v>
      </c>
      <c r="K18" s="165">
        <v>180</v>
      </c>
      <c r="L18" s="166">
        <v>180</v>
      </c>
      <c r="M18" s="141">
        <v>180</v>
      </c>
      <c r="N18" s="144">
        <v>180</v>
      </c>
      <c r="O18" s="121"/>
      <c r="P18" s="71"/>
      <c r="Q18" s="95"/>
      <c r="R18" s="120"/>
    </row>
    <row r="19" spans="2:36" ht="18" customHeight="1" x14ac:dyDescent="0.25">
      <c r="D19" s="185">
        <v>140</v>
      </c>
      <c r="E19" s="187">
        <v>140</v>
      </c>
      <c r="F19" s="186">
        <v>140</v>
      </c>
      <c r="G19" s="159">
        <v>140</v>
      </c>
      <c r="H19" s="159">
        <v>140</v>
      </c>
      <c r="I19" s="133">
        <v>180</v>
      </c>
      <c r="J19" s="133">
        <v>180</v>
      </c>
      <c r="K19" s="133">
        <v>180</v>
      </c>
      <c r="L19" s="140">
        <v>180</v>
      </c>
      <c r="M19" s="142">
        <v>170</v>
      </c>
      <c r="N19" s="169">
        <v>180</v>
      </c>
      <c r="O19" s="121"/>
      <c r="P19" s="71"/>
      <c r="Q19" s="95"/>
      <c r="R19" s="71"/>
    </row>
    <row r="20" spans="2:36" ht="25.15" customHeight="1" x14ac:dyDescent="0.25"/>
    <row r="21" spans="2:36" ht="25.15" customHeight="1" x14ac:dyDescent="0.25"/>
    <row r="22" spans="2:36" ht="25.15" customHeight="1" x14ac:dyDescent="0.25">
      <c r="B22" s="73"/>
      <c r="C22" s="73"/>
      <c r="D22" s="79" t="s">
        <v>146</v>
      </c>
      <c r="E22" s="75"/>
      <c r="F22" s="75"/>
      <c r="G22" s="79"/>
      <c r="H22" s="75"/>
      <c r="I22" s="75"/>
      <c r="J22" s="75"/>
      <c r="K22" s="75"/>
      <c r="L22" s="75"/>
      <c r="M22" s="75"/>
      <c r="N22" s="75"/>
      <c r="O22" s="75"/>
      <c r="P22" s="75"/>
      <c r="Q22" s="75"/>
    </row>
    <row r="23" spans="2:36" ht="18" customHeight="1" x14ac:dyDescent="0.25">
      <c r="D23" s="122"/>
      <c r="E23" s="122"/>
      <c r="F23" s="123">
        <v>1</v>
      </c>
      <c r="G23" s="89"/>
      <c r="H23" s="89"/>
      <c r="I23" s="123">
        <v>0</v>
      </c>
      <c r="J23" s="124"/>
      <c r="K23" s="123">
        <v>0</v>
      </c>
      <c r="L23" s="123">
        <v>0</v>
      </c>
      <c r="M23" s="123">
        <v>0</v>
      </c>
      <c r="N23" s="123">
        <v>0</v>
      </c>
      <c r="O23" s="89"/>
      <c r="P23" s="75"/>
      <c r="Q23" s="90" t="s">
        <v>64</v>
      </c>
    </row>
    <row r="24" spans="2:36" ht="18" customHeight="1" x14ac:dyDescent="0.25">
      <c r="D24" s="122"/>
      <c r="E24" s="123">
        <v>1</v>
      </c>
      <c r="F24" s="123">
        <v>1</v>
      </c>
      <c r="G24" s="89"/>
      <c r="H24" s="89"/>
      <c r="I24" s="123">
        <v>0</v>
      </c>
      <c r="J24" s="123">
        <v>0</v>
      </c>
      <c r="K24" s="124"/>
      <c r="L24" s="123">
        <v>0</v>
      </c>
      <c r="M24" s="123">
        <v>0</v>
      </c>
      <c r="N24" s="89"/>
      <c r="O24" s="89"/>
      <c r="P24" s="75"/>
      <c r="Q24" s="89"/>
      <c r="R24" s="91" t="s">
        <v>63</v>
      </c>
    </row>
    <row r="25" spans="2:36" ht="18" customHeight="1" x14ac:dyDescent="0.25">
      <c r="D25" s="123">
        <v>1</v>
      </c>
      <c r="E25" s="123">
        <v>1</v>
      </c>
      <c r="F25" s="123">
        <v>1</v>
      </c>
      <c r="G25" s="123">
        <v>1</v>
      </c>
      <c r="H25" s="125"/>
      <c r="I25" s="125"/>
      <c r="J25" s="123">
        <v>0</v>
      </c>
      <c r="K25" s="124"/>
      <c r="L25" s="123">
        <v>0</v>
      </c>
      <c r="M25" s="89"/>
      <c r="N25" s="89"/>
      <c r="O25" s="89"/>
      <c r="P25" s="75"/>
      <c r="Q25" s="92"/>
      <c r="R25" s="88" t="s">
        <v>53</v>
      </c>
    </row>
    <row r="26" spans="2:36" ht="18" customHeight="1" x14ac:dyDescent="0.25">
      <c r="D26" s="89"/>
      <c r="E26" s="89"/>
      <c r="F26" s="89"/>
      <c r="G26" s="89"/>
      <c r="H26" s="125"/>
      <c r="I26" s="125"/>
      <c r="J26" s="123">
        <v>0</v>
      </c>
      <c r="K26" s="124"/>
      <c r="L26" s="123">
        <v>0</v>
      </c>
      <c r="M26" s="123">
        <v>0</v>
      </c>
      <c r="N26" s="89"/>
      <c r="O26" s="89"/>
      <c r="P26" s="75"/>
      <c r="Q26" s="93"/>
      <c r="R26" s="88" t="s">
        <v>61</v>
      </c>
    </row>
    <row r="27" spans="2:36" ht="18" customHeight="1" x14ac:dyDescent="0.25">
      <c r="D27" s="89"/>
      <c r="E27" s="89"/>
      <c r="F27" s="89"/>
      <c r="G27" s="89"/>
      <c r="H27" s="125"/>
      <c r="I27" s="125"/>
      <c r="J27" s="123">
        <v>0</v>
      </c>
      <c r="K27" s="124"/>
      <c r="L27" s="123">
        <v>0</v>
      </c>
      <c r="M27" s="123">
        <v>0</v>
      </c>
      <c r="N27" s="123">
        <v>0</v>
      </c>
      <c r="O27" s="89"/>
      <c r="P27" s="75"/>
      <c r="Q27" s="94"/>
      <c r="R27" s="88" t="s">
        <v>54</v>
      </c>
    </row>
    <row r="28" spans="2:36" ht="18" customHeight="1" x14ac:dyDescent="0.25">
      <c r="D28" s="89"/>
      <c r="E28" s="123">
        <v>1</v>
      </c>
      <c r="F28" s="123">
        <v>1</v>
      </c>
      <c r="G28" s="123">
        <v>1</v>
      </c>
      <c r="H28" s="123">
        <v>1</v>
      </c>
      <c r="I28" s="123">
        <v>0</v>
      </c>
      <c r="J28" s="123">
        <v>0</v>
      </c>
      <c r="K28" s="123">
        <v>0</v>
      </c>
      <c r="L28" s="124"/>
      <c r="M28" s="123">
        <v>0</v>
      </c>
      <c r="N28" s="123">
        <v>0</v>
      </c>
      <c r="O28" s="123">
        <v>0</v>
      </c>
      <c r="P28" s="75"/>
      <c r="Q28" s="119" t="s">
        <v>66</v>
      </c>
    </row>
    <row r="29" spans="2:36" ht="18" customHeight="1" x14ac:dyDescent="0.25">
      <c r="D29" s="89"/>
      <c r="E29" s="123">
        <v>1</v>
      </c>
      <c r="F29" s="123">
        <v>1</v>
      </c>
      <c r="G29" s="123">
        <v>1</v>
      </c>
      <c r="H29" s="123">
        <v>1</v>
      </c>
      <c r="I29" s="123">
        <v>0</v>
      </c>
      <c r="J29" s="123">
        <v>0</v>
      </c>
      <c r="K29" s="123">
        <v>0</v>
      </c>
      <c r="L29" s="124"/>
      <c r="M29" s="123">
        <v>0</v>
      </c>
      <c r="N29" s="125"/>
      <c r="O29" s="122"/>
      <c r="P29" s="75"/>
      <c r="Q29" s="126">
        <v>0</v>
      </c>
      <c r="R29" s="97" t="s">
        <v>67</v>
      </c>
    </row>
    <row r="30" spans="2:36" ht="18" customHeight="1" x14ac:dyDescent="0.25">
      <c r="D30" s="89"/>
      <c r="E30" s="123">
        <v>1</v>
      </c>
      <c r="F30" s="123">
        <v>1</v>
      </c>
      <c r="G30" s="123">
        <v>1</v>
      </c>
      <c r="H30" s="123">
        <v>1</v>
      </c>
      <c r="I30" s="123">
        <v>0</v>
      </c>
      <c r="J30" s="123">
        <v>0</v>
      </c>
      <c r="K30" s="123">
        <v>0</v>
      </c>
      <c r="L30" s="123">
        <v>0</v>
      </c>
      <c r="M30" s="124"/>
      <c r="N30" s="125"/>
      <c r="O30" s="122"/>
      <c r="P30" s="75"/>
      <c r="Q30" s="126">
        <v>1</v>
      </c>
      <c r="R30" s="97" t="s">
        <v>68</v>
      </c>
    </row>
    <row r="31" spans="2:36" ht="25.9" customHeight="1" x14ac:dyDescent="0.25">
      <c r="R31" s="128" t="s">
        <v>69</v>
      </c>
    </row>
    <row r="32" spans="2:36" ht="18" customHeight="1" x14ac:dyDescent="0.25">
      <c r="P32" s="126"/>
      <c r="Q32" s="97"/>
      <c r="AI32" s="126"/>
      <c r="AJ32" s="97"/>
    </row>
    <row r="33" spans="1:36" x14ac:dyDescent="0.25">
      <c r="Q33" s="128"/>
      <c r="AJ33" s="128"/>
    </row>
    <row r="34" spans="1:36" x14ac:dyDescent="0.25">
      <c r="Q34" s="97"/>
      <c r="AJ34" s="97"/>
    </row>
    <row r="35" spans="1:36" x14ac:dyDescent="0.25">
      <c r="Q35" s="97"/>
      <c r="AJ35" s="97"/>
    </row>
    <row r="36" spans="1:36" x14ac:dyDescent="0.25">
      <c r="A36" s="170" t="s">
        <v>118</v>
      </c>
      <c r="O36" s="97"/>
      <c r="AJ36" s="97"/>
    </row>
    <row r="37" spans="1:36" x14ac:dyDescent="0.25">
      <c r="A37" t="s">
        <v>72</v>
      </c>
      <c r="B37" s="32"/>
      <c r="C37" s="32"/>
      <c r="D37" s="32"/>
      <c r="E37" s="32"/>
      <c r="F37" s="32"/>
      <c r="G37" s="32"/>
      <c r="H37" s="32"/>
      <c r="I37" s="32"/>
      <c r="J37" s="32"/>
      <c r="K37" s="32"/>
      <c r="L37" s="32"/>
      <c r="M37" s="32"/>
      <c r="N37" s="32"/>
      <c r="O37" s="127"/>
      <c r="P37" s="32"/>
      <c r="Q37" s="32"/>
      <c r="U37" s="184"/>
      <c r="AJ37" s="97"/>
    </row>
    <row r="38" spans="1:36" x14ac:dyDescent="0.25">
      <c r="A38" t="s">
        <v>70</v>
      </c>
      <c r="O38" s="97"/>
      <c r="AJ38" s="97"/>
    </row>
    <row r="39" spans="1:36" x14ac:dyDescent="0.25">
      <c r="A39" s="234" t="s">
        <v>97</v>
      </c>
      <c r="B39" t="s">
        <v>98</v>
      </c>
      <c r="O39" s="97"/>
      <c r="AJ39" s="97"/>
    </row>
    <row r="40" spans="1:36" x14ac:dyDescent="0.25">
      <c r="A40" t="s">
        <v>102</v>
      </c>
      <c r="O40" s="97"/>
      <c r="AJ40" s="97"/>
    </row>
    <row r="41" spans="1:36" x14ac:dyDescent="0.25">
      <c r="A41" s="234" t="s">
        <v>99</v>
      </c>
      <c r="B41">
        <v>0.6</v>
      </c>
      <c r="O41" s="97"/>
      <c r="AJ41" s="97"/>
    </row>
    <row r="42" spans="1:36" x14ac:dyDescent="0.25">
      <c r="A42" t="s">
        <v>71</v>
      </c>
      <c r="O42" s="97"/>
      <c r="AJ42" s="97"/>
    </row>
    <row r="43" spans="1:36" x14ac:dyDescent="0.25">
      <c r="A43" s="234" t="s">
        <v>100</v>
      </c>
      <c r="B43">
        <v>0.13</v>
      </c>
    </row>
    <row r="44" spans="1:36" ht="25.15" customHeight="1" x14ac:dyDescent="0.25">
      <c r="F44" s="183" t="s">
        <v>151</v>
      </c>
      <c r="G44" s="71"/>
      <c r="H44" s="71"/>
      <c r="I44" s="183"/>
      <c r="J44" s="71"/>
      <c r="K44" s="71"/>
      <c r="L44" s="71"/>
      <c r="M44" s="71"/>
      <c r="N44" s="71"/>
      <c r="O44" s="71"/>
      <c r="P44" s="71"/>
      <c r="Q44" s="75"/>
      <c r="R44" s="75"/>
      <c r="S44" s="75"/>
    </row>
    <row r="45" spans="1:36" ht="18" customHeight="1" thickBot="1" x14ac:dyDescent="0.3">
      <c r="A45" s="234" t="s">
        <v>168</v>
      </c>
      <c r="D45" s="240"/>
      <c r="E45" s="240"/>
      <c r="F45" s="241">
        <f>F12*$B$41+$B$43*F23</f>
        <v>96.13</v>
      </c>
      <c r="G45" s="242"/>
      <c r="H45" s="242"/>
      <c r="I45" s="241">
        <f>I12*$B$41+$B$43*I23</f>
        <v>108</v>
      </c>
      <c r="J45" s="243"/>
      <c r="K45" s="241">
        <f>K12*$B$41+$B$43*K23</f>
        <v>108</v>
      </c>
      <c r="L45" s="241">
        <f>L12*$B$41+$B$43*L23</f>
        <v>108</v>
      </c>
      <c r="M45" s="241">
        <f>M12*$B$41+$B$43*M23</f>
        <v>108</v>
      </c>
      <c r="N45" s="241">
        <f>N12*$B$41+$B$43*N23</f>
        <v>108</v>
      </c>
      <c r="O45" s="242"/>
      <c r="P45" s="75"/>
      <c r="Q45" s="90" t="s">
        <v>64</v>
      </c>
      <c r="S45" s="263" t="s">
        <v>125</v>
      </c>
    </row>
    <row r="46" spans="1:36" ht="18" customHeight="1" thickBot="1" x14ac:dyDescent="0.3">
      <c r="A46">
        <v>5</v>
      </c>
      <c r="D46" s="240"/>
      <c r="E46" s="241">
        <f>E13*$B$41+$B$43*E24</f>
        <v>96.13</v>
      </c>
      <c r="F46" s="241">
        <f>F13*$B$41+$B$43*F24</f>
        <v>96.13</v>
      </c>
      <c r="G46" s="242"/>
      <c r="H46" s="242"/>
      <c r="I46" s="241">
        <f>I13*$B$41+$B$43*I24</f>
        <v>108</v>
      </c>
      <c r="J46" s="241">
        <f t="shared" ref="J46:J52" si="0">J13*$B$41+$B$43*J24</f>
        <v>108</v>
      </c>
      <c r="K46" s="243"/>
      <c r="L46" s="241">
        <f>L13*$B$41+$B$43*L24</f>
        <v>108</v>
      </c>
      <c r="M46" s="241">
        <f>M13*$B$41+$B$43*M24</f>
        <v>108</v>
      </c>
      <c r="N46" s="242"/>
      <c r="O46" s="242"/>
      <c r="P46" s="75"/>
      <c r="Q46" s="89"/>
      <c r="R46" s="91" t="s">
        <v>63</v>
      </c>
      <c r="S46" s="114" t="s">
        <v>56</v>
      </c>
      <c r="T46" s="104"/>
      <c r="U46" s="104"/>
      <c r="W46" t="s">
        <v>170</v>
      </c>
      <c r="X46" t="s">
        <v>169</v>
      </c>
    </row>
    <row r="47" spans="1:36" ht="18" customHeight="1" x14ac:dyDescent="0.25">
      <c r="D47" s="241">
        <f>D14*$B$41+$B$43*D25</f>
        <v>96.13</v>
      </c>
      <c r="E47" s="241">
        <f>E14*$B$41+$B$43*E25</f>
        <v>96.13</v>
      </c>
      <c r="F47" s="241">
        <f>F14*$B$41+$B$43*F25</f>
        <v>96.13</v>
      </c>
      <c r="G47" s="241">
        <f>G14*$B$41+$B$43*G25</f>
        <v>96.13</v>
      </c>
      <c r="H47" s="244"/>
      <c r="I47" s="244"/>
      <c r="J47" s="241">
        <f t="shared" si="0"/>
        <v>108</v>
      </c>
      <c r="K47" s="243"/>
      <c r="L47" s="241">
        <f>L14*$B$41+$B$43*L25</f>
        <v>108</v>
      </c>
      <c r="M47" s="242"/>
      <c r="N47" s="242"/>
      <c r="O47" s="242"/>
      <c r="P47" s="75"/>
      <c r="Q47" s="92"/>
      <c r="R47" s="88" t="s">
        <v>53</v>
      </c>
      <c r="S47" s="171" t="s">
        <v>115</v>
      </c>
      <c r="T47" s="172"/>
      <c r="U47" s="174"/>
      <c r="W47" s="180">
        <f>SUM(D45:G47)</f>
        <v>672.91</v>
      </c>
      <c r="X47">
        <f>W47*5</f>
        <v>3364.5499999999997</v>
      </c>
    </row>
    <row r="48" spans="1:36" ht="18" customHeight="1" x14ac:dyDescent="0.25">
      <c r="D48" s="242"/>
      <c r="E48" s="242"/>
      <c r="F48" s="242"/>
      <c r="G48" s="242"/>
      <c r="H48" s="244"/>
      <c r="I48" s="244"/>
      <c r="J48" s="241">
        <f t="shared" si="0"/>
        <v>108</v>
      </c>
      <c r="K48" s="243"/>
      <c r="L48" s="241">
        <f>L15*$B$41+$B$43*L26</f>
        <v>108</v>
      </c>
      <c r="M48" s="241">
        <f>M15*$B$41+$B$43*M26</f>
        <v>108</v>
      </c>
      <c r="N48" s="242"/>
      <c r="O48" s="242"/>
      <c r="P48" s="75"/>
      <c r="Q48" s="93"/>
      <c r="R48" s="88" t="s">
        <v>61</v>
      </c>
      <c r="S48" s="171" t="s">
        <v>116</v>
      </c>
      <c r="T48" s="173"/>
      <c r="U48" s="175"/>
      <c r="W48" s="180">
        <f>SUM(D50:K52)+SUM(I45:K49)</f>
        <v>2737.5600000000004</v>
      </c>
      <c r="X48">
        <f t="shared" ref="X48:X51" si="1">W48*5</f>
        <v>13687.800000000003</v>
      </c>
    </row>
    <row r="49" spans="4:38" ht="18" customHeight="1" thickBot="1" x14ac:dyDescent="0.3">
      <c r="D49" s="242"/>
      <c r="E49" s="242"/>
      <c r="F49" s="242"/>
      <c r="G49" s="242"/>
      <c r="H49" s="244"/>
      <c r="I49" s="244"/>
      <c r="J49" s="241">
        <f t="shared" si="0"/>
        <v>108</v>
      </c>
      <c r="K49" s="243"/>
      <c r="L49" s="241">
        <f>L16*$B$41+$B$43*L27</f>
        <v>108</v>
      </c>
      <c r="M49" s="241">
        <f>M16*$B$41+$B$43*M27</f>
        <v>108</v>
      </c>
      <c r="N49" s="241">
        <f>N16*$B$41+$B$43*N27</f>
        <v>108</v>
      </c>
      <c r="O49" s="242"/>
      <c r="P49" s="75"/>
      <c r="Q49" s="94"/>
      <c r="R49" s="88" t="s">
        <v>54</v>
      </c>
      <c r="S49" s="171" t="s">
        <v>117</v>
      </c>
      <c r="T49" s="173"/>
      <c r="U49" s="175"/>
      <c r="W49" s="180">
        <f>SUM(L45:O52)</f>
        <v>1728</v>
      </c>
      <c r="X49">
        <f t="shared" si="1"/>
        <v>8640</v>
      </c>
    </row>
    <row r="50" spans="4:38" ht="18" customHeight="1" thickBot="1" x14ac:dyDescent="0.3">
      <c r="D50" s="242"/>
      <c r="E50" s="241">
        <f t="shared" ref="E50:H52" si="2">E17*$B$41+$B$43*E28</f>
        <v>84.13</v>
      </c>
      <c r="F50" s="241">
        <f t="shared" si="2"/>
        <v>84.13</v>
      </c>
      <c r="G50" s="241">
        <f t="shared" si="2"/>
        <v>84.13</v>
      </c>
      <c r="H50" s="241">
        <f t="shared" si="2"/>
        <v>84.13</v>
      </c>
      <c r="I50" s="241">
        <f>I17*$B$41+$B$43*I28</f>
        <v>108</v>
      </c>
      <c r="J50" s="241">
        <f t="shared" si="0"/>
        <v>108</v>
      </c>
      <c r="K50" s="241">
        <f>K17*$B$41+$B$43*K28</f>
        <v>108</v>
      </c>
      <c r="L50" s="243"/>
      <c r="M50" s="241">
        <f>M17*$B$41+$B$43*M28</f>
        <v>108</v>
      </c>
      <c r="N50" s="241">
        <f>N17*$B$41+$B$43*N28</f>
        <v>108</v>
      </c>
      <c r="O50" s="241">
        <f>O17*$B$41+$B$43*O28</f>
        <v>108</v>
      </c>
      <c r="P50" s="75"/>
      <c r="Q50" s="95"/>
      <c r="R50" s="97"/>
      <c r="S50" s="112" t="s">
        <v>43</v>
      </c>
      <c r="T50" s="113"/>
      <c r="U50" s="113"/>
      <c r="X50">
        <f t="shared" si="1"/>
        <v>0</v>
      </c>
    </row>
    <row r="51" spans="4:38" ht="18" customHeight="1" thickBot="1" x14ac:dyDescent="0.3">
      <c r="D51" s="242"/>
      <c r="E51" s="241">
        <f t="shared" si="2"/>
        <v>84.13</v>
      </c>
      <c r="F51" s="241">
        <f t="shared" si="2"/>
        <v>84.13</v>
      </c>
      <c r="G51" s="241">
        <f t="shared" si="2"/>
        <v>84.13</v>
      </c>
      <c r="H51" s="241">
        <f t="shared" si="2"/>
        <v>84.13</v>
      </c>
      <c r="I51" s="241">
        <f>I18*$B$41+$B$43*I29</f>
        <v>108</v>
      </c>
      <c r="J51" s="241">
        <f t="shared" si="0"/>
        <v>108</v>
      </c>
      <c r="K51" s="241">
        <f>K18*$B$41+$B$43*K29</f>
        <v>108</v>
      </c>
      <c r="L51" s="243"/>
      <c r="M51" s="241">
        <f>M18*$B$41+$B$43*M29</f>
        <v>108</v>
      </c>
      <c r="N51" s="244"/>
      <c r="O51" s="240"/>
      <c r="P51" s="75"/>
      <c r="Q51" s="95"/>
      <c r="R51" s="97"/>
      <c r="S51" s="299" t="s">
        <v>61</v>
      </c>
      <c r="T51" s="300"/>
      <c r="U51" s="301"/>
      <c r="W51" s="180">
        <f>SUM(D45:O52)</f>
        <v>5138.4700000000012</v>
      </c>
      <c r="X51">
        <f t="shared" si="1"/>
        <v>25692.350000000006</v>
      </c>
    </row>
    <row r="52" spans="4:38" ht="18" customHeight="1" x14ac:dyDescent="0.25">
      <c r="D52" s="242"/>
      <c r="E52" s="241">
        <f t="shared" si="2"/>
        <v>84.13</v>
      </c>
      <c r="F52" s="241">
        <f t="shared" si="2"/>
        <v>84.13</v>
      </c>
      <c r="G52" s="241">
        <f t="shared" si="2"/>
        <v>84.13</v>
      </c>
      <c r="H52" s="241">
        <f t="shared" si="2"/>
        <v>84.13</v>
      </c>
      <c r="I52" s="241">
        <f>I19*$B$41+$B$43*I30</f>
        <v>108</v>
      </c>
      <c r="J52" s="241">
        <f t="shared" si="0"/>
        <v>108</v>
      </c>
      <c r="K52" s="241">
        <f>K19*$B$41+$B$43*K30</f>
        <v>108</v>
      </c>
      <c r="L52" s="241">
        <f>L19*$B$41+$B$43*L30</f>
        <v>108</v>
      </c>
      <c r="M52" s="243"/>
      <c r="N52" s="244"/>
      <c r="O52" s="240"/>
      <c r="P52" s="75"/>
      <c r="Q52" s="95"/>
      <c r="R52" s="120"/>
      <c r="AL52" s="326"/>
    </row>
    <row r="53" spans="4:38" x14ac:dyDescent="0.25">
      <c r="AL53" s="180"/>
    </row>
    <row r="62" spans="4:38" x14ac:dyDescent="0.25">
      <c r="Z62" s="180"/>
    </row>
  </sheetData>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9EDD5-4121-4BCA-A508-7E540E65C7E3}">
  <dimension ref="A1:S24"/>
  <sheetViews>
    <sheetView workbookViewId="0">
      <selection activeCell="N16" sqref="N16"/>
    </sheetView>
  </sheetViews>
  <sheetFormatPr defaultRowHeight="15" x14ac:dyDescent="0.25"/>
  <cols>
    <col min="1" max="1" width="5.42578125" customWidth="1"/>
    <col min="2" max="2" width="32.28515625" customWidth="1"/>
    <col min="3" max="4" width="0" hidden="1" customWidth="1"/>
    <col min="5" max="5" width="9.85546875" customWidth="1"/>
    <col min="6" max="6" width="8" customWidth="1"/>
    <col min="7" max="13" width="8.7109375" customWidth="1"/>
    <col min="14" max="15" width="6.7109375" customWidth="1"/>
  </cols>
  <sheetData>
    <row r="1" spans="1:19" x14ac:dyDescent="0.25">
      <c r="A1" s="320" t="s">
        <v>171</v>
      </c>
    </row>
    <row r="2" spans="1:19" x14ac:dyDescent="0.25">
      <c r="A2" s="398" t="s">
        <v>172</v>
      </c>
      <c r="B2" s="398"/>
      <c r="C2" s="398"/>
      <c r="D2" s="398"/>
      <c r="E2" s="398"/>
      <c r="F2" s="398"/>
      <c r="G2" s="398"/>
      <c r="H2" s="398"/>
      <c r="I2" s="398"/>
      <c r="J2" s="398"/>
      <c r="K2" s="398"/>
      <c r="L2" s="398"/>
      <c r="M2" s="398"/>
      <c r="N2" s="398"/>
      <c r="O2" s="398"/>
      <c r="P2" s="398"/>
      <c r="Q2" s="398"/>
      <c r="R2" s="398"/>
      <c r="S2" s="398"/>
    </row>
    <row r="3" spans="1:19" x14ac:dyDescent="0.25">
      <c r="A3" s="398"/>
      <c r="B3" s="398"/>
      <c r="C3" s="398"/>
      <c r="D3" s="398"/>
      <c r="E3" s="398"/>
      <c r="F3" s="398"/>
      <c r="G3" s="398"/>
      <c r="H3" s="398"/>
      <c r="I3" s="398"/>
      <c r="J3" s="398"/>
      <c r="K3" s="398"/>
      <c r="L3" s="398"/>
      <c r="M3" s="398"/>
      <c r="N3" s="398"/>
      <c r="O3" s="398"/>
      <c r="P3" s="398"/>
      <c r="Q3" s="398"/>
      <c r="R3" s="398"/>
      <c r="S3" s="398"/>
    </row>
    <row r="4" spans="1:19" x14ac:dyDescent="0.25">
      <c r="A4" s="398"/>
      <c r="B4" s="398"/>
      <c r="C4" s="398"/>
      <c r="D4" s="398"/>
      <c r="E4" s="398"/>
      <c r="F4" s="398"/>
      <c r="G4" s="398"/>
      <c r="H4" s="398"/>
      <c r="I4" s="398"/>
      <c r="J4" s="398"/>
      <c r="K4" s="398"/>
      <c r="L4" s="398"/>
      <c r="M4" s="398"/>
      <c r="N4" s="398"/>
      <c r="O4" s="398"/>
      <c r="P4" s="398"/>
      <c r="Q4" s="398"/>
      <c r="R4" s="398"/>
      <c r="S4" s="398"/>
    </row>
    <row r="5" spans="1:19" x14ac:dyDescent="0.25">
      <c r="A5" s="398"/>
      <c r="B5" s="398"/>
      <c r="C5" s="398"/>
      <c r="D5" s="398"/>
      <c r="E5" s="398"/>
      <c r="F5" s="398"/>
      <c r="G5" s="398"/>
      <c r="H5" s="398"/>
      <c r="I5" s="398"/>
      <c r="J5" s="398"/>
      <c r="K5" s="398"/>
      <c r="L5" s="398"/>
      <c r="M5" s="398"/>
      <c r="N5" s="398"/>
      <c r="O5" s="398"/>
      <c r="P5" s="398"/>
      <c r="Q5" s="398"/>
      <c r="R5" s="398"/>
      <c r="S5" s="398"/>
    </row>
    <row r="6" spans="1:19" x14ac:dyDescent="0.25">
      <c r="A6" s="398"/>
      <c r="B6" s="398"/>
      <c r="C6" s="398"/>
      <c r="D6" s="398"/>
      <c r="E6" s="398"/>
      <c r="F6" s="398"/>
      <c r="G6" s="398"/>
      <c r="H6" s="398"/>
      <c r="I6" s="398"/>
      <c r="J6" s="398"/>
      <c r="K6" s="398"/>
      <c r="L6" s="398"/>
      <c r="M6" s="398"/>
      <c r="N6" s="398"/>
      <c r="O6" s="398"/>
      <c r="P6" s="398"/>
      <c r="Q6" s="398"/>
      <c r="R6" s="398"/>
      <c r="S6" s="398"/>
    </row>
    <row r="8" spans="1:19" x14ac:dyDescent="0.25">
      <c r="A8" s="32" t="s">
        <v>154</v>
      </c>
    </row>
    <row r="10" spans="1:19" x14ac:dyDescent="0.25">
      <c r="A10" s="380" t="s">
        <v>73</v>
      </c>
      <c r="B10" s="381"/>
      <c r="C10" s="382"/>
      <c r="D10" s="386" t="s">
        <v>74</v>
      </c>
      <c r="E10" s="232"/>
      <c r="F10" s="191"/>
      <c r="G10" s="191"/>
      <c r="H10" s="191"/>
      <c r="I10" s="191"/>
      <c r="J10" s="191"/>
      <c r="K10" s="191"/>
      <c r="L10" s="191"/>
      <c r="M10" s="388" t="s">
        <v>63</v>
      </c>
      <c r="N10" s="390" t="s">
        <v>54</v>
      </c>
      <c r="O10" s="375" t="s">
        <v>153</v>
      </c>
    </row>
    <row r="11" spans="1:19" ht="126.75" customHeight="1" thickBot="1" x14ac:dyDescent="0.3">
      <c r="A11" s="383"/>
      <c r="B11" s="384"/>
      <c r="C11" s="385"/>
      <c r="D11" s="387"/>
      <c r="E11" s="233"/>
      <c r="F11" s="192"/>
      <c r="G11" s="192"/>
      <c r="H11" s="192"/>
      <c r="I11" s="192"/>
      <c r="J11" s="192"/>
      <c r="K11" s="192"/>
      <c r="L11" s="192"/>
      <c r="M11" s="389"/>
      <c r="N11" s="391"/>
      <c r="O11" s="376"/>
    </row>
    <row r="12" spans="1:19" x14ac:dyDescent="0.25">
      <c r="A12" s="224" t="s">
        <v>76</v>
      </c>
      <c r="B12" s="115"/>
      <c r="C12" s="115"/>
      <c r="D12" s="210"/>
      <c r="E12" s="194"/>
      <c r="F12" s="195"/>
      <c r="G12" s="195"/>
      <c r="H12" s="195"/>
      <c r="I12" s="195"/>
      <c r="J12" s="195"/>
      <c r="K12" s="195"/>
      <c r="L12" s="195"/>
      <c r="M12" s="215"/>
      <c r="N12" s="216"/>
      <c r="O12" s="217"/>
    </row>
    <row r="13" spans="1:19" x14ac:dyDescent="0.25">
      <c r="A13" s="224" t="s">
        <v>77</v>
      </c>
      <c r="B13" s="115"/>
      <c r="C13" s="115"/>
      <c r="D13" s="210"/>
      <c r="E13" s="194"/>
      <c r="F13" s="195"/>
      <c r="G13" s="195"/>
      <c r="H13" s="195"/>
      <c r="I13" s="195"/>
      <c r="J13" s="195"/>
      <c r="K13" s="195"/>
      <c r="L13" s="195"/>
      <c r="M13" s="215"/>
      <c r="N13" s="219"/>
      <c r="O13" s="217"/>
    </row>
    <row r="14" spans="1:19" x14ac:dyDescent="0.25">
      <c r="A14" s="225"/>
      <c r="B14" s="115" t="s">
        <v>166</v>
      </c>
      <c r="C14" s="115"/>
      <c r="D14" s="210" t="s">
        <v>93</v>
      </c>
      <c r="E14" s="198"/>
      <c r="F14" s="199"/>
      <c r="G14" s="199"/>
      <c r="H14" s="199"/>
      <c r="I14" s="199"/>
      <c r="J14" s="199"/>
      <c r="K14" s="199"/>
      <c r="L14" s="199"/>
      <c r="M14" s="215"/>
      <c r="N14" s="219">
        <f>25*5</f>
        <v>125</v>
      </c>
      <c r="O14" s="217">
        <v>125</v>
      </c>
    </row>
    <row r="15" spans="1:19" x14ac:dyDescent="0.25">
      <c r="A15" s="224" t="s">
        <v>80</v>
      </c>
      <c r="B15" s="209"/>
      <c r="C15" s="209"/>
      <c r="D15" s="210"/>
      <c r="E15" s="198"/>
      <c r="F15" s="199"/>
      <c r="G15" s="199"/>
      <c r="H15" s="199"/>
      <c r="I15" s="199"/>
      <c r="J15" s="199"/>
      <c r="K15" s="199"/>
      <c r="L15" s="199"/>
      <c r="M15" s="215"/>
      <c r="N15" s="219"/>
      <c r="O15" s="217"/>
    </row>
    <row r="16" spans="1:19" x14ac:dyDescent="0.25">
      <c r="A16" s="226"/>
      <c r="B16" s="227" t="s">
        <v>81</v>
      </c>
      <c r="C16" s="227"/>
      <c r="D16" s="235" t="s">
        <v>92</v>
      </c>
      <c r="E16" s="200"/>
      <c r="F16" s="201"/>
      <c r="G16" s="201"/>
      <c r="H16" s="201"/>
      <c r="I16" s="201"/>
      <c r="J16" s="201"/>
      <c r="K16" s="201"/>
      <c r="L16" s="201"/>
      <c r="M16" s="302">
        <f>3215*5</f>
        <v>16075</v>
      </c>
      <c r="N16" s="223">
        <f>6200*5</f>
        <v>31000</v>
      </c>
      <c r="O16" s="221"/>
    </row>
    <row r="17" spans="1:15" x14ac:dyDescent="0.25">
      <c r="A17" s="193"/>
      <c r="B17" s="193"/>
      <c r="C17" s="193"/>
      <c r="D17" s="193"/>
      <c r="E17" s="193"/>
      <c r="F17" s="193"/>
      <c r="G17" s="193"/>
      <c r="H17" s="193"/>
      <c r="I17" s="193"/>
      <c r="J17" s="193"/>
      <c r="K17" s="193"/>
      <c r="L17" s="193"/>
      <c r="M17" s="193"/>
      <c r="N17" s="193"/>
      <c r="O17" s="193"/>
    </row>
    <row r="18" spans="1:15" x14ac:dyDescent="0.25">
      <c r="A18" s="193"/>
      <c r="B18" s="193"/>
      <c r="C18" s="193"/>
      <c r="D18" s="193"/>
      <c r="E18" s="193"/>
      <c r="F18" s="193"/>
      <c r="G18" s="193"/>
      <c r="H18" s="193"/>
      <c r="I18" s="193"/>
      <c r="J18" s="193"/>
      <c r="K18" s="202"/>
      <c r="L18" s="193"/>
      <c r="M18" s="193"/>
      <c r="N18" s="193"/>
      <c r="O18" s="193"/>
    </row>
    <row r="19" spans="1:15" ht="87.75" thickBot="1" x14ac:dyDescent="0.3">
      <c r="A19" s="377" t="s">
        <v>82</v>
      </c>
      <c r="B19" s="378"/>
      <c r="C19" s="379"/>
      <c r="D19" s="203" t="s">
        <v>74</v>
      </c>
      <c r="E19" s="204" t="s">
        <v>83</v>
      </c>
      <c r="F19" s="205" t="s">
        <v>52</v>
      </c>
      <c r="G19" s="206" t="s">
        <v>84</v>
      </c>
      <c r="H19" s="205" t="s">
        <v>85</v>
      </c>
      <c r="I19" s="205" t="s">
        <v>86</v>
      </c>
      <c r="J19" s="207" t="s">
        <v>87</v>
      </c>
      <c r="K19" s="205" t="s">
        <v>88</v>
      </c>
      <c r="L19" s="207" t="s">
        <v>89</v>
      </c>
      <c r="M19" s="211" t="s">
        <v>63</v>
      </c>
      <c r="N19" s="214" t="s">
        <v>54</v>
      </c>
      <c r="O19" s="206" t="s">
        <v>152</v>
      </c>
    </row>
    <row r="20" spans="1:15" x14ac:dyDescent="0.25">
      <c r="A20" s="224" t="s">
        <v>76</v>
      </c>
      <c r="B20" s="115"/>
      <c r="C20" s="115"/>
      <c r="D20" s="210"/>
      <c r="E20" s="215"/>
      <c r="F20" s="216"/>
      <c r="G20" s="216"/>
      <c r="H20" s="216"/>
      <c r="I20" s="216"/>
      <c r="J20" s="216"/>
      <c r="K20" s="219"/>
      <c r="L20" s="218"/>
      <c r="M20" s="228"/>
      <c r="N20" s="216"/>
      <c r="O20" s="217"/>
    </row>
    <row r="21" spans="1:15" x14ac:dyDescent="0.25">
      <c r="A21" s="224" t="s">
        <v>77</v>
      </c>
      <c r="B21" s="115"/>
      <c r="C21" s="115"/>
      <c r="D21" s="210"/>
      <c r="E21" s="215"/>
      <c r="F21" s="216"/>
      <c r="G21" s="216"/>
      <c r="H21" s="216"/>
      <c r="I21" s="216"/>
      <c r="J21" s="216"/>
      <c r="K21" s="219"/>
      <c r="L21" s="218"/>
      <c r="M21" s="216"/>
      <c r="N21" s="216"/>
      <c r="O21" s="217"/>
    </row>
    <row r="22" spans="1:15" x14ac:dyDescent="0.25">
      <c r="A22" s="225"/>
      <c r="B22" s="115" t="s">
        <v>166</v>
      </c>
      <c r="C22" s="115"/>
      <c r="D22" s="210" t="s">
        <v>93</v>
      </c>
      <c r="E22" s="323">
        <f>N14*0.3</f>
        <v>37.5</v>
      </c>
      <c r="F22" s="324">
        <f>N14*0.7</f>
        <v>87.5</v>
      </c>
      <c r="G22" s="216"/>
      <c r="H22" s="216"/>
      <c r="I22" s="216"/>
      <c r="J22" s="216"/>
      <c r="K22" s="219"/>
      <c r="L22" s="218"/>
      <c r="M22" s="216"/>
      <c r="N22" s="216"/>
      <c r="O22" s="217">
        <f>SUM(E22:F22)</f>
        <v>125</v>
      </c>
    </row>
    <row r="23" spans="1:15" x14ac:dyDescent="0.25">
      <c r="A23" s="224" t="s">
        <v>80</v>
      </c>
      <c r="B23" s="209"/>
      <c r="C23" s="209"/>
      <c r="D23" s="210"/>
      <c r="E23" s="215"/>
      <c r="F23" s="216"/>
      <c r="G23" s="216"/>
      <c r="H23" s="216"/>
      <c r="I23" s="216"/>
      <c r="J23" s="216"/>
      <c r="K23" s="219"/>
      <c r="L23" s="218"/>
      <c r="M23" s="216"/>
      <c r="N23" s="216"/>
      <c r="O23" s="217"/>
    </row>
    <row r="24" spans="1:15" x14ac:dyDescent="0.25">
      <c r="A24" s="226"/>
      <c r="B24" s="227" t="s">
        <v>81</v>
      </c>
      <c r="C24" s="227"/>
      <c r="D24" s="235" t="s">
        <v>94</v>
      </c>
      <c r="E24" s="302"/>
      <c r="F24" s="220"/>
      <c r="G24" s="220"/>
      <c r="H24" s="220"/>
      <c r="I24" s="220">
        <f>SUM(M16:N16)</f>
        <v>47075</v>
      </c>
      <c r="J24" s="220"/>
      <c r="K24" s="223"/>
      <c r="L24" s="222"/>
      <c r="M24" s="220"/>
      <c r="N24" s="220"/>
      <c r="O24" s="221">
        <f>I24</f>
        <v>47075</v>
      </c>
    </row>
  </sheetData>
  <mergeCells count="7">
    <mergeCell ref="A2:S6"/>
    <mergeCell ref="O10:O11"/>
    <mergeCell ref="A19:C19"/>
    <mergeCell ref="A10:C11"/>
    <mergeCell ref="D10:D11"/>
    <mergeCell ref="M10:M11"/>
    <mergeCell ref="N10:N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78190-7390-41F1-8C6C-90556B3AAAF8}">
  <dimension ref="A1:S26"/>
  <sheetViews>
    <sheetView tabSelected="1" zoomScale="80" zoomScaleNormal="80" workbookViewId="0">
      <selection activeCell="I23" sqref="I23"/>
    </sheetView>
  </sheetViews>
  <sheetFormatPr defaultColWidth="11" defaultRowHeight="15" x14ac:dyDescent="0.25"/>
  <cols>
    <col min="1" max="1" width="2.7109375" customWidth="1"/>
    <col min="2" max="2" width="4" customWidth="1"/>
    <col min="3" max="3" width="5.42578125" customWidth="1"/>
    <col min="4" max="4" width="32.28515625" customWidth="1"/>
    <col min="5" max="5" width="16.85546875" customWidth="1"/>
    <col min="6" max="14" width="8.7109375" customWidth="1"/>
    <col min="15" max="20" width="6.7109375" customWidth="1"/>
    <col min="21" max="34" width="3.28515625" customWidth="1"/>
    <col min="36" max="36" width="3.7109375" customWidth="1"/>
  </cols>
  <sheetData>
    <row r="1" spans="1:19" ht="19.5" x14ac:dyDescent="0.3">
      <c r="A1" s="247" t="s">
        <v>124</v>
      </c>
      <c r="B1" s="248"/>
      <c r="C1" s="249"/>
      <c r="D1" s="249"/>
      <c r="E1" s="250"/>
      <c r="F1" s="250"/>
      <c r="G1" s="250"/>
      <c r="H1" s="250"/>
      <c r="I1" s="250"/>
      <c r="J1" s="250"/>
      <c r="K1" s="250"/>
      <c r="L1" s="250"/>
      <c r="M1" s="250"/>
      <c r="N1" s="250"/>
      <c r="O1" s="250"/>
      <c r="P1" s="250"/>
      <c r="Q1" s="250"/>
      <c r="R1" s="251"/>
    </row>
    <row r="3" spans="1:19" ht="21.75" customHeight="1" x14ac:dyDescent="0.25">
      <c r="C3" s="32" t="s">
        <v>101</v>
      </c>
    </row>
    <row r="4" spans="1:19" ht="6.75" hidden="1" customHeight="1" x14ac:dyDescent="0.25"/>
    <row r="5" spans="1:19" ht="111" customHeight="1" x14ac:dyDescent="0.25">
      <c r="C5" s="380" t="s">
        <v>73</v>
      </c>
      <c r="D5" s="381"/>
      <c r="E5" s="386" t="s">
        <v>74</v>
      </c>
      <c r="F5" s="232"/>
      <c r="G5" s="191"/>
      <c r="H5" s="191"/>
      <c r="I5" s="191"/>
      <c r="J5" s="191"/>
      <c r="K5" s="191"/>
      <c r="L5" s="191"/>
      <c r="M5" s="191"/>
      <c r="N5" s="388" t="s">
        <v>63</v>
      </c>
      <c r="O5" s="394" t="s">
        <v>53</v>
      </c>
      <c r="P5" s="396" t="s">
        <v>61</v>
      </c>
      <c r="Q5" s="390" t="s">
        <v>54</v>
      </c>
      <c r="R5" s="392" t="s">
        <v>75</v>
      </c>
    </row>
    <row r="6" spans="1:19" ht="63.4" customHeight="1" thickBot="1" x14ac:dyDescent="0.3">
      <c r="C6" s="383"/>
      <c r="D6" s="384"/>
      <c r="E6" s="387"/>
      <c r="F6" s="233"/>
      <c r="G6" s="192"/>
      <c r="H6" s="192"/>
      <c r="I6" s="192"/>
      <c r="J6" s="192"/>
      <c r="K6" s="192"/>
      <c r="L6" s="192"/>
      <c r="M6" s="192"/>
      <c r="N6" s="389"/>
      <c r="O6" s="395"/>
      <c r="P6" s="397"/>
      <c r="Q6" s="391"/>
      <c r="R6" s="393"/>
    </row>
    <row r="7" spans="1:19" x14ac:dyDescent="0.25">
      <c r="C7" s="224" t="s">
        <v>76</v>
      </c>
      <c r="D7" s="115"/>
      <c r="E7" s="210"/>
      <c r="F7" s="194"/>
      <c r="G7" s="195"/>
      <c r="H7" s="195"/>
      <c r="I7" s="195"/>
      <c r="J7" s="195"/>
      <c r="K7" s="195"/>
      <c r="L7" s="195"/>
      <c r="M7" s="195"/>
      <c r="N7" s="215"/>
      <c r="O7" s="216"/>
      <c r="P7" s="216"/>
      <c r="Q7" s="216"/>
      <c r="R7" s="325"/>
    </row>
    <row r="8" spans="1:19" x14ac:dyDescent="0.25">
      <c r="C8" s="224" t="s">
        <v>77</v>
      </c>
      <c r="D8" s="115"/>
      <c r="E8" s="210"/>
      <c r="F8" s="194"/>
      <c r="G8" s="195"/>
      <c r="H8" s="195"/>
      <c r="I8" s="195"/>
      <c r="J8" s="195"/>
      <c r="K8" s="195"/>
      <c r="L8" s="195"/>
      <c r="M8" s="195"/>
      <c r="N8" s="215"/>
      <c r="O8" s="216"/>
      <c r="P8" s="216"/>
      <c r="Q8" s="216"/>
      <c r="R8" s="230"/>
    </row>
    <row r="9" spans="1:19" x14ac:dyDescent="0.25">
      <c r="C9" s="225"/>
      <c r="D9" s="209" t="s">
        <v>78</v>
      </c>
      <c r="E9" s="210" t="s">
        <v>50</v>
      </c>
      <c r="F9" s="196"/>
      <c r="G9" s="197"/>
      <c r="H9" s="197"/>
      <c r="I9" s="197"/>
      <c r="J9" s="197"/>
      <c r="K9" s="197"/>
      <c r="L9" s="197"/>
      <c r="M9" s="197"/>
      <c r="N9" s="215"/>
      <c r="O9" s="216"/>
      <c r="P9" s="216">
        <v>25692</v>
      </c>
      <c r="Q9" s="216"/>
      <c r="R9" s="230">
        <f>P9</f>
        <v>25692</v>
      </c>
    </row>
    <row r="10" spans="1:19" x14ac:dyDescent="0.25">
      <c r="C10" s="225"/>
      <c r="D10" s="115" t="s">
        <v>91</v>
      </c>
      <c r="E10" s="210" t="s">
        <v>167</v>
      </c>
      <c r="F10" s="198"/>
      <c r="G10" s="199"/>
      <c r="H10" s="199"/>
      <c r="I10" s="199"/>
      <c r="J10" s="199"/>
      <c r="K10" s="199"/>
      <c r="L10" s="199"/>
      <c r="M10" s="199"/>
      <c r="N10" s="215"/>
      <c r="O10" s="216"/>
      <c r="P10" s="216"/>
      <c r="Q10" s="216">
        <v>125</v>
      </c>
      <c r="R10" s="230">
        <f>125</f>
        <v>125</v>
      </c>
    </row>
    <row r="11" spans="1:19" x14ac:dyDescent="0.25">
      <c r="C11" s="224" t="s">
        <v>79</v>
      </c>
      <c r="D11" s="115"/>
      <c r="E11" s="210"/>
      <c r="F11" s="198"/>
      <c r="G11" s="199"/>
      <c r="H11" s="199"/>
      <c r="I11" s="199"/>
      <c r="J11" s="199"/>
      <c r="K11" s="199"/>
      <c r="L11" s="199"/>
      <c r="M11" s="199"/>
      <c r="N11" s="215"/>
      <c r="O11" s="216"/>
      <c r="P11" s="216"/>
      <c r="Q11" s="216"/>
      <c r="R11" s="230"/>
    </row>
    <row r="12" spans="1:19" x14ac:dyDescent="0.25">
      <c r="C12" s="225"/>
      <c r="D12" s="209" t="s">
        <v>155</v>
      </c>
      <c r="E12" s="210" t="s">
        <v>95</v>
      </c>
      <c r="F12" s="198"/>
      <c r="G12" s="199"/>
      <c r="H12" s="199"/>
      <c r="I12" s="199"/>
      <c r="J12" s="199"/>
      <c r="K12" s="199"/>
      <c r="L12" s="199"/>
      <c r="M12" s="199"/>
      <c r="N12" s="215">
        <v>1515</v>
      </c>
      <c r="O12" s="216"/>
      <c r="P12" s="216"/>
      <c r="Q12" s="216"/>
      <c r="R12" s="230">
        <v>1515</v>
      </c>
    </row>
    <row r="13" spans="1:19" x14ac:dyDescent="0.25">
      <c r="C13" s="224" t="s">
        <v>80</v>
      </c>
      <c r="D13" s="209"/>
      <c r="E13" s="210"/>
      <c r="F13" s="198"/>
      <c r="G13" s="199"/>
      <c r="H13" s="199"/>
      <c r="I13" s="199"/>
      <c r="J13" s="199"/>
      <c r="K13" s="199"/>
      <c r="L13" s="199"/>
      <c r="M13" s="199"/>
      <c r="N13" s="215"/>
      <c r="O13" s="216"/>
      <c r="P13" s="216"/>
      <c r="Q13" s="216"/>
      <c r="R13" s="230"/>
    </row>
    <row r="14" spans="1:19" x14ac:dyDescent="0.25">
      <c r="C14" s="226"/>
      <c r="D14" s="227" t="s">
        <v>81</v>
      </c>
      <c r="E14" s="235" t="s">
        <v>156</v>
      </c>
      <c r="F14" s="200"/>
      <c r="G14" s="201"/>
      <c r="H14" s="201"/>
      <c r="I14" s="201"/>
      <c r="J14" s="201"/>
      <c r="K14" s="201"/>
      <c r="L14" s="201"/>
      <c r="M14" s="201"/>
      <c r="N14" s="302">
        <f>3215*5</f>
        <v>16075</v>
      </c>
      <c r="O14" s="220"/>
      <c r="Q14" s="223">
        <f>6200*5</f>
        <v>31000</v>
      </c>
      <c r="R14" s="231">
        <f>SUM(N14:Q14)</f>
        <v>47075</v>
      </c>
    </row>
    <row r="15" spans="1:19" x14ac:dyDescent="0.25">
      <c r="C15" s="193"/>
      <c r="D15" s="193"/>
      <c r="E15" s="193"/>
      <c r="F15" s="193"/>
      <c r="G15" s="193"/>
      <c r="H15" s="193"/>
      <c r="I15" s="193"/>
      <c r="J15" s="193"/>
      <c r="K15" s="193"/>
      <c r="L15" s="193"/>
      <c r="M15" s="193"/>
      <c r="N15" s="193"/>
      <c r="O15" s="193"/>
      <c r="P15" s="193"/>
      <c r="Q15" s="193"/>
      <c r="R15" s="193"/>
      <c r="S15" s="193"/>
    </row>
    <row r="16" spans="1:19" x14ac:dyDescent="0.25">
      <c r="C16" s="193"/>
      <c r="D16" s="193"/>
      <c r="E16" s="193"/>
      <c r="F16" s="193"/>
      <c r="G16" s="193"/>
      <c r="H16" s="193"/>
      <c r="I16" s="193"/>
      <c r="J16" s="193"/>
      <c r="K16" s="193"/>
      <c r="L16" s="202"/>
      <c r="M16" s="193"/>
      <c r="N16" s="193"/>
      <c r="O16" s="193"/>
      <c r="P16" s="193"/>
      <c r="Q16" s="193"/>
      <c r="R16" s="193"/>
      <c r="S16" s="193"/>
    </row>
    <row r="17" spans="3:18" ht="159.4" customHeight="1" thickBot="1" x14ac:dyDescent="0.3">
      <c r="C17" s="377" t="s">
        <v>82</v>
      </c>
      <c r="D17" s="378"/>
      <c r="E17" s="203" t="s">
        <v>74</v>
      </c>
      <c r="F17" s="204" t="s">
        <v>83</v>
      </c>
      <c r="G17" s="205" t="s">
        <v>52</v>
      </c>
      <c r="H17" s="206" t="s">
        <v>84</v>
      </c>
      <c r="I17" s="205" t="s">
        <v>85</v>
      </c>
      <c r="J17" s="205" t="s">
        <v>86</v>
      </c>
      <c r="K17" s="207" t="s">
        <v>87</v>
      </c>
      <c r="L17" s="205" t="s">
        <v>88</v>
      </c>
      <c r="M17" s="207" t="s">
        <v>89</v>
      </c>
      <c r="N17" s="211" t="s">
        <v>63</v>
      </c>
      <c r="O17" s="212" t="s">
        <v>53</v>
      </c>
      <c r="P17" s="213" t="s">
        <v>61</v>
      </c>
      <c r="Q17" s="214" t="s">
        <v>54</v>
      </c>
      <c r="R17" s="208" t="s">
        <v>90</v>
      </c>
    </row>
    <row r="18" spans="3:18" ht="18" customHeight="1" x14ac:dyDescent="0.25">
      <c r="C18" s="224" t="s">
        <v>76</v>
      </c>
      <c r="D18" s="115"/>
      <c r="E18" s="210"/>
      <c r="F18" s="215"/>
      <c r="G18" s="216"/>
      <c r="H18" s="216"/>
      <c r="I18" s="216"/>
      <c r="J18" s="216"/>
      <c r="K18" s="216"/>
      <c r="L18" s="219"/>
      <c r="M18" s="218"/>
      <c r="N18" s="228"/>
      <c r="O18" s="229"/>
      <c r="P18" s="216"/>
      <c r="Q18" s="216"/>
      <c r="R18" s="230"/>
    </row>
    <row r="19" spans="3:18" ht="18" customHeight="1" x14ac:dyDescent="0.25">
      <c r="C19" s="224" t="s">
        <v>77</v>
      </c>
      <c r="D19" s="115"/>
      <c r="E19" s="210"/>
      <c r="F19" s="215"/>
      <c r="G19" s="216"/>
      <c r="H19" s="216"/>
      <c r="I19" s="216"/>
      <c r="J19" s="216"/>
      <c r="K19" s="216"/>
      <c r="L19" s="219"/>
      <c r="M19" s="218"/>
      <c r="N19" s="216"/>
      <c r="O19" s="216"/>
      <c r="P19" s="216"/>
      <c r="Q19" s="216"/>
      <c r="R19" s="230"/>
    </row>
    <row r="20" spans="3:18" ht="18" customHeight="1" x14ac:dyDescent="0.25">
      <c r="C20" s="225"/>
      <c r="D20" s="209" t="s">
        <v>78</v>
      </c>
      <c r="E20" s="210" t="s">
        <v>50</v>
      </c>
      <c r="F20" s="215">
        <v>25692</v>
      </c>
      <c r="G20" s="216"/>
      <c r="H20" s="216"/>
      <c r="I20" s="216"/>
      <c r="J20" s="216"/>
      <c r="K20" s="216"/>
      <c r="L20" s="219"/>
      <c r="M20" s="218">
        <f>F20</f>
        <v>25692</v>
      </c>
      <c r="N20" s="216"/>
      <c r="O20" s="216"/>
      <c r="P20" s="216"/>
      <c r="Q20" s="216"/>
      <c r="R20" s="230">
        <f>M20</f>
        <v>25692</v>
      </c>
    </row>
    <row r="21" spans="3:18" ht="18" customHeight="1" x14ac:dyDescent="0.25">
      <c r="C21" s="225"/>
      <c r="D21" s="115" t="s">
        <v>91</v>
      </c>
      <c r="E21" s="210" t="s">
        <v>167</v>
      </c>
      <c r="F21" s="323">
        <v>37.5</v>
      </c>
      <c r="G21" s="324">
        <v>87.5</v>
      </c>
      <c r="H21" s="216"/>
      <c r="I21" s="216"/>
      <c r="J21" s="216"/>
      <c r="K21" s="216"/>
      <c r="L21" s="219"/>
      <c r="M21" s="218">
        <f>SUM(F21:G21)</f>
        <v>125</v>
      </c>
      <c r="N21" s="216"/>
      <c r="O21" s="216"/>
      <c r="P21" s="216"/>
      <c r="Q21" s="216"/>
      <c r="R21" s="230">
        <f>M21</f>
        <v>125</v>
      </c>
    </row>
    <row r="22" spans="3:18" ht="18" customHeight="1" x14ac:dyDescent="0.25">
      <c r="C22" s="224" t="s">
        <v>79</v>
      </c>
      <c r="D22" s="115"/>
      <c r="E22" s="210"/>
      <c r="F22" s="215"/>
      <c r="G22" s="216"/>
      <c r="H22" s="216"/>
      <c r="I22" s="216"/>
      <c r="J22" s="216"/>
      <c r="K22" s="216"/>
      <c r="L22" s="219"/>
      <c r="M22" s="218"/>
      <c r="N22" s="216"/>
      <c r="O22" s="216"/>
      <c r="P22" s="216"/>
      <c r="Q22" s="216"/>
      <c r="R22" s="230"/>
    </row>
    <row r="23" spans="3:18" ht="18" customHeight="1" x14ac:dyDescent="0.25">
      <c r="C23" s="225"/>
      <c r="D23" s="209" t="s">
        <v>158</v>
      </c>
      <c r="E23" s="210" t="s">
        <v>95</v>
      </c>
      <c r="F23" s="215"/>
      <c r="G23" s="216"/>
      <c r="H23" s="216"/>
      <c r="I23" s="216">
        <v>1515</v>
      </c>
      <c r="J23" s="216"/>
      <c r="K23" s="216"/>
      <c r="L23" s="219"/>
      <c r="M23" s="218">
        <f>I23</f>
        <v>1515</v>
      </c>
      <c r="N23" s="216"/>
      <c r="O23" s="216"/>
      <c r="P23" s="216"/>
      <c r="Q23" s="216"/>
      <c r="R23" s="230">
        <f>M23</f>
        <v>1515</v>
      </c>
    </row>
    <row r="24" spans="3:18" ht="18" customHeight="1" x14ac:dyDescent="0.25">
      <c r="C24" s="224" t="s">
        <v>80</v>
      </c>
      <c r="D24" s="209"/>
      <c r="E24" s="210"/>
      <c r="F24" s="215"/>
      <c r="G24" s="216"/>
      <c r="H24" s="216"/>
      <c r="I24" s="216"/>
      <c r="J24" s="216"/>
      <c r="K24" s="216"/>
      <c r="L24" s="219"/>
      <c r="M24" s="218"/>
      <c r="N24" s="216"/>
      <c r="O24" s="216"/>
      <c r="P24" s="216"/>
      <c r="Q24" s="216"/>
      <c r="R24" s="230"/>
    </row>
    <row r="25" spans="3:18" ht="18" customHeight="1" x14ac:dyDescent="0.25">
      <c r="C25" s="226"/>
      <c r="D25" s="227" t="s">
        <v>81</v>
      </c>
      <c r="E25" s="235" t="s">
        <v>157</v>
      </c>
      <c r="F25" s="302"/>
      <c r="G25" s="220"/>
      <c r="H25" s="220"/>
      <c r="I25" s="220"/>
      <c r="J25" s="220">
        <f>R14</f>
        <v>47075</v>
      </c>
      <c r="K25" s="220"/>
      <c r="L25" s="223"/>
      <c r="M25" s="222">
        <f>J25</f>
        <v>47075</v>
      </c>
      <c r="N25" s="220"/>
      <c r="O25" s="220"/>
      <c r="P25" s="220"/>
      <c r="Q25" s="220"/>
      <c r="R25" s="231">
        <f>M25</f>
        <v>47075</v>
      </c>
    </row>
    <row r="26" spans="3:18" x14ac:dyDescent="0.25">
      <c r="I26" s="216"/>
    </row>
  </sheetData>
  <mergeCells count="8">
    <mergeCell ref="C17:D17"/>
    <mergeCell ref="Q5:Q6"/>
    <mergeCell ref="R5:R6"/>
    <mergeCell ref="C5:D6"/>
    <mergeCell ref="E5:E6"/>
    <mergeCell ref="N5:N6"/>
    <mergeCell ref="O5:O6"/>
    <mergeCell ref="P5:P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51BF2F834EA4346881D152C2A068B67" ma:contentTypeVersion="19" ma:contentTypeDescription="Create a new document." ma:contentTypeScope="" ma:versionID="65823827aa7eab6536d4e501f51033b9">
  <xsd:schema xmlns:xsd="http://www.w3.org/2001/XMLSchema" xmlns:xs="http://www.w3.org/2001/XMLSchema" xmlns:p="http://schemas.microsoft.com/office/2006/metadata/properties" xmlns:ns2="80b4fa15-76ba-48c8-b961-b781e21574d2" xmlns:ns3="d0274a15-5367-45e1-987a-873acbd8baaa" xmlns:ns4="985ec44e-1bab-4c0b-9df0-6ba128686fc9" targetNamespace="http://schemas.microsoft.com/office/2006/metadata/properties" ma:root="true" ma:fieldsID="88a85a50db69973f0b17a7fe601a8d7b" ns2:_="" ns3:_="" ns4:_="">
    <xsd:import namespace="80b4fa15-76ba-48c8-b961-b781e21574d2"/>
    <xsd:import namespace="d0274a15-5367-45e1-987a-873acbd8baaa"/>
    <xsd:import namespace="985ec44e-1bab-4c0b-9df0-6ba128686fc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element ref="ns2:_Flow_SignoffStatus" minOccurs="0"/>
                <xsd:element ref="ns2:MediaLengthInSeconds" minOccurs="0"/>
                <xsd:element ref="ns2:Time" minOccurs="0"/>
                <xsd:element ref="ns2:Image"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b4fa15-76ba-48c8-b961-b781e21574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Flow_SignoffStatus" ma:index="20" nillable="true" ma:displayName="Sign-off status" ma:internalName="Sign_x002d_off_x0020_status">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Time" ma:index="22" nillable="true" ma:displayName="Progress" ma:default="No action" ma:format="Dropdown" ma:internalName="Time">
      <xsd:simpleType>
        <xsd:restriction base="dms:Choice">
          <xsd:enumeration value="Completed"/>
          <xsd:enumeration value="No action"/>
          <xsd:enumeration value="Processing"/>
        </xsd:restriction>
      </xsd:simpleType>
    </xsd:element>
    <xsd:element name="Image" ma:index="23" nillable="true" ma:displayName="Image" ma:internalName="Imag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0274a15-5367-45e1-987a-873acbd8baa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11277486-0853-43b3-8e89-471c10f59da4}" ma:internalName="TaxCatchAll" ma:showField="CatchAllData" ma:web="d0274a15-5367-45e1-987a-873acbd8ba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80b4fa15-76ba-48c8-b961-b781e21574d2" xsi:nil="true"/>
    <lcf76f155ced4ddcb4097134ff3c332f xmlns="80b4fa15-76ba-48c8-b961-b781e21574d2">
      <Terms xmlns="http://schemas.microsoft.com/office/infopath/2007/PartnerControls"/>
    </lcf76f155ced4ddcb4097134ff3c332f>
    <TaxCatchAll xmlns="985ec44e-1bab-4c0b-9df0-6ba128686fc9" xsi:nil="true"/>
    <Time xmlns="80b4fa15-76ba-48c8-b961-b781e21574d2">No action</Time>
    <Image xmlns="80b4fa15-76ba-48c8-b961-b781e21574d2" xsi:nil="true"/>
  </documentManagement>
</p:properties>
</file>

<file path=customXml/itemProps1.xml><?xml version="1.0" encoding="utf-8"?>
<ds:datastoreItem xmlns:ds="http://schemas.openxmlformats.org/officeDocument/2006/customXml" ds:itemID="{5DF3EF1F-4B2E-4685-B9F4-B89B4354A202}">
  <ds:schemaRefs>
    <ds:schemaRef ds:uri="http://schemas.microsoft.com/sharepoint/v3/contenttype/forms"/>
  </ds:schemaRefs>
</ds:datastoreItem>
</file>

<file path=customXml/itemProps2.xml><?xml version="1.0" encoding="utf-8"?>
<ds:datastoreItem xmlns:ds="http://schemas.openxmlformats.org/officeDocument/2006/customXml" ds:itemID="{04151057-DB2C-4B0A-B595-3D54857C12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b4fa15-76ba-48c8-b961-b781e21574d2"/>
    <ds:schemaRef ds:uri="d0274a15-5367-45e1-987a-873acbd8baaa"/>
    <ds:schemaRef ds:uri="985ec44e-1bab-4c0b-9df0-6ba128686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7463A7B-2CE9-47FB-AE06-FF9EB0EF4F32}">
  <ds:schemaRefs>
    <ds:schemaRef ds:uri="80b4fa15-76ba-48c8-b961-b781e21574d2"/>
    <ds:schemaRef ds:uri="http://purl.org/dc/dcmitype/"/>
    <ds:schemaRef ds:uri="d0274a15-5367-45e1-987a-873acbd8baaa"/>
    <ds:schemaRef ds:uri="985ec44e-1bab-4c0b-9df0-6ba128686fc9"/>
    <ds:schemaRef ds:uri="http://purl.org/dc/elements/1.1/"/>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terms/"/>
  </ds:schemaRefs>
</ds:datastoreItem>
</file>

<file path=docMetadata/LabelInfo.xml><?xml version="1.0" encoding="utf-8"?>
<clbl:labelList xmlns:clbl="http://schemas.microsoft.com/office/2020/mipLabelMetadata">
  <clbl:label id="{0f9e35db-544f-4f60-bdcc-5ea416e6dc70}" enabled="0" method="" siteId="{0f9e35db-544f-4f60-bdcc-5ea416e6dc7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Ex3_Introduction</vt:lpstr>
      <vt:lpstr>Ex 1-Units</vt:lpstr>
      <vt:lpstr>ES_ClimateRegulation</vt:lpstr>
      <vt:lpstr>ES_Crop_Provision</vt:lpstr>
      <vt:lpstr>ES_Water and Rec</vt:lpstr>
      <vt:lpstr>ES_Physical SUT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2025-09-17T04:17:31Z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0x010100B51BF2F834EA4346881D152C2A068B67</vt:lpwstr>
  </property>
  <property fmtid="{D5CDD505-2E9C-101B-9397-08002B2CF9AE}" pid="3" name="Order">
    <vt:r8>3753400</vt:r8>
  </property>
  <property fmtid="{D5CDD505-2E9C-101B-9397-08002B2CF9AE}" pid="4" name="MediaServiceImageTags">
    <vt:lpwstr/>
  </property>
</Properties>
</file>