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tednations-my.sharepoint.com/personal/vako_un_org/Documents/SIAP/Meetings and workshops/2025 June SEEA CF/Presentations/"/>
    </mc:Choice>
  </mc:AlternateContent>
  <xr:revisionPtr revIDLastSave="6" documentId="8_{3C1A331F-4A6B-4893-8B65-E796DD55CB3A}" xr6:coauthVersionLast="47" xr6:coauthVersionMax="47" xr10:uidLastSave="{52C23F16-2E66-46F8-824B-FB239052A039}"/>
  <bookViews>
    <workbookView xWindow="-120" yWindow="-120" windowWidth="23280" windowHeight="14880" xr2:uid="{93B0E355-F956-4A61-8E02-C63074F82F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  <c r="K59" i="1"/>
  <c r="J31" i="1"/>
  <c r="J32" i="1"/>
  <c r="J33" i="1"/>
  <c r="J34" i="1"/>
  <c r="J35" i="1"/>
  <c r="K35" i="1" s="1"/>
  <c r="J36" i="1"/>
  <c r="K36" i="1" s="1"/>
  <c r="J37" i="1"/>
  <c r="K37" i="1" s="1"/>
  <c r="J38" i="1"/>
  <c r="K38" i="1" s="1"/>
  <c r="J39" i="1"/>
  <c r="J40" i="1"/>
  <c r="J41" i="1"/>
  <c r="J42" i="1"/>
  <c r="J43" i="1"/>
  <c r="K43" i="1" s="1"/>
  <c r="J44" i="1"/>
  <c r="K44" i="1" s="1"/>
  <c r="J45" i="1"/>
  <c r="K45" i="1" s="1"/>
  <c r="J46" i="1"/>
  <c r="K46" i="1" s="1"/>
  <c r="J47" i="1"/>
  <c r="J48" i="1"/>
  <c r="J49" i="1"/>
  <c r="J50" i="1"/>
  <c r="J51" i="1"/>
  <c r="K51" i="1" s="1"/>
  <c r="J52" i="1"/>
  <c r="K52" i="1" s="1"/>
  <c r="J53" i="1"/>
  <c r="K53" i="1" s="1"/>
  <c r="J54" i="1"/>
  <c r="K54" i="1" s="1"/>
  <c r="J55" i="1"/>
  <c r="J56" i="1"/>
  <c r="J57" i="1"/>
  <c r="J30" i="1"/>
  <c r="K31" i="1"/>
  <c r="K32" i="1"/>
  <c r="K33" i="1"/>
  <c r="K34" i="1"/>
  <c r="K39" i="1"/>
  <c r="K40" i="1"/>
  <c r="K41" i="1"/>
  <c r="K42" i="1"/>
  <c r="K47" i="1"/>
  <c r="K48" i="1"/>
  <c r="K49" i="1"/>
  <c r="K50" i="1"/>
  <c r="K55" i="1"/>
  <c r="K56" i="1"/>
  <c r="K57" i="1"/>
  <c r="K30" i="1"/>
  <c r="H59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30" i="1"/>
  <c r="E30" i="1"/>
  <c r="B18" i="1"/>
  <c r="B17" i="1"/>
  <c r="B19" i="1" s="1"/>
  <c r="B21" i="1" s="1"/>
  <c r="B14" i="1"/>
  <c r="C4" i="1" s="1"/>
  <c r="C14" i="1" s="1"/>
  <c r="F30" i="1" l="1"/>
  <c r="H30" i="1" s="1"/>
  <c r="E31" i="1"/>
  <c r="F31" i="1" l="1"/>
  <c r="H31" i="1" s="1"/>
  <c r="E32" i="1"/>
  <c r="E33" i="1" l="1"/>
  <c r="F32" i="1"/>
  <c r="H32" i="1" s="1"/>
  <c r="F33" i="1" l="1"/>
  <c r="H33" i="1" s="1"/>
  <c r="E34" i="1"/>
  <c r="F34" i="1" l="1"/>
  <c r="H34" i="1" s="1"/>
  <c r="E35" i="1"/>
  <c r="F35" i="1" l="1"/>
  <c r="H35" i="1" s="1"/>
  <c r="E36" i="1"/>
  <c r="F36" i="1" l="1"/>
  <c r="H36" i="1" s="1"/>
  <c r="E37" i="1"/>
  <c r="F37" i="1" l="1"/>
  <c r="H37" i="1" s="1"/>
  <c r="E38" i="1"/>
  <c r="E39" i="1" l="1"/>
  <c r="F38" i="1"/>
  <c r="H38" i="1" s="1"/>
  <c r="E40" i="1" l="1"/>
  <c r="F39" i="1"/>
  <c r="H39" i="1" s="1"/>
  <c r="E41" i="1" l="1"/>
  <c r="F40" i="1"/>
  <c r="H40" i="1" s="1"/>
  <c r="E42" i="1" l="1"/>
  <c r="F41" i="1"/>
  <c r="H41" i="1" s="1"/>
  <c r="E43" i="1" l="1"/>
  <c r="F42" i="1"/>
  <c r="H42" i="1" s="1"/>
  <c r="E44" i="1" l="1"/>
  <c r="F43" i="1"/>
  <c r="H43" i="1" s="1"/>
  <c r="E45" i="1" l="1"/>
  <c r="F44" i="1"/>
  <c r="H44" i="1" s="1"/>
  <c r="E46" i="1" l="1"/>
  <c r="F45" i="1"/>
  <c r="H45" i="1" s="1"/>
  <c r="E47" i="1" l="1"/>
  <c r="F46" i="1"/>
  <c r="H46" i="1" s="1"/>
  <c r="E48" i="1" l="1"/>
  <c r="F47" i="1"/>
  <c r="H47" i="1" s="1"/>
  <c r="E49" i="1" l="1"/>
  <c r="F48" i="1"/>
  <c r="H48" i="1" s="1"/>
  <c r="E50" i="1" l="1"/>
  <c r="F49" i="1"/>
  <c r="H49" i="1" s="1"/>
  <c r="E51" i="1" l="1"/>
  <c r="F50" i="1"/>
  <c r="H50" i="1" s="1"/>
  <c r="E52" i="1" l="1"/>
  <c r="F51" i="1"/>
  <c r="H51" i="1" s="1"/>
  <c r="E53" i="1" l="1"/>
  <c r="F52" i="1"/>
  <c r="H52" i="1" s="1"/>
  <c r="E54" i="1" l="1"/>
  <c r="F53" i="1"/>
  <c r="H53" i="1" s="1"/>
  <c r="E55" i="1" l="1"/>
  <c r="F54" i="1"/>
  <c r="H54" i="1" s="1"/>
  <c r="E56" i="1" l="1"/>
  <c r="F55" i="1"/>
  <c r="H55" i="1" s="1"/>
  <c r="E57" i="1" l="1"/>
  <c r="F57" i="1" s="1"/>
  <c r="H57" i="1" s="1"/>
  <c r="F56" i="1"/>
  <c r="H56" i="1" s="1"/>
</calcChain>
</file>

<file path=xl/sharedStrings.xml><?xml version="1.0" encoding="utf-8"?>
<sst xmlns="http://schemas.openxmlformats.org/spreadsheetml/2006/main" count="38" uniqueCount="36">
  <si>
    <t>Coal (million tonnes)—class A</t>
  </si>
  <si>
    <t>Opening stock</t>
  </si>
  <si>
    <t>Additions to stock</t>
  </si>
  <si>
    <t xml:space="preserve">       1)Discoveries</t>
  </si>
  <si>
    <t xml:space="preserve">       2)Upward reappraisal</t>
  </si>
  <si>
    <t xml:space="preserve">       3)Reclassification</t>
  </si>
  <si>
    <t>Reductions in stock</t>
  </si>
  <si>
    <t xml:space="preserve">       1)Extractions</t>
  </si>
  <si>
    <t xml:space="preserve">       2)Catastrophic losses</t>
  </si>
  <si>
    <t xml:space="preserve">       3)Downward reappraisals</t>
  </si>
  <si>
    <t xml:space="preserve">       4)Reclassification</t>
  </si>
  <si>
    <t>Closing stock</t>
  </si>
  <si>
    <t>2020</t>
  </si>
  <si>
    <t>2021</t>
  </si>
  <si>
    <t>Gross operating surplus</t>
  </si>
  <si>
    <t>Cost of capital</t>
  </si>
  <si>
    <t>Output price</t>
  </si>
  <si>
    <t>Intermediate consumption</t>
  </si>
  <si>
    <t>Compensation of employee</t>
  </si>
  <si>
    <t>Produced assets</t>
  </si>
  <si>
    <t>Given information</t>
  </si>
  <si>
    <t>Calulating Resource Rent</t>
  </si>
  <si>
    <t>Depreciation</t>
  </si>
  <si>
    <t>Return to capital</t>
  </si>
  <si>
    <t>Resource Rent</t>
  </si>
  <si>
    <t>Recource rent per tonne</t>
  </si>
  <si>
    <t>Year</t>
  </si>
  <si>
    <t>Extraction(million tonnes)</t>
  </si>
  <si>
    <t>Stream of income (million)</t>
  </si>
  <si>
    <t>Discount factors (3%)</t>
  </si>
  <si>
    <t>Year after 2021</t>
  </si>
  <si>
    <t>NPV 3%</t>
  </si>
  <si>
    <t>NPV 11%</t>
  </si>
  <si>
    <t>Net present value 3% (million)</t>
  </si>
  <si>
    <t>Total</t>
  </si>
  <si>
    <t>less than 15.6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</si>
</sst>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1" fillId="0" borderId="0" xfId="0" applyFon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5309B0-66DB-40B8-BCC4-0E80A11FB296}" name="Table1" displayName="Table1" ref="A3:C14" totalsRowShown="0">
  <autoFilter ref="A3:C14" xr:uid="{185309B0-66DB-40B8-BCC4-0E80A11FB296}">
    <filterColumn colId="0" hiddenButton="1"/>
    <filterColumn colId="1" hiddenButton="1"/>
    <filterColumn colId="2" hiddenButton="1"/>
  </autoFilter>
  <tableColumns count="3">
    <tableColumn id="1" xr3:uid="{142AB8B2-4B04-4654-BC56-5A6272F26C19}" name="Coal (million tonnes)—class A"/>
    <tableColumn id="2" xr3:uid="{76CBE6FF-C7EB-4BB8-B5C9-7ADC877A614C}" name="2020"/>
    <tableColumn id="3" xr3:uid="{1518FD7A-A9FD-49A9-BE60-05369E76A1E6}" name="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93521-C875-495F-AD2A-3592A18A9C55}">
  <dimension ref="A3:K60"/>
  <sheetViews>
    <sheetView tabSelected="1" workbookViewId="0">
      <selection activeCell="E61" sqref="E61"/>
    </sheetView>
  </sheetViews>
  <sheetFormatPr defaultRowHeight="15" x14ac:dyDescent="0.25"/>
  <cols>
    <col min="1" max="1" width="44.42578125" customWidth="1"/>
    <col min="2" max="2" width="11.140625" bestFit="1" customWidth="1"/>
    <col min="6" max="6" width="21" customWidth="1"/>
    <col min="7" max="7" width="10" bestFit="1" customWidth="1"/>
  </cols>
  <sheetData>
    <row r="3" spans="1:6" x14ac:dyDescent="0.25">
      <c r="A3" t="s">
        <v>0</v>
      </c>
      <c r="B3" t="s">
        <v>12</v>
      </c>
      <c r="C3" t="s">
        <v>13</v>
      </c>
    </row>
    <row r="4" spans="1:6" x14ac:dyDescent="0.25">
      <c r="A4" t="s">
        <v>1</v>
      </c>
      <c r="B4">
        <v>30</v>
      </c>
      <c r="C4">
        <f>B14</f>
        <v>14.399999999999999</v>
      </c>
    </row>
    <row r="5" spans="1:6" x14ac:dyDescent="0.25">
      <c r="A5" t="s">
        <v>2</v>
      </c>
    </row>
    <row r="6" spans="1:6" x14ac:dyDescent="0.25">
      <c r="A6" t="s">
        <v>3</v>
      </c>
      <c r="C6">
        <v>3</v>
      </c>
    </row>
    <row r="7" spans="1:6" x14ac:dyDescent="0.25">
      <c r="A7" t="s">
        <v>4</v>
      </c>
      <c r="B7">
        <v>1.4</v>
      </c>
    </row>
    <row r="8" spans="1:6" x14ac:dyDescent="0.25">
      <c r="A8" t="s">
        <v>5</v>
      </c>
    </row>
    <row r="9" spans="1:6" x14ac:dyDescent="0.25">
      <c r="A9" t="s">
        <v>6</v>
      </c>
    </row>
    <row r="10" spans="1:6" x14ac:dyDescent="0.25">
      <c r="A10" t="s">
        <v>7</v>
      </c>
      <c r="B10">
        <v>2</v>
      </c>
      <c r="C10">
        <v>1.8</v>
      </c>
    </row>
    <row r="11" spans="1:6" x14ac:dyDescent="0.25">
      <c r="A11" t="s">
        <v>8</v>
      </c>
    </row>
    <row r="12" spans="1:6" x14ac:dyDescent="0.25">
      <c r="A12" t="s">
        <v>9</v>
      </c>
    </row>
    <row r="13" spans="1:6" x14ac:dyDescent="0.25">
      <c r="A13" t="s">
        <v>10</v>
      </c>
      <c r="B13">
        <v>15</v>
      </c>
    </row>
    <row r="14" spans="1:6" x14ac:dyDescent="0.25">
      <c r="A14" t="s">
        <v>11</v>
      </c>
      <c r="B14">
        <f>B4+B7-B10-B13</f>
        <v>14.399999999999999</v>
      </c>
      <c r="C14">
        <f>C4+C6-C10</f>
        <v>15.599999999999998</v>
      </c>
    </row>
    <row r="16" spans="1:6" x14ac:dyDescent="0.25">
      <c r="A16" s="2" t="s">
        <v>21</v>
      </c>
      <c r="F16" t="s">
        <v>20</v>
      </c>
    </row>
    <row r="17" spans="1:11" x14ac:dyDescent="0.25">
      <c r="A17" t="s">
        <v>14</v>
      </c>
      <c r="B17" s="1">
        <f>C10*(G17-G18-G19)*10^6</f>
        <v>144000000</v>
      </c>
      <c r="F17" t="s">
        <v>16</v>
      </c>
      <c r="G17">
        <v>250</v>
      </c>
    </row>
    <row r="18" spans="1:11" x14ac:dyDescent="0.25">
      <c r="A18" t="s">
        <v>15</v>
      </c>
      <c r="B18" s="1">
        <f>G21*G22+G21*G23</f>
        <v>10000000</v>
      </c>
      <c r="F18" t="s">
        <v>17</v>
      </c>
      <c r="G18">
        <v>140</v>
      </c>
    </row>
    <row r="19" spans="1:11" x14ac:dyDescent="0.25">
      <c r="A19" t="s">
        <v>24</v>
      </c>
      <c r="B19" s="1">
        <f>B17-B18</f>
        <v>134000000</v>
      </c>
      <c r="F19" t="s">
        <v>18</v>
      </c>
      <c r="G19">
        <v>30</v>
      </c>
    </row>
    <row r="21" spans="1:11" x14ac:dyDescent="0.25">
      <c r="A21" t="s">
        <v>25</v>
      </c>
      <c r="B21">
        <f>B19/(C10*10^6)</f>
        <v>74.444444444444443</v>
      </c>
      <c r="F21" t="s">
        <v>19</v>
      </c>
      <c r="G21">
        <v>100000000</v>
      </c>
    </row>
    <row r="22" spans="1:11" x14ac:dyDescent="0.25">
      <c r="F22" t="s">
        <v>22</v>
      </c>
      <c r="G22">
        <v>0.04</v>
      </c>
    </row>
    <row r="23" spans="1:11" x14ac:dyDescent="0.25">
      <c r="F23" t="s">
        <v>23</v>
      </c>
      <c r="G23">
        <v>0.06</v>
      </c>
    </row>
    <row r="29" spans="1:11" x14ac:dyDescent="0.25">
      <c r="C29" t="s">
        <v>26</v>
      </c>
      <c r="D29" t="s">
        <v>30</v>
      </c>
      <c r="E29" t="s">
        <v>27</v>
      </c>
      <c r="F29" t="s">
        <v>28</v>
      </c>
      <c r="G29" t="s">
        <v>29</v>
      </c>
      <c r="H29" t="s">
        <v>33</v>
      </c>
      <c r="J29" t="s">
        <v>29</v>
      </c>
      <c r="K29" t="s">
        <v>33</v>
      </c>
    </row>
    <row r="30" spans="1:11" x14ac:dyDescent="0.25">
      <c r="C30">
        <v>2022</v>
      </c>
      <c r="D30">
        <v>1</v>
      </c>
      <c r="E30" s="3">
        <f>C10*0.9</f>
        <v>1.62</v>
      </c>
      <c r="F30" s="4">
        <f>E30*$B$21</f>
        <v>120.60000000000001</v>
      </c>
      <c r="G30" s="5">
        <f>(1+0.03)^D30</f>
        <v>1.03</v>
      </c>
      <c r="H30" s="3">
        <f t="shared" ref="H30:H57" si="0">F30/G30</f>
        <v>117.08737864077671</v>
      </c>
      <c r="J30" s="5">
        <f>(1+0.11)^D30</f>
        <v>1.1100000000000001</v>
      </c>
      <c r="K30" s="5">
        <f>F30/J30</f>
        <v>108.64864864864865</v>
      </c>
    </row>
    <row r="31" spans="1:11" x14ac:dyDescent="0.25">
      <c r="C31">
        <v>2023</v>
      </c>
      <c r="D31">
        <v>2</v>
      </c>
      <c r="E31" s="3">
        <f>E30*0.9</f>
        <v>1.4580000000000002</v>
      </c>
      <c r="F31" s="4">
        <f t="shared" ref="F31:F57" si="1">E31*$B$21</f>
        <v>108.54</v>
      </c>
      <c r="G31" s="5">
        <f t="shared" ref="G31:G57" si="2">(1+0.03)^D31</f>
        <v>1.0609</v>
      </c>
      <c r="H31" s="3">
        <f t="shared" si="0"/>
        <v>102.30935997737771</v>
      </c>
      <c r="J31" s="5">
        <f t="shared" ref="J31:J57" si="3">(1+0.11)^D31</f>
        <v>1.2321000000000002</v>
      </c>
      <c r="K31" s="5">
        <f t="shared" ref="K31:K57" si="4">F31/J31</f>
        <v>88.093498904309712</v>
      </c>
    </row>
    <row r="32" spans="1:11" x14ac:dyDescent="0.25">
      <c r="C32">
        <v>2024</v>
      </c>
      <c r="D32">
        <v>3</v>
      </c>
      <c r="E32" s="3">
        <f t="shared" ref="E32:E53" si="5">E31*0.9</f>
        <v>1.3122000000000003</v>
      </c>
      <c r="F32" s="4">
        <f t="shared" si="1"/>
        <v>97.686000000000021</v>
      </c>
      <c r="G32" s="5">
        <f t="shared" si="2"/>
        <v>1.092727</v>
      </c>
      <c r="H32" s="3">
        <f t="shared" si="0"/>
        <v>89.396528135572765</v>
      </c>
      <c r="J32" s="5">
        <f t="shared" si="3"/>
        <v>1.3676310000000003</v>
      </c>
      <c r="K32" s="5">
        <f t="shared" si="4"/>
        <v>71.427161273764639</v>
      </c>
    </row>
    <row r="33" spans="3:11" x14ac:dyDescent="0.25">
      <c r="C33">
        <v>2025</v>
      </c>
      <c r="D33">
        <v>4</v>
      </c>
      <c r="E33" s="3">
        <f t="shared" si="5"/>
        <v>1.1809800000000004</v>
      </c>
      <c r="F33" s="4">
        <f t="shared" si="1"/>
        <v>87.917400000000029</v>
      </c>
      <c r="G33" s="5">
        <f t="shared" si="2"/>
        <v>1.1255088099999999</v>
      </c>
      <c r="H33" s="3">
        <f t="shared" si="0"/>
        <v>78.113471186422814</v>
      </c>
      <c r="J33" s="5">
        <f t="shared" si="3"/>
        <v>1.5180704100000004</v>
      </c>
      <c r="K33" s="5">
        <f t="shared" si="4"/>
        <v>57.913914546295651</v>
      </c>
    </row>
    <row r="34" spans="3:11" x14ac:dyDescent="0.25">
      <c r="C34">
        <v>2026</v>
      </c>
      <c r="D34">
        <v>5</v>
      </c>
      <c r="E34" s="3">
        <f t="shared" si="5"/>
        <v>1.0628820000000003</v>
      </c>
      <c r="F34" s="4">
        <f t="shared" si="1"/>
        <v>79.125660000000025</v>
      </c>
      <c r="G34" s="5">
        <f t="shared" si="2"/>
        <v>1.1592740742999998</v>
      </c>
      <c r="H34" s="3">
        <f t="shared" si="0"/>
        <v>68.254489386194706</v>
      </c>
      <c r="J34" s="5">
        <f t="shared" si="3"/>
        <v>1.6850581551000006</v>
      </c>
      <c r="K34" s="5">
        <f t="shared" si="4"/>
        <v>46.957228010509986</v>
      </c>
    </row>
    <row r="35" spans="3:11" x14ac:dyDescent="0.25">
      <c r="C35">
        <v>2027</v>
      </c>
      <c r="D35">
        <v>6</v>
      </c>
      <c r="E35" s="3">
        <f t="shared" si="5"/>
        <v>0.95659380000000027</v>
      </c>
      <c r="F35" s="4">
        <f t="shared" si="1"/>
        <v>71.213094000000012</v>
      </c>
      <c r="G35" s="5">
        <f t="shared" si="2"/>
        <v>1.1940522965289999</v>
      </c>
      <c r="H35" s="3">
        <f t="shared" si="0"/>
        <v>59.639845094733218</v>
      </c>
      <c r="J35" s="5">
        <f t="shared" si="3"/>
        <v>1.8704145521610007</v>
      </c>
      <c r="K35" s="5">
        <f t="shared" si="4"/>
        <v>38.073428116629707</v>
      </c>
    </row>
    <row r="36" spans="3:11" x14ac:dyDescent="0.25">
      <c r="C36">
        <v>2028</v>
      </c>
      <c r="D36">
        <v>7</v>
      </c>
      <c r="E36" s="3">
        <f t="shared" si="5"/>
        <v>0.86093442000000031</v>
      </c>
      <c r="F36" s="4">
        <f t="shared" si="1"/>
        <v>64.091784600000025</v>
      </c>
      <c r="G36" s="5">
        <f t="shared" si="2"/>
        <v>1.22987386542487</v>
      </c>
      <c r="H36" s="3">
        <f t="shared" si="0"/>
        <v>52.112486005106703</v>
      </c>
      <c r="J36" s="5">
        <f t="shared" si="3"/>
        <v>2.0761601528987108</v>
      </c>
      <c r="K36" s="5">
        <f t="shared" si="4"/>
        <v>30.870347121591664</v>
      </c>
    </row>
    <row r="37" spans="3:11" x14ac:dyDescent="0.25">
      <c r="C37">
        <v>2029</v>
      </c>
      <c r="D37">
        <v>8</v>
      </c>
      <c r="E37" s="3">
        <f t="shared" si="5"/>
        <v>0.77484097800000029</v>
      </c>
      <c r="F37" s="4">
        <f t="shared" si="1"/>
        <v>57.682606140000019</v>
      </c>
      <c r="G37" s="5">
        <f t="shared" si="2"/>
        <v>1.2667700813876159</v>
      </c>
      <c r="H37" s="3">
        <f t="shared" si="0"/>
        <v>45.535181946209747</v>
      </c>
      <c r="J37" s="5">
        <f t="shared" si="3"/>
        <v>2.3045377697175695</v>
      </c>
      <c r="K37" s="5">
        <f t="shared" si="4"/>
        <v>25.030011179668907</v>
      </c>
    </row>
    <row r="38" spans="3:11" x14ac:dyDescent="0.25">
      <c r="C38">
        <v>2030</v>
      </c>
      <c r="D38">
        <v>9</v>
      </c>
      <c r="E38" s="3">
        <f t="shared" si="5"/>
        <v>0.69735688020000031</v>
      </c>
      <c r="F38" s="4">
        <f t="shared" si="1"/>
        <v>51.91434552600002</v>
      </c>
      <c r="G38" s="5">
        <f t="shared" si="2"/>
        <v>1.3047731838292445</v>
      </c>
      <c r="H38" s="3">
        <f t="shared" si="0"/>
        <v>39.788023059794924</v>
      </c>
      <c r="J38" s="5">
        <f t="shared" si="3"/>
        <v>2.5580369243865024</v>
      </c>
      <c r="K38" s="5">
        <f t="shared" si="4"/>
        <v>20.294603659191008</v>
      </c>
    </row>
    <row r="39" spans="3:11" x14ac:dyDescent="0.25">
      <c r="C39">
        <v>2031</v>
      </c>
      <c r="D39">
        <v>10</v>
      </c>
      <c r="E39" s="3">
        <f t="shared" si="5"/>
        <v>0.62762119218000034</v>
      </c>
      <c r="F39" s="4">
        <f t="shared" si="1"/>
        <v>46.722910973400026</v>
      </c>
      <c r="G39" s="5">
        <f t="shared" si="2"/>
        <v>1.3439163793441218</v>
      </c>
      <c r="H39" s="3">
        <f t="shared" si="0"/>
        <v>34.766233741568385</v>
      </c>
      <c r="J39" s="5">
        <f t="shared" si="3"/>
        <v>2.839420986069018</v>
      </c>
      <c r="K39" s="5">
        <f t="shared" si="4"/>
        <v>16.45508404799271</v>
      </c>
    </row>
    <row r="40" spans="3:11" x14ac:dyDescent="0.25">
      <c r="C40">
        <v>2032</v>
      </c>
      <c r="D40">
        <v>11</v>
      </c>
      <c r="E40" s="3">
        <f t="shared" si="5"/>
        <v>0.56485907296200033</v>
      </c>
      <c r="F40" s="4">
        <f t="shared" si="1"/>
        <v>42.050619876060026</v>
      </c>
      <c r="G40" s="5">
        <f t="shared" si="2"/>
        <v>1.3842338707244455</v>
      </c>
      <c r="H40" s="3">
        <f t="shared" si="0"/>
        <v>30.378262492632572</v>
      </c>
      <c r="J40" s="5">
        <f t="shared" si="3"/>
        <v>3.1517572945366101</v>
      </c>
      <c r="K40" s="5">
        <f t="shared" si="4"/>
        <v>13.341960038913008</v>
      </c>
    </row>
    <row r="41" spans="3:11" x14ac:dyDescent="0.25">
      <c r="C41">
        <v>2033</v>
      </c>
      <c r="D41">
        <v>12</v>
      </c>
      <c r="E41" s="3">
        <f t="shared" si="5"/>
        <v>0.50837316566580026</v>
      </c>
      <c r="F41" s="4">
        <f t="shared" si="1"/>
        <v>37.845557888454017</v>
      </c>
      <c r="G41" s="5">
        <f t="shared" si="2"/>
        <v>1.4257608868461786</v>
      </c>
      <c r="H41" s="3">
        <f t="shared" si="0"/>
        <v>26.544112857640112</v>
      </c>
      <c r="J41" s="5">
        <f t="shared" si="3"/>
        <v>3.4984505969356374</v>
      </c>
      <c r="K41" s="5">
        <f t="shared" si="4"/>
        <v>10.81780543695649</v>
      </c>
    </row>
    <row r="42" spans="3:11" x14ac:dyDescent="0.25">
      <c r="C42">
        <v>2034</v>
      </c>
      <c r="D42">
        <v>13</v>
      </c>
      <c r="E42" s="3">
        <f t="shared" si="5"/>
        <v>0.45753584909922024</v>
      </c>
      <c r="F42" s="4">
        <f t="shared" si="1"/>
        <v>34.061002099608615</v>
      </c>
      <c r="G42" s="5">
        <f t="shared" si="2"/>
        <v>1.4685337134515639</v>
      </c>
      <c r="H42" s="3">
        <f t="shared" si="0"/>
        <v>23.193885021238934</v>
      </c>
      <c r="J42" s="5">
        <f t="shared" si="3"/>
        <v>3.8832801625985578</v>
      </c>
      <c r="K42" s="5">
        <f t="shared" si="4"/>
        <v>8.7711935975322888</v>
      </c>
    </row>
    <row r="43" spans="3:11" x14ac:dyDescent="0.25">
      <c r="C43">
        <v>2035</v>
      </c>
      <c r="D43">
        <v>14</v>
      </c>
      <c r="E43" s="3">
        <f t="shared" si="5"/>
        <v>0.4117822641892982</v>
      </c>
      <c r="F43" s="4">
        <f t="shared" si="1"/>
        <v>30.654901889647753</v>
      </c>
      <c r="G43" s="5">
        <f t="shared" si="2"/>
        <v>1.512589724855111</v>
      </c>
      <c r="H43" s="3">
        <f t="shared" si="0"/>
        <v>20.266501474868967</v>
      </c>
      <c r="J43" s="5">
        <f t="shared" si="3"/>
        <v>4.3104409804843993</v>
      </c>
      <c r="K43" s="5">
        <f t="shared" si="4"/>
        <v>7.1117785925937476</v>
      </c>
    </row>
    <row r="44" spans="3:11" x14ac:dyDescent="0.25">
      <c r="C44">
        <v>2036</v>
      </c>
      <c r="D44">
        <v>15</v>
      </c>
      <c r="E44" s="3">
        <f t="shared" si="5"/>
        <v>0.37060403777036838</v>
      </c>
      <c r="F44" s="4">
        <f t="shared" si="1"/>
        <v>27.58941170068298</v>
      </c>
      <c r="G44" s="5">
        <f t="shared" si="2"/>
        <v>1.5579674166007644</v>
      </c>
      <c r="H44" s="3">
        <f t="shared" si="0"/>
        <v>17.708593521730165</v>
      </c>
      <c r="J44" s="5">
        <f t="shared" si="3"/>
        <v>4.7845894883376827</v>
      </c>
      <c r="K44" s="5">
        <f t="shared" si="4"/>
        <v>5.7663069669679041</v>
      </c>
    </row>
    <row r="45" spans="3:11" x14ac:dyDescent="0.25">
      <c r="C45">
        <v>2037</v>
      </c>
      <c r="D45">
        <v>16</v>
      </c>
      <c r="E45" s="3">
        <f t="shared" si="5"/>
        <v>0.33354363399333153</v>
      </c>
      <c r="F45" s="4">
        <f t="shared" si="1"/>
        <v>24.830470530614679</v>
      </c>
      <c r="G45" s="5">
        <f t="shared" si="2"/>
        <v>1.6047064390987871</v>
      </c>
      <c r="H45" s="3">
        <f t="shared" si="0"/>
        <v>15.473528319958399</v>
      </c>
      <c r="J45" s="5">
        <f t="shared" si="3"/>
        <v>5.3108943320548292</v>
      </c>
      <c r="K45" s="5">
        <f t="shared" si="4"/>
        <v>4.6753840272712717</v>
      </c>
    </row>
    <row r="46" spans="3:11" x14ac:dyDescent="0.25">
      <c r="C46">
        <v>2038</v>
      </c>
      <c r="D46">
        <v>17</v>
      </c>
      <c r="E46" s="3">
        <f t="shared" si="5"/>
        <v>0.30018927059399841</v>
      </c>
      <c r="F46" s="4">
        <f t="shared" si="1"/>
        <v>22.347423477553214</v>
      </c>
      <c r="G46" s="5">
        <f t="shared" si="2"/>
        <v>1.6528476322717507</v>
      </c>
      <c r="H46" s="3">
        <f t="shared" si="0"/>
        <v>13.520558726177244</v>
      </c>
      <c r="J46" s="5">
        <f t="shared" si="3"/>
        <v>5.8950927085808607</v>
      </c>
      <c r="K46" s="5">
        <f t="shared" si="4"/>
        <v>3.7908519140037344</v>
      </c>
    </row>
    <row r="47" spans="3:11" x14ac:dyDescent="0.25">
      <c r="C47">
        <v>2039</v>
      </c>
      <c r="D47">
        <v>18</v>
      </c>
      <c r="E47" s="3">
        <f t="shared" si="5"/>
        <v>0.27017034353459857</v>
      </c>
      <c r="F47" s="4">
        <f t="shared" si="1"/>
        <v>20.112681129797892</v>
      </c>
      <c r="G47" s="5">
        <f t="shared" si="2"/>
        <v>1.7024330612399032</v>
      </c>
      <c r="H47" s="3">
        <f t="shared" si="0"/>
        <v>11.814080440349047</v>
      </c>
      <c r="J47" s="5">
        <f t="shared" si="3"/>
        <v>6.5435529065247557</v>
      </c>
      <c r="K47" s="5">
        <f t="shared" si="4"/>
        <v>3.0736637140570817</v>
      </c>
    </row>
    <row r="48" spans="3:11" x14ac:dyDescent="0.25">
      <c r="C48">
        <v>2040</v>
      </c>
      <c r="D48">
        <v>19</v>
      </c>
      <c r="E48" s="3">
        <f t="shared" si="5"/>
        <v>0.24315330918113873</v>
      </c>
      <c r="F48" s="4">
        <f t="shared" si="1"/>
        <v>18.101413016818103</v>
      </c>
      <c r="G48" s="5">
        <f t="shared" si="2"/>
        <v>1.7535060530771003</v>
      </c>
      <c r="H48" s="3">
        <f t="shared" si="0"/>
        <v>10.322982909042857</v>
      </c>
      <c r="J48" s="5">
        <f t="shared" si="3"/>
        <v>7.2633437262424794</v>
      </c>
      <c r="K48" s="5">
        <f t="shared" si="4"/>
        <v>2.4921597681543903</v>
      </c>
    </row>
    <row r="49" spans="3:11" x14ac:dyDescent="0.25">
      <c r="C49">
        <v>2041</v>
      </c>
      <c r="D49">
        <v>20</v>
      </c>
      <c r="E49" s="3">
        <f t="shared" si="5"/>
        <v>0.21883797826302487</v>
      </c>
      <c r="F49" s="4">
        <f t="shared" si="1"/>
        <v>16.291271715136297</v>
      </c>
      <c r="G49" s="5">
        <f t="shared" si="2"/>
        <v>1.8061112346694133</v>
      </c>
      <c r="H49" s="3">
        <f t="shared" si="0"/>
        <v>9.0200821535325968</v>
      </c>
      <c r="J49" s="5">
        <f t="shared" si="3"/>
        <v>8.0623115361291529</v>
      </c>
      <c r="K49" s="5">
        <f t="shared" si="4"/>
        <v>2.020670082287344</v>
      </c>
    </row>
    <row r="50" spans="3:11" x14ac:dyDescent="0.25">
      <c r="C50">
        <v>2042</v>
      </c>
      <c r="D50">
        <v>21</v>
      </c>
      <c r="E50" s="3">
        <f t="shared" si="5"/>
        <v>0.19695418043672239</v>
      </c>
      <c r="F50" s="4">
        <f t="shared" si="1"/>
        <v>14.662144543622667</v>
      </c>
      <c r="G50" s="5">
        <f t="shared" si="2"/>
        <v>1.8602945717094954</v>
      </c>
      <c r="H50" s="3">
        <f t="shared" si="0"/>
        <v>7.8816251826983859</v>
      </c>
      <c r="J50" s="5">
        <f t="shared" si="3"/>
        <v>8.9491658051033607</v>
      </c>
      <c r="K50" s="5">
        <f t="shared" si="4"/>
        <v>1.6383811478005488</v>
      </c>
    </row>
    <row r="51" spans="3:11" x14ac:dyDescent="0.25">
      <c r="C51">
        <v>2043</v>
      </c>
      <c r="D51">
        <v>22</v>
      </c>
      <c r="E51" s="3">
        <f t="shared" si="5"/>
        <v>0.17725876239305016</v>
      </c>
      <c r="F51" s="4">
        <f t="shared" si="1"/>
        <v>13.195930089260401</v>
      </c>
      <c r="G51" s="5">
        <f t="shared" si="2"/>
        <v>1.9161034088607805</v>
      </c>
      <c r="H51" s="3">
        <f t="shared" si="0"/>
        <v>6.8868569557558708</v>
      </c>
      <c r="J51" s="5">
        <f t="shared" si="3"/>
        <v>9.9335740436647306</v>
      </c>
      <c r="K51" s="5">
        <f t="shared" si="4"/>
        <v>1.3284171468653099</v>
      </c>
    </row>
    <row r="52" spans="3:11" x14ac:dyDescent="0.25">
      <c r="C52">
        <v>2044</v>
      </c>
      <c r="D52">
        <v>23</v>
      </c>
      <c r="E52" s="3">
        <f t="shared" si="5"/>
        <v>0.15953288615374514</v>
      </c>
      <c r="F52" s="4">
        <f t="shared" si="1"/>
        <v>11.876337080334361</v>
      </c>
      <c r="G52" s="5">
        <f t="shared" si="2"/>
        <v>1.973586511126604</v>
      </c>
      <c r="H52" s="3">
        <f t="shared" si="0"/>
        <v>6.0176420001750319</v>
      </c>
      <c r="J52" s="5">
        <f t="shared" si="3"/>
        <v>11.02626718846785</v>
      </c>
      <c r="K52" s="5">
        <f t="shared" si="4"/>
        <v>1.077094983944846</v>
      </c>
    </row>
    <row r="53" spans="3:11" x14ac:dyDescent="0.25">
      <c r="C53">
        <v>2045</v>
      </c>
      <c r="D53">
        <v>24</v>
      </c>
      <c r="E53" s="3">
        <f t="shared" si="5"/>
        <v>0.14357959753837063</v>
      </c>
      <c r="F53" s="4">
        <f t="shared" si="1"/>
        <v>10.688703372300925</v>
      </c>
      <c r="G53" s="5">
        <f t="shared" si="2"/>
        <v>2.0327941064604018</v>
      </c>
      <c r="H53" s="3">
        <f t="shared" si="0"/>
        <v>5.2581337865607081</v>
      </c>
      <c r="J53" s="5">
        <f t="shared" si="3"/>
        <v>12.239156579199317</v>
      </c>
      <c r="K53" s="5">
        <f t="shared" si="4"/>
        <v>0.87332025725257756</v>
      </c>
    </row>
    <row r="54" spans="3:11" x14ac:dyDescent="0.25">
      <c r="C54">
        <v>2046</v>
      </c>
      <c r="D54">
        <v>25</v>
      </c>
      <c r="E54" s="3">
        <f t="shared" ref="E54:E57" si="6">E53*0.9</f>
        <v>0.12922163778453358</v>
      </c>
      <c r="F54" s="4">
        <f t="shared" si="1"/>
        <v>9.6198330350708332</v>
      </c>
      <c r="G54" s="5">
        <f t="shared" si="2"/>
        <v>2.0937779296542138</v>
      </c>
      <c r="H54" s="3">
        <f t="shared" si="0"/>
        <v>4.5944858329171243</v>
      </c>
      <c r="J54" s="5">
        <f t="shared" si="3"/>
        <v>13.585463802911244</v>
      </c>
      <c r="K54" s="5">
        <f t="shared" si="4"/>
        <v>0.70809750588046827</v>
      </c>
    </row>
    <row r="55" spans="3:11" x14ac:dyDescent="0.25">
      <c r="C55">
        <v>2047</v>
      </c>
      <c r="D55">
        <v>26</v>
      </c>
      <c r="E55" s="3">
        <f t="shared" si="6"/>
        <v>0.11629947400608022</v>
      </c>
      <c r="F55" s="4">
        <f t="shared" si="1"/>
        <v>8.6578497315637488</v>
      </c>
      <c r="G55" s="5">
        <f t="shared" si="2"/>
        <v>2.1565912675438406</v>
      </c>
      <c r="H55" s="3">
        <f t="shared" si="0"/>
        <v>4.0145992714809813</v>
      </c>
      <c r="J55" s="5">
        <f t="shared" si="3"/>
        <v>15.079864821231482</v>
      </c>
      <c r="K55" s="5">
        <f t="shared" si="4"/>
        <v>0.57413311287605528</v>
      </c>
    </row>
    <row r="56" spans="3:11" x14ac:dyDescent="0.25">
      <c r="C56">
        <v>2048</v>
      </c>
      <c r="D56">
        <v>27</v>
      </c>
      <c r="E56" s="3">
        <f t="shared" si="6"/>
        <v>0.1046695266054722</v>
      </c>
      <c r="F56" s="4">
        <f t="shared" si="1"/>
        <v>7.792064758407375</v>
      </c>
      <c r="G56" s="5">
        <f t="shared" si="2"/>
        <v>2.2212890055701555</v>
      </c>
      <c r="H56" s="3">
        <f t="shared" si="0"/>
        <v>3.5079022760513441</v>
      </c>
      <c r="J56" s="5">
        <f t="shared" si="3"/>
        <v>16.738649951566945</v>
      </c>
      <c r="K56" s="5">
        <f t="shared" si="4"/>
        <v>0.46551333476436918</v>
      </c>
    </row>
    <row r="57" spans="3:11" x14ac:dyDescent="0.25">
      <c r="C57">
        <v>2049</v>
      </c>
      <c r="D57">
        <v>28</v>
      </c>
      <c r="E57" s="3">
        <f t="shared" si="6"/>
        <v>9.4202573944924983E-2</v>
      </c>
      <c r="F57" s="4">
        <f t="shared" si="1"/>
        <v>7.0128582825666372</v>
      </c>
      <c r="G57" s="5">
        <f t="shared" si="2"/>
        <v>2.2879276757372602</v>
      </c>
      <c r="H57" s="3">
        <f t="shared" si="0"/>
        <v>3.0651573285885529</v>
      </c>
      <c r="J57" s="5">
        <f t="shared" si="3"/>
        <v>18.579901446239312</v>
      </c>
      <c r="K57" s="5">
        <f t="shared" si="4"/>
        <v>0.37744324440354249</v>
      </c>
    </row>
    <row r="59" spans="3:11" x14ac:dyDescent="0.25">
      <c r="D59" t="s">
        <v>34</v>
      </c>
      <c r="E59" s="3">
        <f>SUM(E30:E57)</f>
        <v>15.35217683449568</v>
      </c>
      <c r="G59" t="s">
        <v>31</v>
      </c>
      <c r="H59" s="3">
        <f>SUM(H30:H57)</f>
        <v>906.4719877251564</v>
      </c>
      <c r="J59" t="s">
        <v>32</v>
      </c>
      <c r="K59" s="5">
        <f>SUM(K30:K57)</f>
        <v>572.66810038112772</v>
      </c>
    </row>
    <row r="60" spans="3:11" x14ac:dyDescent="0.25">
      <c r="E60" t="s">
        <v>35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8B7881F3B756498822B4FEB01A81AA" ma:contentTypeVersion="13" ma:contentTypeDescription="Create a new document." ma:contentTypeScope="" ma:versionID="4ea1e2fe067a99d840d56999db570fc3">
  <xsd:schema xmlns:xsd="http://www.w3.org/2001/XMLSchema" xmlns:xs="http://www.w3.org/2001/XMLSchema" xmlns:p="http://schemas.microsoft.com/office/2006/metadata/properties" xmlns:ns2="af5100c2-e065-4d4d-a449-71cb4ea70288" xmlns:ns3="5518b1de-1926-449f-b1e5-caa2328722ab" targetNamespace="http://schemas.microsoft.com/office/2006/metadata/properties" ma:root="true" ma:fieldsID="6fbcd0b47661d1f1622bd6d28f3079ee" ns2:_="" ns3:_="">
    <xsd:import namespace="af5100c2-e065-4d4d-a449-71cb4ea70288"/>
    <xsd:import namespace="5518b1de-1926-449f-b1e5-caa2328722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5100c2-e065-4d4d-a449-71cb4ea702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e4851b1-ef85-46bf-8f33-07d12ce700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8b1de-1926-449f-b1e5-caa2328722a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7b5e921-0929-4f05-8364-a0b1b4e1c126}" ma:internalName="TaxCatchAll" ma:showField="CatchAllData" ma:web="5518b1de-1926-449f-b1e5-caa2328722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5100c2-e065-4d4d-a449-71cb4ea70288">
      <Terms xmlns="http://schemas.microsoft.com/office/infopath/2007/PartnerControls"/>
    </lcf76f155ced4ddcb4097134ff3c332f>
    <TaxCatchAll xmlns="5518b1de-1926-449f-b1e5-caa2328722ab" xsi:nil="true"/>
  </documentManagement>
</p:properties>
</file>

<file path=customXml/itemProps1.xml><?xml version="1.0" encoding="utf-8"?>
<ds:datastoreItem xmlns:ds="http://schemas.openxmlformats.org/officeDocument/2006/customXml" ds:itemID="{401FB23D-F61C-493B-8299-26099B7C4C7D}"/>
</file>

<file path=customXml/itemProps2.xml><?xml version="1.0" encoding="utf-8"?>
<ds:datastoreItem xmlns:ds="http://schemas.openxmlformats.org/officeDocument/2006/customXml" ds:itemID="{46FEE62F-3BB8-4256-82CB-B2E8BA84C0F0}"/>
</file>

<file path=customXml/itemProps3.xml><?xml version="1.0" encoding="utf-8"?>
<ds:datastoreItem xmlns:ds="http://schemas.openxmlformats.org/officeDocument/2006/customXml" ds:itemID="{92DBAE85-5C08-4481-8806-C4A24BBB40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 Vako</dc:creator>
  <cp:lastModifiedBy>Sokol Vako</cp:lastModifiedBy>
  <dcterms:created xsi:type="dcterms:W3CDTF">2025-06-13T05:15:21Z</dcterms:created>
  <dcterms:modified xsi:type="dcterms:W3CDTF">2025-06-13T06:48:49Z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0x010100768B7881F3B756498822B4FEB01A81AA</vt:lpwstr>
  </property>
</Properties>
</file>