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nations-my.sharepoint.com/personal/vako_un_org/Documents/SIAP/Meetings and workshops/2023 April Climate in person/draft agenda and presentations of UNSD SIAP/12 april air emission exercis/"/>
    </mc:Choice>
  </mc:AlternateContent>
  <xr:revisionPtr revIDLastSave="0" documentId="8_{0EA51CDC-8D25-4C50-BDDC-10331C40800C}" xr6:coauthVersionLast="47" xr6:coauthVersionMax="47" xr10:uidLastSave="{00000000-0000-0000-0000-000000000000}"/>
  <bookViews>
    <workbookView xWindow="-120" yWindow="-120" windowWidth="23280" windowHeight="14880" xr2:uid="{3D238C20-BE4F-4C29-8CE4-746F4F29FF3B}"/>
  </bookViews>
  <sheets>
    <sheet name="partial air emission account" sheetId="5" r:id="rId1"/>
    <sheet name="Value added by industry" sheetId="4" r:id="rId2"/>
    <sheet name="answers part 1-3" sheetId="6" r:id="rId3"/>
    <sheet name="answers part 4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7" l="1"/>
  <c r="E36" i="7"/>
  <c r="F36" i="7"/>
  <c r="G36" i="7"/>
  <c r="H36" i="7"/>
  <c r="D37" i="7"/>
  <c r="E37" i="7"/>
  <c r="F37" i="7"/>
  <c r="G37" i="7"/>
  <c r="H37" i="7"/>
  <c r="D38" i="7"/>
  <c r="E38" i="7"/>
  <c r="F38" i="7"/>
  <c r="G38" i="7"/>
  <c r="H38" i="7"/>
  <c r="D39" i="7"/>
  <c r="E39" i="7"/>
  <c r="F39" i="7"/>
  <c r="G39" i="7"/>
  <c r="H39" i="7"/>
  <c r="D40" i="7"/>
  <c r="E40" i="7"/>
  <c r="F40" i="7"/>
  <c r="G40" i="7"/>
  <c r="H40" i="7"/>
  <c r="D41" i="7"/>
  <c r="E41" i="7"/>
  <c r="F41" i="7"/>
  <c r="G41" i="7"/>
  <c r="H41" i="7"/>
  <c r="C37" i="7"/>
  <c r="C38" i="7"/>
  <c r="C39" i="7"/>
  <c r="C40" i="7"/>
  <c r="C41" i="7"/>
  <c r="C36" i="7"/>
  <c r="H30" i="7"/>
  <c r="G30" i="7"/>
  <c r="F30" i="7"/>
  <c r="E30" i="7"/>
  <c r="D30" i="7"/>
  <c r="C30" i="7"/>
  <c r="H29" i="7"/>
  <c r="G29" i="7"/>
  <c r="F29" i="7"/>
  <c r="E29" i="7"/>
  <c r="D29" i="7"/>
  <c r="C29" i="7"/>
  <c r="H28" i="7"/>
  <c r="G28" i="7"/>
  <c r="F28" i="7"/>
  <c r="E28" i="7"/>
  <c r="D28" i="7"/>
  <c r="C28" i="7"/>
  <c r="H27" i="7"/>
  <c r="G27" i="7"/>
  <c r="F27" i="7"/>
  <c r="E27" i="7"/>
  <c r="D27" i="7"/>
  <c r="C27" i="7"/>
  <c r="H26" i="7"/>
  <c r="G26" i="7"/>
  <c r="F26" i="7"/>
  <c r="E26" i="7"/>
  <c r="D26" i="7"/>
  <c r="C26" i="7"/>
  <c r="H25" i="7"/>
  <c r="G25" i="7"/>
  <c r="F25" i="7"/>
  <c r="E25" i="7"/>
  <c r="D25" i="7"/>
  <c r="C25" i="7"/>
  <c r="C46" i="7" s="1" a="1"/>
  <c r="C46" i="7" s="1"/>
  <c r="C20" i="6"/>
  <c r="D20" i="6"/>
  <c r="E20" i="6"/>
  <c r="F20" i="6"/>
  <c r="G20" i="6"/>
  <c r="I20" i="6"/>
  <c r="C21" i="6"/>
  <c r="D21" i="6"/>
  <c r="E21" i="6"/>
  <c r="F21" i="6"/>
  <c r="G21" i="6"/>
  <c r="I21" i="6"/>
  <c r="C22" i="6"/>
  <c r="D22" i="6"/>
  <c r="E22" i="6"/>
  <c r="F22" i="6"/>
  <c r="G22" i="6"/>
  <c r="I22" i="6"/>
  <c r="B21" i="6"/>
  <c r="B22" i="6"/>
  <c r="B20" i="6"/>
  <c r="C19" i="6"/>
  <c r="D19" i="6"/>
  <c r="E19" i="6"/>
  <c r="F19" i="6"/>
  <c r="G19" i="6"/>
  <c r="I19" i="6"/>
  <c r="B19" i="6"/>
  <c r="C18" i="6"/>
  <c r="D18" i="6"/>
  <c r="E18" i="6"/>
  <c r="F18" i="6"/>
  <c r="I18" i="6"/>
  <c r="C17" i="6"/>
  <c r="C23" i="6" s="1"/>
  <c r="C33" i="6" s="1"/>
  <c r="C35" i="6" s="1"/>
  <c r="E17" i="6"/>
  <c r="E23" i="6" s="1"/>
  <c r="E33" i="6" s="1"/>
  <c r="E35" i="6" s="1"/>
  <c r="G17" i="6"/>
  <c r="I17" i="6"/>
  <c r="I23" i="6" s="1"/>
  <c r="B17" i="6"/>
  <c r="G6" i="6"/>
  <c r="G18" i="6" s="1"/>
  <c r="F5" i="6"/>
  <c r="F17" i="6" s="1"/>
  <c r="F23" i="6" s="1"/>
  <c r="F33" i="6" s="1"/>
  <c r="F35" i="6" s="1"/>
  <c r="B6" i="6"/>
  <c r="D5" i="6"/>
  <c r="H7" i="6"/>
  <c r="H8" i="6"/>
  <c r="H9" i="6"/>
  <c r="H10" i="6"/>
  <c r="J10" i="6" l="1"/>
  <c r="J22" i="6" s="1"/>
  <c r="H22" i="6"/>
  <c r="H21" i="6"/>
  <c r="J9" i="6"/>
  <c r="J21" i="6" s="1"/>
  <c r="H20" i="6"/>
  <c r="J8" i="6"/>
  <c r="J20" i="6" s="1"/>
  <c r="J7" i="6"/>
  <c r="J19" i="6" s="1"/>
  <c r="H19" i="6"/>
  <c r="H5" i="6"/>
  <c r="D17" i="6"/>
  <c r="D23" i="6" s="1"/>
  <c r="D33" i="6" s="1"/>
  <c r="D35" i="6" s="1"/>
  <c r="H6" i="6"/>
  <c r="B18" i="6"/>
  <c r="B23" i="6"/>
  <c r="B33" i="6" s="1"/>
  <c r="B35" i="6" s="1"/>
  <c r="G23" i="6"/>
  <c r="G33" i="6" s="1"/>
  <c r="G35" i="6" s="1"/>
  <c r="C57" i="7" a="1"/>
  <c r="C57" i="7" s="1"/>
  <c r="C66" i="7" s="1" a="1"/>
  <c r="C66" i="7" s="1"/>
  <c r="C76" i="7" s="1" a="1"/>
  <c r="J6" i="6" l="1"/>
  <c r="J18" i="6" s="1"/>
  <c r="H18" i="6"/>
  <c r="J5" i="6"/>
  <c r="J17" i="6" s="1"/>
  <c r="J23" i="6" s="1"/>
  <c r="H17" i="6"/>
  <c r="I77" i="7"/>
  <c r="I78" i="7"/>
  <c r="I79" i="7"/>
  <c r="I80" i="7"/>
  <c r="I81" i="7"/>
  <c r="C76" i="7"/>
  <c r="I76" i="7" s="1"/>
  <c r="H23" i="6" l="1"/>
  <c r="H33" i="6" s="1"/>
  <c r="H35" i="6" s="1"/>
  <c r="B27" i="6"/>
  <c r="B26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<sst xmlns="http://schemas.openxmlformats.org/spreadsheetml/2006/main" count="334" uniqueCount="63">
  <si>
    <t>Thosands of tonnes (kilotonnes)</t>
  </si>
  <si>
    <t>Agriculture, forestry and fishing</t>
  </si>
  <si>
    <t>Mining and quarrying</t>
  </si>
  <si>
    <t>Manufacturing</t>
  </si>
  <si>
    <t>Electricity, gas, steam and air conditioning supply</t>
  </si>
  <si>
    <t>Transportation and storage</t>
  </si>
  <si>
    <t>Other industries</t>
  </si>
  <si>
    <t>Total - all ISIC activities</t>
  </si>
  <si>
    <t>Total activities by households</t>
  </si>
  <si>
    <t>All ISIC activities plus households</t>
  </si>
  <si>
    <t>Pollutant</t>
  </si>
  <si>
    <t/>
  </si>
  <si>
    <t>Carbon dioxide</t>
  </si>
  <si>
    <t>Methane</t>
  </si>
  <si>
    <t>Nitrous oxide</t>
  </si>
  <si>
    <t>Hydrofluorocarbones (CO2 equivalent)</t>
  </si>
  <si>
    <t>Perfluorocarbones (CO2 equivalent)</t>
  </si>
  <si>
    <t>Nitrogen trifluoride and sulphur hexafluoride (CO2 equivalent)</t>
  </si>
  <si>
    <t>Value added (Billion currency units)</t>
  </si>
  <si>
    <t>TO BE USED WITH THE EXCERCISE WRITE UP</t>
  </si>
  <si>
    <t>Part 1--air emission account</t>
  </si>
  <si>
    <t>note: cells in orange are the ones that were adjusted with the information in the exercise</t>
  </si>
  <si>
    <t>Part 2--calculate GHGs in GWP units</t>
  </si>
  <si>
    <t>Thosands of tonnes (kilotonnes O)</t>
  </si>
  <si>
    <t>Total</t>
  </si>
  <si>
    <t>Part 3: Indicator calculation</t>
  </si>
  <si>
    <t>Total CO2 emissions for the national economy (Kilotonnes)</t>
  </si>
  <si>
    <t>Total GHG emissions for the national economy (using GWP in kilotonnes of CO2 equivalents)</t>
  </si>
  <si>
    <t>Emission intensity (overall and for different industries)</t>
  </si>
  <si>
    <t>GHG emissions (kilotonne of CO2 equivalents)</t>
  </si>
  <si>
    <t>Intensity (KG of CO2 equivlent GHG emissions/unit of currency)</t>
  </si>
  <si>
    <t>INPUT OUTPUT TABLE</t>
  </si>
  <si>
    <t>AIR EMSSION ACCOUNT</t>
  </si>
  <si>
    <t>PRODUCTS (million currency units)</t>
  </si>
  <si>
    <t>INDUSE (Labels)</t>
  </si>
  <si>
    <t>Final consumption expediture</t>
  </si>
  <si>
    <t>Gross Capital formation</t>
  </si>
  <si>
    <t>Exports of goods and services</t>
  </si>
  <si>
    <t>Total final use</t>
  </si>
  <si>
    <t>Total use</t>
  </si>
  <si>
    <t>Thosands of tonnes</t>
  </si>
  <si>
    <t>Total intermediate consumption /final use</t>
  </si>
  <si>
    <t>Compensation of employees</t>
  </si>
  <si>
    <t>:</t>
  </si>
  <si>
    <t>Other taxes less other subsidies on production</t>
  </si>
  <si>
    <t>Consumption of fixed capital</t>
  </si>
  <si>
    <t>Operating surplus and mixed income, gross</t>
  </si>
  <si>
    <t>Value added, gross</t>
  </si>
  <si>
    <t>Output</t>
  </si>
  <si>
    <t>Taxes less subsidies on products</t>
  </si>
  <si>
    <t>Imports of goods and services</t>
  </si>
  <si>
    <t>Total input at basic prices</t>
  </si>
  <si>
    <t>STEP 1: calculate input coefficient matrix (n by n matrix of industries) defined as input for a particular cell divided by the column total</t>
  </si>
  <si>
    <t>Input coefficient</t>
  </si>
  <si>
    <t>PRODOCTS (million currency units)</t>
  </si>
  <si>
    <t>STEP 2: calculate emission coefficient matrix (k pollutants by n industries matrix) defined as emission divided by total input at basic prices </t>
  </si>
  <si>
    <t>emission coefficient (thousand tonnes of pollutant per million currecy units)</t>
  </si>
  <si>
    <t>STEP 3: calculate the Leontief matrix (n by n matrix) defined at identity matrix minus input coefficient matrix</t>
  </si>
  <si>
    <t xml:space="preserve">STEP 4: calculate the inverse of the Leontief matrix </t>
  </si>
  <si>
    <t xml:space="preserve">STEP 5: calculate direct and indirect emissions per unit of output defined as emission coefficient matrix times the inverse of the Leontief matrix </t>
  </si>
  <si>
    <t xml:space="preserve">STEP 6: calculate emission content of final demand which is equal to direct and indirect emissions times final use (we have final use as a diagonal matrix) </t>
  </si>
  <si>
    <t>Final use as a diagonal matrix (data comes from IOT above)</t>
  </si>
  <si>
    <t>Note that total here is the same as in the AIR EMISSION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</si>
</sst>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##########"/>
    <numFmt numFmtId="165" formatCode="#,##0.000"/>
    <numFmt numFmtId="166" formatCode="#,##0.0000"/>
  </numFmts>
  <fonts count="12"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0"/>
      <name val="Arial"/>
      <family val="2"/>
    </font>
    <font>
      <b/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charset val="1"/>
    </font>
    <font>
      <sz val="11"/>
      <color rgb="FF444444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solid">
        <fgColor rgb="FFDCE6F1"/>
      </patternFill>
    </fill>
    <fill>
      <patternFill patternType="mediumGray">
        <bgColor indexed="22"/>
      </patternFill>
    </fill>
    <fill>
      <patternFill patternType="solid">
        <fgColor rgb="FFF6F6F6"/>
      </patternFill>
    </fill>
    <fill>
      <patternFill patternType="solid">
        <fgColor theme="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/>
      <bottom/>
      <diagonal/>
    </border>
  </borders>
  <cellStyleXfs count="7">
    <xf numFmtId="0" fontId="0" fillId="0" borderId="0"/>
    <xf numFmtId="0" fontId="1" fillId="0" borderId="0"/>
    <xf numFmtId="0" fontId="2" fillId="2" borderId="0" applyNumberFormat="0" applyFont="0" applyBorder="0" applyAlignment="0" applyProtection="0"/>
    <xf numFmtId="0" fontId="2" fillId="0" borderId="0"/>
    <xf numFmtId="0" fontId="2" fillId="0" borderId="0" applyNumberFormat="0" applyFont="0" applyFill="0" applyBorder="0" applyProtection="0">
      <alignment horizontal="left" vertical="center" indent="2"/>
    </xf>
    <xf numFmtId="0" fontId="2" fillId="0" borderId="0" applyNumberFormat="0" applyFont="0" applyFill="0" applyBorder="0" applyProtection="0">
      <alignment horizontal="left" vertical="center" indent="5"/>
    </xf>
    <xf numFmtId="0" fontId="7" fillId="8" borderId="0" applyNumberFormat="0" applyBorder="0" applyAlignment="0" applyProtection="0"/>
  </cellStyleXfs>
  <cellXfs count="30">
    <xf numFmtId="0" fontId="0" fillId="0" borderId="0" xfId="0"/>
    <xf numFmtId="0" fontId="3" fillId="3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6" borderId="0" xfId="0" applyFill="1"/>
    <xf numFmtId="4" fontId="5" fillId="7" borderId="0" xfId="0" applyNumberFormat="1" applyFont="1" applyFill="1" applyAlignment="1">
      <alignment horizontal="right" vertical="center" shrinkToFit="1"/>
    </xf>
    <xf numFmtId="4" fontId="5" fillId="0" borderId="0" xfId="0" applyNumberFormat="1" applyFont="1" applyAlignment="1">
      <alignment horizontal="right" vertical="center" shrinkToFit="1"/>
    </xf>
    <xf numFmtId="4" fontId="0" fillId="0" borderId="0" xfId="0" applyNumberFormat="1"/>
    <xf numFmtId="4" fontId="7" fillId="8" borderId="0" xfId="6" applyNumberFormat="1" applyAlignment="1">
      <alignment horizontal="right" vertical="center" shrinkToFit="1"/>
    </xf>
    <xf numFmtId="0" fontId="4" fillId="5" borderId="2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2" fontId="0" fillId="0" borderId="0" xfId="0" applyNumberFormat="1"/>
    <xf numFmtId="0" fontId="4" fillId="9" borderId="1" xfId="0" applyFont="1" applyFill="1" applyBorder="1" applyAlignment="1">
      <alignment horizontal="left" vertical="center"/>
    </xf>
    <xf numFmtId="164" fontId="5" fillId="0" borderId="0" xfId="0" applyNumberFormat="1" applyFont="1" applyAlignment="1">
      <alignment horizontal="right" vertical="center" shrinkToFit="1"/>
    </xf>
    <xf numFmtId="0" fontId="8" fillId="9" borderId="1" xfId="0" applyFont="1" applyFill="1" applyBorder="1" applyAlignment="1">
      <alignment horizontal="left" vertical="center"/>
    </xf>
    <xf numFmtId="164" fontId="5" fillId="7" borderId="0" xfId="0" applyNumberFormat="1" applyFont="1" applyFill="1" applyAlignment="1">
      <alignment horizontal="right" vertical="center" shrinkToFit="1"/>
    </xf>
    <xf numFmtId="3" fontId="5" fillId="0" borderId="0" xfId="0" applyNumberFormat="1" applyFont="1" applyAlignment="1">
      <alignment horizontal="right" vertical="center" shrinkToFit="1"/>
    </xf>
    <xf numFmtId="3" fontId="5" fillId="7" borderId="0" xfId="0" applyNumberFormat="1" applyFont="1" applyFill="1" applyAlignment="1">
      <alignment horizontal="right" vertical="center" shrinkToFit="1"/>
    </xf>
    <xf numFmtId="0" fontId="3" fillId="3" borderId="0" xfId="0" applyFont="1" applyFill="1" applyAlignment="1">
      <alignment horizontal="left" vertical="center"/>
    </xf>
    <xf numFmtId="165" fontId="5" fillId="0" borderId="0" xfId="0" applyNumberFormat="1" applyFont="1" applyAlignment="1">
      <alignment horizontal="right" vertical="center" shrinkToFit="1"/>
    </xf>
    <xf numFmtId="0" fontId="9" fillId="10" borderId="0" xfId="0" applyFont="1" applyFill="1" applyAlignment="1">
      <alignment horizontal="left" vertical="center"/>
    </xf>
    <xf numFmtId="0" fontId="10" fillId="10" borderId="0" xfId="0" applyFont="1" applyFill="1"/>
    <xf numFmtId="0" fontId="11" fillId="0" borderId="0" xfId="0" applyFont="1"/>
    <xf numFmtId="166" fontId="5" fillId="0" borderId="0" xfId="0" applyNumberFormat="1" applyFont="1" applyAlignment="1">
      <alignment horizontal="right" vertical="center" shrinkToFit="1"/>
    </xf>
    <xf numFmtId="166" fontId="0" fillId="0" borderId="0" xfId="0" applyNumberFormat="1"/>
    <xf numFmtId="0" fontId="0" fillId="10" borderId="0" xfId="0" applyFill="1"/>
    <xf numFmtId="0" fontId="4" fillId="10" borderId="0" xfId="0" applyFont="1" applyFill="1" applyAlignment="1">
      <alignment horizontal="left" vertical="center"/>
    </xf>
  </cellXfs>
  <cellStyles count="7">
    <cellStyle name="2x indented GHG Textfiels" xfId="4" xr:uid="{F74C3B87-968A-433C-BDD7-7E3B7EC933A1}"/>
    <cellStyle name="5x indented GHG Textfiels" xfId="5" xr:uid="{C911688B-7E49-440F-8844-DBD5D9D7813D}"/>
    <cellStyle name="Accent2" xfId="6" builtinId="33"/>
    <cellStyle name="Normal" xfId="0" builtinId="0"/>
    <cellStyle name="Normal 2" xfId="3" xr:uid="{53DE7221-0E0C-47EA-A500-F6EB1C5FF67A}"/>
    <cellStyle name="Normal GHG-Shade" xfId="2" xr:uid="{51D4EE2F-0038-4120-BC8D-58E420504822}"/>
    <cellStyle name="Обычный_2++" xfId="1" xr:uid="{29CEBB4E-FDF8-437F-9D23-F9E75CB32C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EA8F-8D36-48F1-8A74-378C371E0651}">
  <dimension ref="A1:J13"/>
  <sheetViews>
    <sheetView tabSelected="1" workbookViewId="0">
      <selection activeCell="L18" sqref="L18"/>
    </sheetView>
  </sheetViews>
  <sheetFormatPr defaultRowHeight="15"/>
  <cols>
    <col min="1" max="1" width="41.140625" customWidth="1"/>
    <col min="2" max="3" width="19.85546875" customWidth="1"/>
    <col min="4" max="4" width="13" customWidth="1"/>
    <col min="5" max="9" width="19.85546875" customWidth="1"/>
  </cols>
  <sheetData>
    <row r="1" spans="1:10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>
      <c r="A2" s="2" t="s">
        <v>10</v>
      </c>
      <c r="B2" s="5" t="s">
        <v>11</v>
      </c>
      <c r="C2" s="5" t="s">
        <v>11</v>
      </c>
      <c r="D2" s="5" t="s">
        <v>11</v>
      </c>
      <c r="E2" s="5" t="s">
        <v>11</v>
      </c>
      <c r="F2" s="5" t="s">
        <v>11</v>
      </c>
      <c r="G2" s="5"/>
      <c r="H2" s="5" t="s">
        <v>11</v>
      </c>
      <c r="I2" s="5" t="s">
        <v>11</v>
      </c>
      <c r="J2" s="5" t="s">
        <v>11</v>
      </c>
    </row>
    <row r="3" spans="1:10">
      <c r="A3" s="3" t="s">
        <v>12</v>
      </c>
      <c r="B3" s="7">
        <v>1884.2539999999999</v>
      </c>
      <c r="C3" s="7">
        <v>1665.115</v>
      </c>
      <c r="D3" s="7">
        <v>4366.692</v>
      </c>
      <c r="E3" s="7">
        <v>11367.938</v>
      </c>
      <c r="F3" s="7">
        <v>38354.773999999998</v>
      </c>
      <c r="G3" s="7">
        <v>5539.9280000000008</v>
      </c>
      <c r="H3" s="7"/>
      <c r="I3" s="7">
        <v>7998.9</v>
      </c>
      <c r="J3" s="7"/>
    </row>
    <row r="4" spans="1:10">
      <c r="A4" s="3" t="s">
        <v>13</v>
      </c>
      <c r="B4" s="6">
        <v>108.23638</v>
      </c>
      <c r="C4" s="6">
        <v>3.5598100000000001</v>
      </c>
      <c r="D4" s="6">
        <v>1.1088</v>
      </c>
      <c r="E4" s="6">
        <v>11.08649</v>
      </c>
      <c r="F4" s="6">
        <v>1.4338200000000001</v>
      </c>
      <c r="G4" s="6">
        <v>5.0584800000000003</v>
      </c>
      <c r="H4" s="6"/>
      <c r="I4" s="6">
        <v>4.8005500000000003</v>
      </c>
      <c r="J4" s="6"/>
    </row>
    <row r="5" spans="1:10">
      <c r="A5" s="3" t="s">
        <v>14</v>
      </c>
      <c r="B5" s="6">
        <v>17.233219999999999</v>
      </c>
      <c r="C5" s="6">
        <v>0.18395</v>
      </c>
      <c r="D5" s="6">
        <v>0.15334999999999999</v>
      </c>
      <c r="E5" s="6">
        <v>0.29419000000000001</v>
      </c>
      <c r="F5" s="6">
        <v>1.20817</v>
      </c>
      <c r="G5" s="6">
        <v>0.94844999999999979</v>
      </c>
      <c r="H5" s="6"/>
      <c r="I5" s="6">
        <v>0.36248000000000002</v>
      </c>
      <c r="J5" s="6"/>
    </row>
    <row r="6" spans="1:10">
      <c r="A6" s="3" t="s">
        <v>15</v>
      </c>
      <c r="B6" s="6">
        <v>2.0609600000000001</v>
      </c>
      <c r="C6" s="6">
        <v>2.478E-2</v>
      </c>
      <c r="D6" s="6">
        <v>76.157619999999994</v>
      </c>
      <c r="E6" s="6">
        <v>0.13783999999999999</v>
      </c>
      <c r="F6" s="6">
        <v>3.6284700000000001</v>
      </c>
      <c r="G6" s="6">
        <v>361.77855999999997</v>
      </c>
      <c r="H6" s="6"/>
      <c r="I6" s="6">
        <v>79.531040000000004</v>
      </c>
      <c r="J6" s="6"/>
    </row>
    <row r="7" spans="1:10">
      <c r="A7" s="3" t="s">
        <v>16</v>
      </c>
      <c r="B7" s="7">
        <v>0</v>
      </c>
      <c r="C7" s="7">
        <v>0</v>
      </c>
      <c r="D7" s="7">
        <v>2.8800000000000002E-3</v>
      </c>
      <c r="E7" s="7">
        <v>0</v>
      </c>
      <c r="F7" s="7">
        <v>0</v>
      </c>
      <c r="G7" s="7">
        <v>5.0499999999999998E-3</v>
      </c>
      <c r="H7" s="7"/>
      <c r="I7" s="7">
        <v>0</v>
      </c>
      <c r="J7" s="7"/>
    </row>
    <row r="8" spans="1:10">
      <c r="A8" s="3" t="s">
        <v>17</v>
      </c>
      <c r="B8" s="6">
        <v>0</v>
      </c>
      <c r="C8" s="6">
        <v>0</v>
      </c>
      <c r="D8" s="6">
        <v>19.349080000000001</v>
      </c>
      <c r="E8" s="6">
        <v>10.658250000000001</v>
      </c>
      <c r="F8" s="6">
        <v>0</v>
      </c>
      <c r="G8" s="6">
        <v>74.164369999999991</v>
      </c>
      <c r="H8" s="6"/>
      <c r="I8" s="6">
        <v>0</v>
      </c>
      <c r="J8" s="6"/>
    </row>
    <row r="12" spans="1:10">
      <c r="D12" s="8"/>
      <c r="F12" s="8"/>
    </row>
    <row r="13" spans="1:10">
      <c r="B13" s="8"/>
      <c r="G13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13DA-DD7C-4AFF-B530-373CB13802D0}">
  <dimension ref="A1:Z2"/>
  <sheetViews>
    <sheetView topLeftCell="C1" workbookViewId="0">
      <selection activeCell="G1" sqref="G1"/>
    </sheetView>
  </sheetViews>
  <sheetFormatPr defaultRowHeight="15"/>
  <cols>
    <col min="1" max="1" width="41.140625" customWidth="1"/>
    <col min="2" max="3" width="19.85546875" customWidth="1"/>
    <col min="4" max="4" width="13" customWidth="1"/>
    <col min="5" max="8" width="19.85546875" customWidth="1"/>
  </cols>
  <sheetData>
    <row r="1" spans="1:26">
      <c r="A1" s="1"/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 t="s">
        <v>18</v>
      </c>
      <c r="B2">
        <v>2.72</v>
      </c>
      <c r="C2">
        <v>2.73</v>
      </c>
      <c r="D2">
        <v>36.6</v>
      </c>
      <c r="E2">
        <v>3.71</v>
      </c>
      <c r="F2">
        <v>12.66</v>
      </c>
      <c r="G2">
        <v>187.26</v>
      </c>
      <c r="H2">
        <v>245.68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3345-F95E-4A4B-8FD6-DF039B585035}">
  <dimension ref="A1:K35"/>
  <sheetViews>
    <sheetView workbookViewId="0">
      <selection activeCell="A2" sqref="A2"/>
    </sheetView>
  </sheetViews>
  <sheetFormatPr defaultRowHeight="15"/>
  <cols>
    <col min="1" max="1" width="41.140625" customWidth="1"/>
    <col min="2" max="3" width="19.85546875" customWidth="1"/>
    <col min="4" max="4" width="13" customWidth="1"/>
    <col min="5" max="9" width="19.85546875" customWidth="1"/>
  </cols>
  <sheetData>
    <row r="1" spans="1:10">
      <c r="A1" s="25" t="s">
        <v>19</v>
      </c>
    </row>
    <row r="2" spans="1:10">
      <c r="A2" t="s">
        <v>20</v>
      </c>
    </row>
    <row r="3" spans="1:10">
      <c r="A3" s="1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>
      <c r="A4" s="2" t="s">
        <v>10</v>
      </c>
      <c r="B4" s="5" t="s">
        <v>11</v>
      </c>
      <c r="C4" s="5" t="s">
        <v>11</v>
      </c>
      <c r="D4" s="5" t="s">
        <v>11</v>
      </c>
      <c r="E4" s="5" t="s">
        <v>11</v>
      </c>
      <c r="F4" s="5" t="s">
        <v>11</v>
      </c>
      <c r="G4" s="5"/>
      <c r="H4" s="5" t="s">
        <v>11</v>
      </c>
      <c r="I4" s="5" t="s">
        <v>11</v>
      </c>
      <c r="J4" s="5" t="s">
        <v>11</v>
      </c>
    </row>
    <row r="5" spans="1:10">
      <c r="A5" s="3" t="s">
        <v>12</v>
      </c>
      <c r="B5" s="7">
        <v>1884.2539999999999</v>
      </c>
      <c r="C5" s="7">
        <v>1665.115</v>
      </c>
      <c r="D5" s="9">
        <f>4366.692+1200</f>
        <v>5566.692</v>
      </c>
      <c r="E5" s="7">
        <v>11367.938</v>
      </c>
      <c r="F5" s="9">
        <f>38354.774+2800</f>
        <v>41154.773999999998</v>
      </c>
      <c r="G5" s="7">
        <v>5539.9280000000008</v>
      </c>
      <c r="H5" s="7">
        <f>SUM(B5:G5)</f>
        <v>67178.701000000001</v>
      </c>
      <c r="I5" s="7">
        <v>7998.9</v>
      </c>
      <c r="J5" s="7">
        <f>H5+I5</f>
        <v>75177.600999999995</v>
      </c>
    </row>
    <row r="6" spans="1:10">
      <c r="A6" s="3" t="s">
        <v>13</v>
      </c>
      <c r="B6" s="9">
        <f>108.23638+130</f>
        <v>238.23638</v>
      </c>
      <c r="C6" s="6">
        <v>3.5598100000000001</v>
      </c>
      <c r="D6" s="6">
        <v>1.1088</v>
      </c>
      <c r="E6" s="6">
        <v>11.08649</v>
      </c>
      <c r="F6" s="6">
        <v>1.4338200000000001</v>
      </c>
      <c r="G6" s="9">
        <f>5.05848+25</f>
        <v>30.058479999999999</v>
      </c>
      <c r="H6" s="7">
        <f t="shared" ref="H6:H10" si="0">SUM(B6:G6)</f>
        <v>285.48377999999997</v>
      </c>
      <c r="I6" s="6">
        <v>4.8005500000000003</v>
      </c>
      <c r="J6" s="7">
        <f t="shared" ref="J6:J10" si="1">H6+I6</f>
        <v>290.28432999999995</v>
      </c>
    </row>
    <row r="7" spans="1:10">
      <c r="A7" s="3" t="s">
        <v>14</v>
      </c>
      <c r="B7" s="6">
        <v>17.233219999999999</v>
      </c>
      <c r="C7" s="6">
        <v>0.18395</v>
      </c>
      <c r="D7" s="6">
        <v>0.15334999999999999</v>
      </c>
      <c r="E7" s="6">
        <v>0.29419000000000001</v>
      </c>
      <c r="F7" s="6">
        <v>1.20817</v>
      </c>
      <c r="G7" s="6">
        <v>0.94844999999999979</v>
      </c>
      <c r="H7" s="7">
        <f t="shared" si="0"/>
        <v>20.021329999999999</v>
      </c>
      <c r="I7" s="6">
        <v>0.36248000000000002</v>
      </c>
      <c r="J7" s="7">
        <f t="shared" si="1"/>
        <v>20.38381</v>
      </c>
    </row>
    <row r="8" spans="1:10">
      <c r="A8" s="3" t="s">
        <v>15</v>
      </c>
      <c r="B8" s="6">
        <v>2.0609600000000001</v>
      </c>
      <c r="C8" s="6">
        <v>2.478E-2</v>
      </c>
      <c r="D8" s="6">
        <v>76.157619999999994</v>
      </c>
      <c r="E8" s="6">
        <v>0.13783999999999999</v>
      </c>
      <c r="F8" s="6">
        <v>3.6284700000000001</v>
      </c>
      <c r="G8" s="6">
        <v>361.77855999999997</v>
      </c>
      <c r="H8" s="7">
        <f t="shared" si="0"/>
        <v>443.78823</v>
      </c>
      <c r="I8" s="6">
        <v>79.531040000000004</v>
      </c>
      <c r="J8" s="7">
        <f t="shared" si="1"/>
        <v>523.31926999999996</v>
      </c>
    </row>
    <row r="9" spans="1:10">
      <c r="A9" s="3" t="s">
        <v>16</v>
      </c>
      <c r="B9" s="7">
        <v>0</v>
      </c>
      <c r="C9" s="7">
        <v>0</v>
      </c>
      <c r="D9" s="7">
        <v>2.8800000000000002E-3</v>
      </c>
      <c r="E9" s="7">
        <v>0</v>
      </c>
      <c r="F9" s="7">
        <v>0</v>
      </c>
      <c r="G9" s="7">
        <v>5.0499999999999998E-3</v>
      </c>
      <c r="H9" s="7">
        <f t="shared" si="0"/>
        <v>7.9299999999999995E-3</v>
      </c>
      <c r="I9" s="7">
        <v>0</v>
      </c>
      <c r="J9" s="7">
        <f t="shared" si="1"/>
        <v>7.9299999999999995E-3</v>
      </c>
    </row>
    <row r="10" spans="1:10">
      <c r="A10" s="3" t="s">
        <v>17</v>
      </c>
      <c r="B10" s="6">
        <v>0</v>
      </c>
      <c r="C10" s="6">
        <v>0</v>
      </c>
      <c r="D10" s="6">
        <v>19.349080000000001</v>
      </c>
      <c r="E10" s="6">
        <v>10.658250000000001</v>
      </c>
      <c r="F10" s="6">
        <v>0</v>
      </c>
      <c r="G10" s="6">
        <v>74.164369999999991</v>
      </c>
      <c r="H10" s="7">
        <f t="shared" si="0"/>
        <v>104.17169999999999</v>
      </c>
      <c r="I10" s="6">
        <v>0</v>
      </c>
      <c r="J10" s="7">
        <f t="shared" si="1"/>
        <v>104.17169999999999</v>
      </c>
    </row>
    <row r="11" spans="1:10">
      <c r="A11" s="10" t="s">
        <v>21</v>
      </c>
    </row>
    <row r="14" spans="1:10">
      <c r="A14" s="11" t="s">
        <v>22</v>
      </c>
      <c r="D14" s="8"/>
      <c r="F14" s="8"/>
    </row>
    <row r="15" spans="1:10">
      <c r="A15" s="1" t="s">
        <v>23</v>
      </c>
      <c r="B15" s="4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4" t="s">
        <v>8</v>
      </c>
      <c r="J15" s="4" t="s">
        <v>9</v>
      </c>
    </row>
    <row r="16" spans="1:10">
      <c r="A16" s="2" t="s">
        <v>10</v>
      </c>
      <c r="B16" s="5" t="s">
        <v>11</v>
      </c>
      <c r="C16" s="5" t="s">
        <v>11</v>
      </c>
      <c r="D16" s="5" t="s">
        <v>11</v>
      </c>
      <c r="E16" s="5" t="s">
        <v>11</v>
      </c>
      <c r="F16" s="5" t="s">
        <v>11</v>
      </c>
      <c r="G16" s="5"/>
      <c r="H16" s="5" t="s">
        <v>11</v>
      </c>
      <c r="I16" s="5" t="s">
        <v>11</v>
      </c>
      <c r="J16" s="5" t="s">
        <v>11</v>
      </c>
    </row>
    <row r="17" spans="1:11">
      <c r="A17" s="3" t="s">
        <v>12</v>
      </c>
      <c r="B17" s="8">
        <f>B5</f>
        <v>1884.2539999999999</v>
      </c>
      <c r="C17" s="8">
        <f t="shared" ref="C17:J17" si="2">C5</f>
        <v>1665.115</v>
      </c>
      <c r="D17" s="8">
        <f t="shared" si="2"/>
        <v>5566.692</v>
      </c>
      <c r="E17" s="8">
        <f t="shared" si="2"/>
        <v>11367.938</v>
      </c>
      <c r="F17" s="8">
        <f t="shared" si="2"/>
        <v>41154.773999999998</v>
      </c>
      <c r="G17" s="8">
        <f t="shared" si="2"/>
        <v>5539.9280000000008</v>
      </c>
      <c r="H17" s="8">
        <f t="shared" si="2"/>
        <v>67178.701000000001</v>
      </c>
      <c r="I17" s="8">
        <f t="shared" si="2"/>
        <v>7998.9</v>
      </c>
      <c r="J17" s="8">
        <f t="shared" si="2"/>
        <v>75177.600999999995</v>
      </c>
      <c r="K17" s="8"/>
    </row>
    <row r="18" spans="1:11">
      <c r="A18" s="3" t="s">
        <v>13</v>
      </c>
      <c r="B18" s="8">
        <f>B6*25</f>
        <v>5955.9094999999998</v>
      </c>
      <c r="C18" s="8">
        <f t="shared" ref="C18:J18" si="3">C6*25</f>
        <v>88.995249999999999</v>
      </c>
      <c r="D18" s="8">
        <f t="shared" si="3"/>
        <v>27.72</v>
      </c>
      <c r="E18" s="8">
        <f t="shared" si="3"/>
        <v>277.16224999999997</v>
      </c>
      <c r="F18" s="8">
        <f t="shared" si="3"/>
        <v>35.845500000000001</v>
      </c>
      <c r="G18" s="8">
        <f t="shared" si="3"/>
        <v>751.46199999999999</v>
      </c>
      <c r="H18" s="8">
        <f t="shared" si="3"/>
        <v>7137.0944999999992</v>
      </c>
      <c r="I18" s="8">
        <f t="shared" si="3"/>
        <v>120.01375</v>
      </c>
      <c r="J18" s="8">
        <f t="shared" si="3"/>
        <v>7257.1082499999993</v>
      </c>
    </row>
    <row r="19" spans="1:11">
      <c r="A19" s="3" t="s">
        <v>14</v>
      </c>
      <c r="B19" s="8">
        <f>B7*298</f>
        <v>5135.4995600000002</v>
      </c>
      <c r="C19" s="8">
        <f t="shared" ref="C19:J19" si="4">C7*298</f>
        <v>54.817100000000003</v>
      </c>
      <c r="D19" s="8">
        <f t="shared" si="4"/>
        <v>45.698299999999996</v>
      </c>
      <c r="E19" s="8">
        <f t="shared" si="4"/>
        <v>87.668620000000004</v>
      </c>
      <c r="F19" s="8">
        <f t="shared" si="4"/>
        <v>360.03465999999997</v>
      </c>
      <c r="G19" s="8">
        <f t="shared" si="4"/>
        <v>282.63809999999995</v>
      </c>
      <c r="H19" s="8">
        <f t="shared" si="4"/>
        <v>5966.3563399999994</v>
      </c>
      <c r="I19" s="8">
        <f t="shared" si="4"/>
        <v>108.01904</v>
      </c>
      <c r="J19" s="8">
        <f t="shared" si="4"/>
        <v>6074.3753800000004</v>
      </c>
    </row>
    <row r="20" spans="1:11">
      <c r="A20" s="3" t="s">
        <v>15</v>
      </c>
      <c r="B20" s="8">
        <f>B8</f>
        <v>2.0609600000000001</v>
      </c>
      <c r="C20" s="8">
        <f t="shared" ref="C20:J20" si="5">C8</f>
        <v>2.478E-2</v>
      </c>
      <c r="D20" s="8">
        <f t="shared" si="5"/>
        <v>76.157619999999994</v>
      </c>
      <c r="E20" s="8">
        <f t="shared" si="5"/>
        <v>0.13783999999999999</v>
      </c>
      <c r="F20" s="8">
        <f t="shared" si="5"/>
        <v>3.6284700000000001</v>
      </c>
      <c r="G20" s="8">
        <f t="shared" si="5"/>
        <v>361.77855999999997</v>
      </c>
      <c r="H20" s="8">
        <f t="shared" si="5"/>
        <v>443.78823</v>
      </c>
      <c r="I20" s="8">
        <f t="shared" si="5"/>
        <v>79.531040000000004</v>
      </c>
      <c r="J20" s="8">
        <f t="shared" si="5"/>
        <v>523.31926999999996</v>
      </c>
    </row>
    <row r="21" spans="1:11">
      <c r="A21" s="3" t="s">
        <v>16</v>
      </c>
      <c r="B21" s="8">
        <f t="shared" ref="B21:J22" si="6">B9</f>
        <v>0</v>
      </c>
      <c r="C21" s="8">
        <f t="shared" si="6"/>
        <v>0</v>
      </c>
      <c r="D21" s="8">
        <f t="shared" si="6"/>
        <v>2.8800000000000002E-3</v>
      </c>
      <c r="E21" s="8">
        <f t="shared" si="6"/>
        <v>0</v>
      </c>
      <c r="F21" s="8">
        <f t="shared" si="6"/>
        <v>0</v>
      </c>
      <c r="G21" s="8">
        <f t="shared" si="6"/>
        <v>5.0499999999999998E-3</v>
      </c>
      <c r="H21" s="8">
        <f t="shared" si="6"/>
        <v>7.9299999999999995E-3</v>
      </c>
      <c r="I21" s="8">
        <f t="shared" si="6"/>
        <v>0</v>
      </c>
      <c r="J21" s="8">
        <f t="shared" si="6"/>
        <v>7.9299999999999995E-3</v>
      </c>
    </row>
    <row r="22" spans="1:11">
      <c r="A22" s="3" t="s">
        <v>17</v>
      </c>
      <c r="B22" s="8">
        <f t="shared" si="6"/>
        <v>0</v>
      </c>
      <c r="C22" s="8">
        <f t="shared" si="6"/>
        <v>0</v>
      </c>
      <c r="D22" s="8">
        <f t="shared" si="6"/>
        <v>19.349080000000001</v>
      </c>
      <c r="E22" s="8">
        <f t="shared" si="6"/>
        <v>10.658250000000001</v>
      </c>
      <c r="F22" s="8">
        <f t="shared" si="6"/>
        <v>0</v>
      </c>
      <c r="G22" s="8">
        <f t="shared" si="6"/>
        <v>74.164369999999991</v>
      </c>
      <c r="H22" s="8">
        <f t="shared" si="6"/>
        <v>104.17169999999999</v>
      </c>
      <c r="I22" s="8">
        <f t="shared" si="6"/>
        <v>0</v>
      </c>
      <c r="J22" s="8">
        <f t="shared" si="6"/>
        <v>104.17169999999999</v>
      </c>
    </row>
    <row r="23" spans="1:11">
      <c r="A23" s="10" t="s">
        <v>24</v>
      </c>
      <c r="B23" s="8">
        <f>SUM(B17:B22)</f>
        <v>12977.72402</v>
      </c>
      <c r="C23" s="8">
        <f t="shared" ref="C23:J23" si="7">SUM(C17:C22)</f>
        <v>1808.9521299999999</v>
      </c>
      <c r="D23" s="8">
        <f t="shared" si="7"/>
        <v>5735.6198800000002</v>
      </c>
      <c r="E23" s="8">
        <f t="shared" si="7"/>
        <v>11743.56496</v>
      </c>
      <c r="F23" s="8">
        <f t="shared" si="7"/>
        <v>41554.282630000002</v>
      </c>
      <c r="G23" s="8">
        <f t="shared" si="7"/>
        <v>7009.9760800000013</v>
      </c>
      <c r="H23" s="8">
        <f t="shared" si="7"/>
        <v>80830.119700000025</v>
      </c>
      <c r="I23" s="8">
        <f t="shared" si="7"/>
        <v>8306.4638299999988</v>
      </c>
      <c r="J23" s="8">
        <f t="shared" si="7"/>
        <v>89136.583530000018</v>
      </c>
    </row>
    <row r="25" spans="1:11">
      <c r="A25" s="13" t="s">
        <v>25</v>
      </c>
    </row>
    <row r="26" spans="1:11">
      <c r="A26" s="12" t="s">
        <v>26</v>
      </c>
      <c r="B26" s="8">
        <f>H17</f>
        <v>67178.701000000001</v>
      </c>
    </row>
    <row r="27" spans="1:11">
      <c r="A27" s="12" t="s">
        <v>27</v>
      </c>
      <c r="B27" s="8">
        <f>SUM(H17:H22)</f>
        <v>80830.119700000025</v>
      </c>
    </row>
    <row r="29" spans="1:11">
      <c r="A29" s="12" t="s">
        <v>28</v>
      </c>
    </row>
    <row r="30" spans="1:11">
      <c r="A30" s="1"/>
      <c r="B30" s="4" t="s">
        <v>1</v>
      </c>
      <c r="C30" s="4" t="s">
        <v>2</v>
      </c>
      <c r="D30" s="4" t="s">
        <v>3</v>
      </c>
      <c r="E30" s="4" t="s">
        <v>4</v>
      </c>
      <c r="F30" s="4" t="s">
        <v>5</v>
      </c>
      <c r="G30" s="4" t="s">
        <v>6</v>
      </c>
      <c r="H30" s="4" t="s">
        <v>7</v>
      </c>
    </row>
    <row r="31" spans="1:11">
      <c r="A31" s="1" t="s">
        <v>18</v>
      </c>
      <c r="B31">
        <v>2.72</v>
      </c>
      <c r="C31">
        <v>2.73</v>
      </c>
      <c r="D31">
        <v>36.6</v>
      </c>
      <c r="E31">
        <v>3.71</v>
      </c>
      <c r="F31">
        <v>12.66</v>
      </c>
      <c r="G31">
        <v>187.26</v>
      </c>
      <c r="H31">
        <v>245.68</v>
      </c>
    </row>
    <row r="33" spans="1:8">
      <c r="A33" t="s">
        <v>29</v>
      </c>
      <c r="B33" s="8">
        <f>B23</f>
        <v>12977.72402</v>
      </c>
      <c r="C33" s="8">
        <f t="shared" ref="C33:H33" si="8">C23</f>
        <v>1808.9521299999999</v>
      </c>
      <c r="D33" s="8">
        <f t="shared" si="8"/>
        <v>5735.6198800000002</v>
      </c>
      <c r="E33" s="8">
        <f t="shared" si="8"/>
        <v>11743.56496</v>
      </c>
      <c r="F33" s="8">
        <f t="shared" si="8"/>
        <v>41554.282630000002</v>
      </c>
      <c r="G33" s="8">
        <f t="shared" si="8"/>
        <v>7009.9760800000013</v>
      </c>
      <c r="H33" s="8">
        <f t="shared" si="8"/>
        <v>80830.119700000025</v>
      </c>
    </row>
    <row r="35" spans="1:8">
      <c r="A35" t="s">
        <v>30</v>
      </c>
      <c r="B35" s="14">
        <f>B33/B31/1000</f>
        <v>4.7712220661764704</v>
      </c>
      <c r="C35" s="14">
        <f t="shared" ref="C35:H35" si="9">C33/C31/1000</f>
        <v>0.66261982783882789</v>
      </c>
      <c r="D35" s="14">
        <f t="shared" si="9"/>
        <v>0.15671092568306011</v>
      </c>
      <c r="E35" s="14">
        <f t="shared" si="9"/>
        <v>3.1653813908355795</v>
      </c>
      <c r="F35" s="14">
        <f t="shared" si="9"/>
        <v>3.2823288017377568</v>
      </c>
      <c r="G35" s="14">
        <f t="shared" si="9"/>
        <v>3.74344551959842E-2</v>
      </c>
      <c r="H35" s="14">
        <f t="shared" si="9"/>
        <v>0.32900569724845335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82EFB-8524-47DA-B760-CC7E6D06CC7E}">
  <dimension ref="A1:Z83"/>
  <sheetViews>
    <sheetView workbookViewId="0"/>
  </sheetViews>
  <sheetFormatPr defaultRowHeight="15"/>
  <cols>
    <col min="1" max="1" width="53.28515625" customWidth="1"/>
    <col min="9" max="9" width="9.85546875" bestFit="1" customWidth="1"/>
    <col min="16" max="16" width="12.7109375" customWidth="1"/>
    <col min="17" max="17" width="15" customWidth="1"/>
    <col min="18" max="18" width="13.42578125" customWidth="1"/>
    <col min="19" max="19" width="13.140625" customWidth="1"/>
  </cols>
  <sheetData>
    <row r="1" spans="1:26">
      <c r="A1" t="s">
        <v>19</v>
      </c>
    </row>
    <row r="2" spans="1:26">
      <c r="A2" t="s">
        <v>31</v>
      </c>
      <c r="Q2" t="s">
        <v>32</v>
      </c>
    </row>
    <row r="3" spans="1:26">
      <c r="A3" s="1" t="s">
        <v>33</v>
      </c>
      <c r="B3" s="2" t="s">
        <v>34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3" t="s">
        <v>24</v>
      </c>
      <c r="J3" s="3" t="s">
        <v>35</v>
      </c>
      <c r="K3" s="3" t="s">
        <v>36</v>
      </c>
      <c r="L3" s="3" t="s">
        <v>37</v>
      </c>
      <c r="M3" s="3" t="s">
        <v>38</v>
      </c>
      <c r="N3" s="3" t="s">
        <v>39</v>
      </c>
      <c r="Q3" t="s">
        <v>40</v>
      </c>
      <c r="R3" s="15" t="s">
        <v>1</v>
      </c>
      <c r="S3" s="15" t="s">
        <v>2</v>
      </c>
      <c r="T3" s="15" t="s">
        <v>3</v>
      </c>
      <c r="U3" s="15" t="s">
        <v>4</v>
      </c>
      <c r="V3" s="15" t="s">
        <v>5</v>
      </c>
      <c r="W3" s="15" t="s">
        <v>6</v>
      </c>
      <c r="X3" t="s">
        <v>7</v>
      </c>
      <c r="Y3" t="s">
        <v>8</v>
      </c>
      <c r="Z3" t="s">
        <v>9</v>
      </c>
    </row>
    <row r="4" spans="1:26">
      <c r="A4" s="15" t="s">
        <v>1</v>
      </c>
      <c r="B4" s="5"/>
      <c r="C4" s="16">
        <v>1414.47</v>
      </c>
      <c r="D4" s="16">
        <v>0.32999999999999996</v>
      </c>
      <c r="E4" s="16">
        <v>6033.4700000000012</v>
      </c>
      <c r="F4" s="16">
        <v>136.11000000000001</v>
      </c>
      <c r="G4" s="16">
        <v>1.45</v>
      </c>
      <c r="H4" s="16">
        <v>368.13000000000005</v>
      </c>
      <c r="I4" s="16">
        <v>7954.02</v>
      </c>
      <c r="J4" s="16">
        <v>1237.81</v>
      </c>
      <c r="K4" s="16">
        <v>131.57000000000002</v>
      </c>
      <c r="L4" s="16">
        <v>3416.93</v>
      </c>
      <c r="M4" s="16">
        <v>4786.32</v>
      </c>
      <c r="N4" s="16">
        <v>12740.34</v>
      </c>
      <c r="Q4" t="s">
        <v>10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X4" t="s">
        <v>11</v>
      </c>
      <c r="Y4" t="s">
        <v>11</v>
      </c>
      <c r="Z4" t="s">
        <v>11</v>
      </c>
    </row>
    <row r="5" spans="1:26">
      <c r="A5" s="17" t="s">
        <v>2</v>
      </c>
      <c r="B5" s="5" t="s">
        <v>11</v>
      </c>
      <c r="C5" s="16">
        <v>36.56</v>
      </c>
      <c r="D5" s="18">
        <v>519.66999999999996</v>
      </c>
      <c r="E5" s="16">
        <v>2308.2000000000012</v>
      </c>
      <c r="F5" s="18">
        <v>804.5</v>
      </c>
      <c r="G5" s="16">
        <v>0.46</v>
      </c>
      <c r="H5" s="19">
        <v>301.10000000000002</v>
      </c>
      <c r="I5" s="18">
        <v>3970.43</v>
      </c>
      <c r="J5" s="18">
        <v>28.67</v>
      </c>
      <c r="K5" s="16">
        <v>2.6</v>
      </c>
      <c r="L5" s="18">
        <v>1897.56</v>
      </c>
      <c r="M5" s="16">
        <v>1928.84</v>
      </c>
      <c r="N5" s="18">
        <v>5899.26</v>
      </c>
      <c r="Q5" t="s">
        <v>12</v>
      </c>
      <c r="R5" s="8">
        <v>1884.2539999999999</v>
      </c>
      <c r="S5" s="8">
        <v>1665.115</v>
      </c>
      <c r="T5" s="8">
        <v>5566.692</v>
      </c>
      <c r="U5" s="8">
        <v>11367.938</v>
      </c>
      <c r="V5" s="8">
        <v>41154.773999999998</v>
      </c>
      <c r="W5" s="8">
        <v>5539.9280000000008</v>
      </c>
      <c r="X5" s="8">
        <v>67178.701000000001</v>
      </c>
      <c r="Y5" s="8">
        <v>7998.9</v>
      </c>
      <c r="Z5" s="8">
        <v>75177.600000000006</v>
      </c>
    </row>
    <row r="6" spans="1:26">
      <c r="A6" s="15" t="s">
        <v>3</v>
      </c>
      <c r="B6" s="5"/>
      <c r="C6" s="16">
        <v>3446.9700000000007</v>
      </c>
      <c r="D6" s="16">
        <v>163.44</v>
      </c>
      <c r="E6" s="16">
        <v>32186.720000000005</v>
      </c>
      <c r="F6" s="16">
        <v>266.69</v>
      </c>
      <c r="G6" s="16">
        <v>5426.3200000000006</v>
      </c>
      <c r="H6" s="16">
        <v>22733.869999999995</v>
      </c>
      <c r="I6" s="16">
        <v>64224.24</v>
      </c>
      <c r="J6" s="16">
        <v>18531.59</v>
      </c>
      <c r="K6" s="16">
        <v>16760.760000000002</v>
      </c>
      <c r="L6" s="16">
        <v>75002.949999999983</v>
      </c>
      <c r="M6" s="16">
        <v>110295.32</v>
      </c>
      <c r="N6" s="16">
        <v>174519.52999999997</v>
      </c>
      <c r="Q6" t="s">
        <v>13</v>
      </c>
      <c r="R6" s="8">
        <v>238.23638</v>
      </c>
      <c r="S6" s="8">
        <v>3.5598100000000001</v>
      </c>
      <c r="T6" s="8">
        <v>1.1088</v>
      </c>
      <c r="U6" s="8">
        <v>11.08649</v>
      </c>
      <c r="V6" s="8">
        <v>1.4338200000000001</v>
      </c>
      <c r="W6" s="8">
        <v>30.058479999999996</v>
      </c>
      <c r="X6" s="8">
        <v>285.48379</v>
      </c>
      <c r="Y6" s="8">
        <v>4.8005500000000003</v>
      </c>
      <c r="Z6" s="8">
        <v>290.28433999999999</v>
      </c>
    </row>
    <row r="7" spans="1:26">
      <c r="A7" s="17" t="s">
        <v>4</v>
      </c>
      <c r="B7" s="5" t="s">
        <v>11</v>
      </c>
      <c r="C7" s="16">
        <v>204.67999999999998</v>
      </c>
      <c r="D7" s="18">
        <v>10.15</v>
      </c>
      <c r="E7" s="16">
        <v>810.34999999999991</v>
      </c>
      <c r="F7" s="18">
        <v>481.43</v>
      </c>
      <c r="G7" s="16">
        <v>81.599999999999994</v>
      </c>
      <c r="H7" s="19">
        <v>1511.1900000000003</v>
      </c>
      <c r="I7" s="18">
        <v>3099.37</v>
      </c>
      <c r="J7" s="18">
        <v>2987.25</v>
      </c>
      <c r="K7" s="16">
        <v>82.39</v>
      </c>
      <c r="L7" s="18">
        <v>997.12</v>
      </c>
      <c r="M7" s="16">
        <v>4066.76</v>
      </c>
      <c r="N7" s="18">
        <v>7166.14</v>
      </c>
      <c r="Q7" t="s">
        <v>14</v>
      </c>
      <c r="R7" s="8">
        <v>17.233219999999999</v>
      </c>
      <c r="S7" s="8">
        <v>0.18395</v>
      </c>
      <c r="T7" s="8">
        <v>0.15334999999999999</v>
      </c>
      <c r="U7" s="8">
        <v>0.29419000000000001</v>
      </c>
      <c r="V7" s="8">
        <v>1.20817</v>
      </c>
      <c r="W7" s="8">
        <v>0.94844999999999979</v>
      </c>
      <c r="X7" s="8">
        <v>20.021350000000002</v>
      </c>
      <c r="Y7" s="8">
        <v>0.36248000000000002</v>
      </c>
      <c r="Z7" s="8">
        <v>20.38383</v>
      </c>
    </row>
    <row r="8" spans="1:26">
      <c r="A8" s="15" t="s">
        <v>5</v>
      </c>
      <c r="B8" s="5"/>
      <c r="C8" s="16">
        <v>56.059999999999995</v>
      </c>
      <c r="D8" s="16">
        <v>110.33</v>
      </c>
      <c r="E8" s="16">
        <v>2273.4</v>
      </c>
      <c r="F8" s="16">
        <v>73.88</v>
      </c>
      <c r="G8" s="16">
        <v>21787.75</v>
      </c>
      <c r="H8" s="16">
        <v>12846.780000000002</v>
      </c>
      <c r="I8" s="16">
        <v>37148.229999999996</v>
      </c>
      <c r="J8" s="16">
        <v>3385.65</v>
      </c>
      <c r="K8" s="16">
        <v>122.77999999999999</v>
      </c>
      <c r="L8" s="16">
        <v>29467.7</v>
      </c>
      <c r="M8" s="16">
        <v>32976.120000000003</v>
      </c>
      <c r="N8" s="16">
        <v>70124.350000000006</v>
      </c>
      <c r="Q8" t="s">
        <v>15</v>
      </c>
      <c r="R8" s="8">
        <v>2.0609600000000001</v>
      </c>
      <c r="S8" s="8">
        <v>2.478E-2</v>
      </c>
      <c r="T8" s="8">
        <v>76.157619999999994</v>
      </c>
      <c r="U8" s="8">
        <v>0.13783999999999999</v>
      </c>
      <c r="V8" s="8">
        <v>3.6284700000000001</v>
      </c>
      <c r="W8" s="8">
        <v>361.77855999999997</v>
      </c>
      <c r="X8" s="8">
        <v>443.78823999999997</v>
      </c>
      <c r="Y8" s="8">
        <v>79.531040000000004</v>
      </c>
      <c r="Z8" s="8">
        <v>523.31929000000002</v>
      </c>
    </row>
    <row r="9" spans="1:26">
      <c r="A9" s="15" t="s">
        <v>6</v>
      </c>
      <c r="B9" s="5"/>
      <c r="C9" s="16">
        <v>2383.5299999999997</v>
      </c>
      <c r="D9" s="16">
        <v>416.99</v>
      </c>
      <c r="E9" s="16">
        <v>14920.68</v>
      </c>
      <c r="F9" s="16">
        <v>1148.6799999999996</v>
      </c>
      <c r="G9" s="16">
        <v>6354.18</v>
      </c>
      <c r="H9" s="16">
        <v>93038.720000000001</v>
      </c>
      <c r="I9" s="16">
        <v>118262.43000000002</v>
      </c>
      <c r="J9" s="16">
        <v>155944.08000000002</v>
      </c>
      <c r="K9" s="16">
        <v>38239.25</v>
      </c>
      <c r="L9" s="16">
        <v>33531.61</v>
      </c>
      <c r="M9" s="16">
        <v>227714.95</v>
      </c>
      <c r="N9" s="16">
        <v>345977.4</v>
      </c>
      <c r="Q9" t="s">
        <v>16</v>
      </c>
      <c r="R9" s="8">
        <v>0</v>
      </c>
      <c r="S9" s="8">
        <v>0</v>
      </c>
      <c r="T9" s="8">
        <v>2.8800000000000002E-3</v>
      </c>
      <c r="U9" s="8">
        <v>0</v>
      </c>
      <c r="V9" s="8">
        <v>0</v>
      </c>
      <c r="W9" s="8">
        <v>5.0499999999999998E-3</v>
      </c>
      <c r="X9" s="8">
        <v>7.9299999999999995E-3</v>
      </c>
      <c r="Y9" s="8">
        <v>0</v>
      </c>
      <c r="Z9" s="8">
        <v>7.9299999999999995E-3</v>
      </c>
    </row>
    <row r="10" spans="1:26">
      <c r="A10" s="4" t="s">
        <v>24</v>
      </c>
      <c r="B10" s="5" t="s">
        <v>11</v>
      </c>
      <c r="C10" s="16">
        <v>7542.33</v>
      </c>
      <c r="D10" s="18">
        <v>1220.9100000000001</v>
      </c>
      <c r="E10" s="16">
        <v>58532.799999999988</v>
      </c>
      <c r="F10" s="18">
        <v>2911.29</v>
      </c>
      <c r="G10" s="16">
        <v>33651.799999999996</v>
      </c>
      <c r="H10" s="19">
        <v>130799.6</v>
      </c>
      <c r="I10" s="18">
        <v>234658.71</v>
      </c>
      <c r="J10" s="18">
        <v>182115.08</v>
      </c>
      <c r="K10" s="16">
        <v>55339.34</v>
      </c>
      <c r="L10" s="18">
        <v>144313.89000000001</v>
      </c>
      <c r="M10" s="16">
        <v>381768.31</v>
      </c>
      <c r="N10" s="18">
        <v>616427.02</v>
      </c>
      <c r="Q10" t="s">
        <v>17</v>
      </c>
      <c r="R10" s="8">
        <v>0</v>
      </c>
      <c r="S10" s="8">
        <v>0</v>
      </c>
      <c r="T10" s="8">
        <v>19.349080000000001</v>
      </c>
      <c r="U10" s="8">
        <v>10.658250000000001</v>
      </c>
      <c r="V10" s="8">
        <v>0</v>
      </c>
      <c r="W10" s="8">
        <v>74.164369999999991</v>
      </c>
      <c r="X10" s="8">
        <v>104.1717</v>
      </c>
      <c r="Y10" s="8">
        <v>0</v>
      </c>
      <c r="Z10" s="8">
        <v>104.1717</v>
      </c>
    </row>
    <row r="11" spans="1:26">
      <c r="A11" s="4" t="s">
        <v>41</v>
      </c>
      <c r="B11" s="5" t="s">
        <v>11</v>
      </c>
      <c r="C11" s="16">
        <v>7692.6699999999992</v>
      </c>
      <c r="D11" s="18">
        <v>1229.06</v>
      </c>
      <c r="E11" s="16">
        <v>58995.18</v>
      </c>
      <c r="F11" s="18">
        <v>2927.97</v>
      </c>
      <c r="G11" s="16">
        <v>34543.370000000003</v>
      </c>
      <c r="H11" s="19">
        <v>138657.21000000002</v>
      </c>
      <c r="I11" s="18">
        <v>244045.47</v>
      </c>
      <c r="J11" s="18">
        <v>203925.72</v>
      </c>
      <c r="K11" s="16">
        <v>61646.94</v>
      </c>
      <c r="L11" s="18">
        <v>144237.62</v>
      </c>
      <c r="M11" s="16">
        <v>409810.28</v>
      </c>
      <c r="N11" s="18">
        <v>653855.75</v>
      </c>
    </row>
    <row r="12" spans="1:26">
      <c r="A12" s="4" t="s">
        <v>42</v>
      </c>
      <c r="B12" s="5" t="s">
        <v>11</v>
      </c>
      <c r="C12" s="16">
        <v>1477.54</v>
      </c>
      <c r="D12" s="18">
        <v>538.09</v>
      </c>
      <c r="E12" s="16">
        <v>18289.150000000001</v>
      </c>
      <c r="F12" s="18">
        <v>798.57</v>
      </c>
      <c r="G12" s="16">
        <v>7687.7800000000007</v>
      </c>
      <c r="H12" s="19">
        <v>116697.01999999999</v>
      </c>
      <c r="I12" s="18">
        <v>145488.15</v>
      </c>
      <c r="J12" s="20" t="s">
        <v>43</v>
      </c>
      <c r="K12" s="19" t="s">
        <v>43</v>
      </c>
      <c r="L12" s="20" t="s">
        <v>43</v>
      </c>
      <c r="M12" s="19" t="s">
        <v>43</v>
      </c>
      <c r="N12" s="20" t="s">
        <v>43</v>
      </c>
    </row>
    <row r="13" spans="1:26">
      <c r="A13" s="4" t="s">
        <v>44</v>
      </c>
      <c r="B13" s="5" t="s">
        <v>11</v>
      </c>
      <c r="C13" s="16">
        <v>-821.81000000000006</v>
      </c>
      <c r="D13" s="18">
        <v>1.37</v>
      </c>
      <c r="E13" s="16">
        <v>181.10000000000002</v>
      </c>
      <c r="F13" s="18">
        <v>-56.05</v>
      </c>
      <c r="G13" s="16">
        <v>-29.959999999999987</v>
      </c>
      <c r="H13" s="19">
        <v>3378.5699999999993</v>
      </c>
      <c r="I13" s="18">
        <v>2653.22</v>
      </c>
      <c r="J13" s="20" t="s">
        <v>43</v>
      </c>
      <c r="K13" s="19" t="s">
        <v>43</v>
      </c>
      <c r="L13" s="20" t="s">
        <v>43</v>
      </c>
      <c r="M13" s="19" t="s">
        <v>43</v>
      </c>
      <c r="N13" s="20" t="s">
        <v>43</v>
      </c>
    </row>
    <row r="14" spans="1:26">
      <c r="A14" s="4" t="s">
        <v>45</v>
      </c>
      <c r="B14" s="5" t="s">
        <v>11</v>
      </c>
      <c r="C14" s="16">
        <v>1681.6000000000001</v>
      </c>
      <c r="D14" s="18">
        <v>1015.78</v>
      </c>
      <c r="E14" s="16">
        <v>7553.96</v>
      </c>
      <c r="F14" s="18">
        <v>1683.45</v>
      </c>
      <c r="G14" s="16">
        <v>4319.0099999999993</v>
      </c>
      <c r="H14" s="19">
        <v>30624.97</v>
      </c>
      <c r="I14" s="18">
        <v>46878.79</v>
      </c>
      <c r="J14" s="20" t="s">
        <v>43</v>
      </c>
      <c r="K14" s="19" t="s">
        <v>43</v>
      </c>
      <c r="L14" s="20" t="s">
        <v>43</v>
      </c>
      <c r="M14" s="19" t="s">
        <v>43</v>
      </c>
      <c r="N14" s="20" t="s">
        <v>43</v>
      </c>
    </row>
    <row r="15" spans="1:26">
      <c r="A15" s="4" t="s">
        <v>46</v>
      </c>
      <c r="B15" s="5" t="s">
        <v>11</v>
      </c>
      <c r="C15" s="16">
        <v>2065.35</v>
      </c>
      <c r="D15" s="18">
        <v>2199.2600000000002</v>
      </c>
      <c r="E15" s="16">
        <v>18146.879999999997</v>
      </c>
      <c r="F15" s="18">
        <v>2965.82</v>
      </c>
      <c r="G15" s="16">
        <v>5002.9199999999992</v>
      </c>
      <c r="H15" s="19">
        <v>67153.33</v>
      </c>
      <c r="I15" s="18">
        <v>97533.56</v>
      </c>
      <c r="J15" s="20" t="s">
        <v>43</v>
      </c>
      <c r="K15" s="19" t="s">
        <v>43</v>
      </c>
      <c r="L15" s="20" t="s">
        <v>43</v>
      </c>
      <c r="M15" s="19" t="s">
        <v>43</v>
      </c>
      <c r="N15" s="20" t="s">
        <v>43</v>
      </c>
    </row>
    <row r="16" spans="1:26">
      <c r="A16" s="4" t="s">
        <v>47</v>
      </c>
      <c r="B16" s="5" t="s">
        <v>11</v>
      </c>
      <c r="C16" s="16">
        <v>2721.08</v>
      </c>
      <c r="D16" s="18">
        <v>2738.72</v>
      </c>
      <c r="E16" s="16">
        <v>36617.14</v>
      </c>
      <c r="F16" s="18">
        <v>3708.34</v>
      </c>
      <c r="G16" s="16">
        <v>12660.73</v>
      </c>
      <c r="H16" s="19">
        <v>187228.92999999996</v>
      </c>
      <c r="I16" s="18">
        <v>245674.93</v>
      </c>
      <c r="J16" s="20" t="s">
        <v>43</v>
      </c>
      <c r="K16" s="19" t="s">
        <v>43</v>
      </c>
      <c r="L16" s="20" t="s">
        <v>43</v>
      </c>
      <c r="M16" s="19" t="s">
        <v>43</v>
      </c>
      <c r="N16" s="20" t="s">
        <v>43</v>
      </c>
    </row>
    <row r="17" spans="1:21">
      <c r="A17" s="4" t="s">
        <v>48</v>
      </c>
      <c r="B17" s="5" t="s">
        <v>11</v>
      </c>
      <c r="C17" s="16">
        <v>10413.749999999998</v>
      </c>
      <c r="D17" s="18">
        <v>3967.79</v>
      </c>
      <c r="E17" s="16">
        <v>95612.340000000011</v>
      </c>
      <c r="F17" s="18">
        <v>6636.3</v>
      </c>
      <c r="G17" s="16">
        <v>47204.1</v>
      </c>
      <c r="H17" s="19">
        <v>325886.09000000003</v>
      </c>
      <c r="I17" s="18">
        <v>489720.4</v>
      </c>
      <c r="J17" s="20" t="s">
        <v>43</v>
      </c>
      <c r="K17" s="19" t="s">
        <v>43</v>
      </c>
      <c r="L17" s="20" t="s">
        <v>43</v>
      </c>
      <c r="M17" s="19" t="s">
        <v>43</v>
      </c>
      <c r="N17" s="20" t="s">
        <v>43</v>
      </c>
    </row>
    <row r="18" spans="1:21">
      <c r="A18" s="4" t="s">
        <v>49</v>
      </c>
      <c r="B18" s="5" t="s">
        <v>11</v>
      </c>
      <c r="C18" s="16">
        <v>150.35</v>
      </c>
      <c r="D18" s="18">
        <v>8.16</v>
      </c>
      <c r="E18" s="16">
        <v>462.37999999999994</v>
      </c>
      <c r="F18" s="18">
        <v>16.68</v>
      </c>
      <c r="G18" s="16">
        <v>891.56</v>
      </c>
      <c r="H18" s="19">
        <v>7857.65</v>
      </c>
      <c r="I18" s="18">
        <v>9386.76</v>
      </c>
      <c r="J18" s="18">
        <v>21810.639999999999</v>
      </c>
      <c r="K18" s="16">
        <v>6307.61</v>
      </c>
      <c r="L18" s="18">
        <v>-76.28</v>
      </c>
      <c r="M18" s="16">
        <v>28041.96</v>
      </c>
      <c r="N18" s="18">
        <v>37428.730000000003</v>
      </c>
    </row>
    <row r="19" spans="1:21">
      <c r="A19" s="4" t="s">
        <v>50</v>
      </c>
      <c r="B19" s="5" t="s">
        <v>11</v>
      </c>
      <c r="C19" s="16">
        <v>2326.59</v>
      </c>
      <c r="D19" s="18">
        <v>1931.48</v>
      </c>
      <c r="E19" s="16">
        <v>78907.199999999997</v>
      </c>
      <c r="F19" s="18">
        <v>529.83000000000004</v>
      </c>
      <c r="G19" s="16">
        <v>22920.25</v>
      </c>
      <c r="H19" s="19">
        <v>20091.29</v>
      </c>
      <c r="I19" s="18">
        <v>126706.62</v>
      </c>
      <c r="J19" s="20" t="s">
        <v>43</v>
      </c>
      <c r="K19" s="19" t="s">
        <v>43</v>
      </c>
      <c r="L19" s="20" t="s">
        <v>43</v>
      </c>
      <c r="M19" s="19" t="s">
        <v>43</v>
      </c>
      <c r="N19" s="20" t="s">
        <v>43</v>
      </c>
    </row>
    <row r="20" spans="1:21">
      <c r="A20" s="4" t="s">
        <v>51</v>
      </c>
      <c r="B20" s="5" t="s">
        <v>11</v>
      </c>
      <c r="C20" s="16">
        <v>12740.34</v>
      </c>
      <c r="D20" s="18">
        <v>5899.26</v>
      </c>
      <c r="E20" s="16">
        <v>174519.53999999998</v>
      </c>
      <c r="F20" s="18">
        <v>7166.14</v>
      </c>
      <c r="G20" s="16">
        <v>70124.350000000006</v>
      </c>
      <c r="H20" s="19">
        <v>345977.41000000003</v>
      </c>
      <c r="I20" s="18">
        <v>616427.03</v>
      </c>
      <c r="J20" s="20" t="s">
        <v>43</v>
      </c>
      <c r="K20" s="19" t="s">
        <v>43</v>
      </c>
      <c r="L20" s="20" t="s">
        <v>43</v>
      </c>
      <c r="M20" s="19" t="s">
        <v>43</v>
      </c>
      <c r="N20" s="20" t="s">
        <v>43</v>
      </c>
    </row>
    <row r="22" spans="1:21">
      <c r="A22" s="23" t="s">
        <v>52</v>
      </c>
    </row>
    <row r="23" spans="1:21">
      <c r="A23" s="21" t="s">
        <v>53</v>
      </c>
    </row>
    <row r="24" spans="1:21">
      <c r="A24" s="1" t="s">
        <v>54</v>
      </c>
      <c r="B24" s="2" t="s">
        <v>34</v>
      </c>
      <c r="C24" s="15" t="s">
        <v>1</v>
      </c>
      <c r="D24" s="15" t="s">
        <v>2</v>
      </c>
      <c r="E24" s="15" t="s">
        <v>3</v>
      </c>
      <c r="F24" s="15" t="s">
        <v>4</v>
      </c>
      <c r="G24" s="15" t="s">
        <v>5</v>
      </c>
      <c r="H24" s="15" t="s">
        <v>6</v>
      </c>
    </row>
    <row r="25" spans="1:21">
      <c r="A25" s="15" t="s">
        <v>1</v>
      </c>
      <c r="B25" s="5"/>
      <c r="C25" s="26">
        <f>C4/C$20</f>
        <v>0.11102293973316253</v>
      </c>
      <c r="D25" s="26">
        <f>D4/D$20</f>
        <v>5.5939219495326524E-5</v>
      </c>
      <c r="E25" s="26">
        <f>E4/E$20</f>
        <v>3.457188805333776E-2</v>
      </c>
      <c r="F25" s="26">
        <f>F4/F$20</f>
        <v>1.8993488823829844E-2</v>
      </c>
      <c r="G25" s="26">
        <f>G4/G$20</f>
        <v>2.0677553517430105E-5</v>
      </c>
      <c r="H25" s="26">
        <f>H4/H$20</f>
        <v>1.0640290069805424E-3</v>
      </c>
    </row>
    <row r="26" spans="1:21">
      <c r="A26" s="17" t="s">
        <v>2</v>
      </c>
      <c r="B26" s="5" t="s">
        <v>11</v>
      </c>
      <c r="C26" s="26">
        <f>C5/C$20</f>
        <v>2.869625143442012E-3</v>
      </c>
      <c r="D26" s="26">
        <f>D5/D$20</f>
        <v>8.8090709682231316E-2</v>
      </c>
      <c r="E26" s="26">
        <f>E5/E$20</f>
        <v>1.3226026151570199E-2</v>
      </c>
      <c r="F26" s="26">
        <f>F5/F$20</f>
        <v>0.11226406405680045</v>
      </c>
      <c r="G26" s="26">
        <f>G5/G$20</f>
        <v>6.5597755986329996E-6</v>
      </c>
      <c r="H26" s="26">
        <f>H5/H$20</f>
        <v>8.702880341233839E-4</v>
      </c>
    </row>
    <row r="27" spans="1:21">
      <c r="A27" s="15" t="s">
        <v>3</v>
      </c>
      <c r="B27" s="5"/>
      <c r="C27" s="26">
        <f>C6/C$20</f>
        <v>0.27055557387008516</v>
      </c>
      <c r="D27" s="26">
        <f>D6/D$20</f>
        <v>2.7705169800958086E-2</v>
      </c>
      <c r="E27" s="26">
        <f>E6/E$20</f>
        <v>0.18443046549400718</v>
      </c>
      <c r="F27" s="26">
        <f>F6/F$20</f>
        <v>3.7215293030836684E-2</v>
      </c>
      <c r="G27" s="26">
        <f>G6/G$20</f>
        <v>7.7381394622552654E-2</v>
      </c>
      <c r="H27" s="26">
        <f>H6/H$20</f>
        <v>6.5709116673253298E-2</v>
      </c>
    </row>
    <row r="28" spans="1:21">
      <c r="A28" s="17" t="s">
        <v>4</v>
      </c>
      <c r="B28" s="5" t="s">
        <v>11</v>
      </c>
      <c r="C28" s="26">
        <f>C7/C$20</f>
        <v>1.6065505316184652E-2</v>
      </c>
      <c r="D28" s="26">
        <f>D7/D$20</f>
        <v>1.7205547814471646E-3</v>
      </c>
      <c r="E28" s="26">
        <f>E7/E$20</f>
        <v>4.6433195961896306E-3</v>
      </c>
      <c r="F28" s="26">
        <f>F7/F$20</f>
        <v>6.7181216107974451E-2</v>
      </c>
      <c r="G28" s="26">
        <f>G7/G$20</f>
        <v>1.1636471496705493E-3</v>
      </c>
      <c r="H28" s="26">
        <f>H7/H$20</f>
        <v>4.3678863310757775E-3</v>
      </c>
    </row>
    <row r="29" spans="1:21">
      <c r="A29" s="15" t="s">
        <v>5</v>
      </c>
      <c r="B29" s="5"/>
      <c r="C29" s="26">
        <f>C8/C$20</f>
        <v>4.4001965410656223E-3</v>
      </c>
      <c r="D29" s="26">
        <f>D8/D$20</f>
        <v>1.8702345717937503E-2</v>
      </c>
      <c r="E29" s="26">
        <f>E8/E$20</f>
        <v>1.3026621546217691E-2</v>
      </c>
      <c r="F29" s="26">
        <f>F8/F$20</f>
        <v>1.0309594844644396E-2</v>
      </c>
      <c r="G29" s="26">
        <f>G8/G$20</f>
        <v>0.31070163217199159</v>
      </c>
      <c r="H29" s="26">
        <f>H8/H$20</f>
        <v>3.7131846267072756E-2</v>
      </c>
    </row>
    <row r="30" spans="1:21">
      <c r="A30" s="15" t="s">
        <v>6</v>
      </c>
      <c r="B30" s="5"/>
      <c r="C30" s="26">
        <f>C9/C$20</f>
        <v>0.18708527401937466</v>
      </c>
      <c r="D30" s="26">
        <f>D9/D$20</f>
        <v>7.0685136779867305E-2</v>
      </c>
      <c r="E30" s="26">
        <f>E9/E$20</f>
        <v>8.5495755948015922E-2</v>
      </c>
      <c r="F30" s="26">
        <f>F9/F$20</f>
        <v>0.16029270988286576</v>
      </c>
      <c r="G30" s="26">
        <f>G9/G$20</f>
        <v>9.0613032420264861E-2</v>
      </c>
      <c r="H30" s="26">
        <f>H9/H$20</f>
        <v>0.26891559191682485</v>
      </c>
    </row>
    <row r="32" spans="1:21">
      <c r="M32" s="8"/>
      <c r="N32" s="8"/>
      <c r="O32" s="8"/>
      <c r="P32" s="8"/>
      <c r="Q32" s="8"/>
      <c r="R32" s="8"/>
      <c r="S32" s="8"/>
      <c r="T32" s="8"/>
      <c r="U32" s="8"/>
    </row>
    <row r="33" spans="1:21">
      <c r="A33" s="24" t="s">
        <v>55</v>
      </c>
      <c r="M33" s="8"/>
      <c r="N33" s="8"/>
      <c r="O33" s="8"/>
      <c r="P33" s="8"/>
      <c r="Q33" s="8"/>
      <c r="R33" s="8"/>
      <c r="S33" s="8"/>
      <c r="T33" s="8"/>
      <c r="U33" s="8"/>
    </row>
    <row r="34" spans="1:21">
      <c r="A34" s="25" t="s">
        <v>56</v>
      </c>
      <c r="M34" s="8"/>
      <c r="N34" s="8"/>
      <c r="O34" s="8"/>
      <c r="P34" s="8"/>
      <c r="Q34" s="8"/>
      <c r="R34" s="8"/>
      <c r="S34" s="8"/>
      <c r="T34" s="8"/>
      <c r="U34" s="8"/>
    </row>
    <row r="35" spans="1:21">
      <c r="A35" t="s">
        <v>10</v>
      </c>
      <c r="C35" s="15" t="s">
        <v>1</v>
      </c>
      <c r="D35" s="15" t="s">
        <v>2</v>
      </c>
      <c r="E35" s="15" t="s">
        <v>3</v>
      </c>
      <c r="F35" s="15" t="s">
        <v>4</v>
      </c>
      <c r="G35" s="15" t="s">
        <v>5</v>
      </c>
      <c r="H35" s="15" t="s">
        <v>6</v>
      </c>
      <c r="M35" s="8"/>
      <c r="N35" s="8"/>
      <c r="O35" s="8"/>
      <c r="P35" s="8"/>
      <c r="Q35" s="8"/>
      <c r="R35" s="8"/>
      <c r="S35" s="8"/>
      <c r="T35" s="8"/>
      <c r="U35" s="8"/>
    </row>
    <row r="36" spans="1:21">
      <c r="A36" t="s">
        <v>12</v>
      </c>
      <c r="C36" s="27">
        <f>R5/C$20</f>
        <v>0.14789668093630154</v>
      </c>
      <c r="D36" s="27">
        <f t="shared" ref="D36:H41" si="0">S5/D$20</f>
        <v>0.28225828324230495</v>
      </c>
      <c r="E36" s="27">
        <f t="shared" si="0"/>
        <v>3.1897241993647248E-2</v>
      </c>
      <c r="F36" s="27">
        <f t="shared" si="0"/>
        <v>1.5863404845565394</v>
      </c>
      <c r="G36" s="27">
        <f t="shared" si="0"/>
        <v>0.58688278750533862</v>
      </c>
      <c r="H36" s="27">
        <f t="shared" si="0"/>
        <v>1.601239803488904E-2</v>
      </c>
      <c r="M36" s="8"/>
      <c r="N36" s="8"/>
      <c r="O36" s="8"/>
      <c r="P36" s="8"/>
      <c r="Q36" s="8"/>
      <c r="R36" s="8"/>
      <c r="S36" s="8"/>
      <c r="T36" s="8"/>
      <c r="U36" s="8"/>
    </row>
    <row r="37" spans="1:21">
      <c r="A37" t="s">
        <v>13</v>
      </c>
      <c r="C37" s="27">
        <f t="shared" ref="C37:C41" si="1">R6/C$20</f>
        <v>1.8699373800071268E-2</v>
      </c>
      <c r="D37" s="27">
        <f t="shared" si="0"/>
        <v>6.0343331197472221E-4</v>
      </c>
      <c r="E37" s="27">
        <f t="shared" si="0"/>
        <v>6.3534432877831337E-6</v>
      </c>
      <c r="F37" s="27">
        <f t="shared" si="0"/>
        <v>1.5470657843692699E-3</v>
      </c>
      <c r="G37" s="27">
        <f t="shared" si="0"/>
        <v>2.0446820540939059E-5</v>
      </c>
      <c r="H37" s="27">
        <f t="shared" si="0"/>
        <v>8.6879891955951664E-5</v>
      </c>
      <c r="M37" s="8"/>
      <c r="N37" s="8"/>
      <c r="O37" s="8"/>
      <c r="P37" s="8"/>
      <c r="Q37" s="8"/>
      <c r="R37" s="8"/>
      <c r="S37" s="8"/>
      <c r="T37" s="8"/>
      <c r="U37" s="8"/>
    </row>
    <row r="38" spans="1:21">
      <c r="A38" t="s">
        <v>14</v>
      </c>
      <c r="C38" s="27">
        <f t="shared" si="1"/>
        <v>1.3526499292797524E-3</v>
      </c>
      <c r="D38" s="27">
        <f t="shared" si="0"/>
        <v>3.1181877048985803E-5</v>
      </c>
      <c r="E38" s="27">
        <f t="shared" si="0"/>
        <v>8.786981675518971E-7</v>
      </c>
      <c r="F38" s="27">
        <f t="shared" si="0"/>
        <v>4.1052784344151801E-5</v>
      </c>
      <c r="G38" s="27">
        <f t="shared" si="0"/>
        <v>1.722896540217485E-5</v>
      </c>
      <c r="H38" s="27">
        <f t="shared" si="0"/>
        <v>2.7413639520568692E-6</v>
      </c>
      <c r="M38" s="8"/>
      <c r="N38" s="8"/>
      <c r="O38" s="8"/>
      <c r="P38" s="8"/>
      <c r="Q38" s="8"/>
      <c r="R38" s="8"/>
      <c r="S38" s="8"/>
      <c r="T38" s="8"/>
      <c r="U38" s="8"/>
    </row>
    <row r="39" spans="1:21">
      <c r="A39" t="s">
        <v>15</v>
      </c>
      <c r="C39" s="27">
        <f t="shared" si="1"/>
        <v>1.61766483469044E-4</v>
      </c>
      <c r="D39" s="27">
        <f t="shared" si="0"/>
        <v>4.2005268457399736E-6</v>
      </c>
      <c r="E39" s="27">
        <f t="shared" si="0"/>
        <v>4.363844873760268E-4</v>
      </c>
      <c r="F39" s="27">
        <f t="shared" si="0"/>
        <v>1.923490191372203E-5</v>
      </c>
      <c r="G39" s="27">
        <f t="shared" si="0"/>
        <v>5.1743367318199737E-5</v>
      </c>
      <c r="H39" s="27">
        <f t="shared" si="0"/>
        <v>1.04567104540149E-3</v>
      </c>
      <c r="M39" s="8"/>
      <c r="N39" s="8"/>
      <c r="O39" s="8"/>
      <c r="P39" s="8"/>
      <c r="Q39" s="8"/>
      <c r="R39" s="8"/>
      <c r="S39" s="8"/>
      <c r="T39" s="8"/>
      <c r="U39" s="8"/>
    </row>
    <row r="40" spans="1:21">
      <c r="A40" t="s">
        <v>16</v>
      </c>
      <c r="C40" s="27">
        <f t="shared" si="1"/>
        <v>0</v>
      </c>
      <c r="D40" s="27">
        <f t="shared" si="0"/>
        <v>0</v>
      </c>
      <c r="E40" s="27">
        <f t="shared" si="0"/>
        <v>1.650245009813801E-8</v>
      </c>
      <c r="F40" s="27">
        <f t="shared" si="0"/>
        <v>0</v>
      </c>
      <c r="G40" s="27">
        <f t="shared" si="0"/>
        <v>0</v>
      </c>
      <c r="H40" s="27">
        <f t="shared" si="0"/>
        <v>1.4596328702501124E-8</v>
      </c>
      <c r="M40" s="8"/>
      <c r="N40" s="8"/>
      <c r="O40" s="8"/>
      <c r="P40" s="8"/>
      <c r="Q40" s="8"/>
      <c r="R40" s="8"/>
      <c r="S40" s="8"/>
      <c r="T40" s="8"/>
      <c r="U40" s="8"/>
    </row>
    <row r="41" spans="1:21">
      <c r="A41" t="s">
        <v>17</v>
      </c>
      <c r="C41" s="27">
        <f t="shared" si="1"/>
        <v>0</v>
      </c>
      <c r="D41" s="27">
        <f t="shared" si="0"/>
        <v>0</v>
      </c>
      <c r="E41" s="27">
        <f t="shared" si="0"/>
        <v>1.1087056498086118E-4</v>
      </c>
      <c r="F41" s="27">
        <f t="shared" si="0"/>
        <v>1.4873069741869402E-3</v>
      </c>
      <c r="G41" s="27">
        <f t="shared" si="0"/>
        <v>0</v>
      </c>
      <c r="H41" s="27">
        <f t="shared" si="0"/>
        <v>2.1436188565027983E-4</v>
      </c>
      <c r="M41" s="8"/>
      <c r="N41" s="8"/>
      <c r="O41" s="8"/>
      <c r="P41" s="8"/>
      <c r="Q41" s="8"/>
      <c r="R41" s="8"/>
      <c r="S41" s="8"/>
      <c r="T41" s="8"/>
      <c r="U41" s="8"/>
    </row>
    <row r="43" spans="1:21">
      <c r="A43" s="28" t="s">
        <v>57</v>
      </c>
    </row>
    <row r="44" spans="1:21">
      <c r="A44" s="21"/>
    </row>
    <row r="45" spans="1:21">
      <c r="A45" s="1"/>
      <c r="B45" s="2" t="s">
        <v>34</v>
      </c>
      <c r="C45" s="15" t="s">
        <v>1</v>
      </c>
      <c r="D45" s="15" t="s">
        <v>2</v>
      </c>
      <c r="E45" s="15" t="s">
        <v>3</v>
      </c>
      <c r="F45" s="15" t="s">
        <v>4</v>
      </c>
      <c r="G45" s="15" t="s">
        <v>5</v>
      </c>
      <c r="H45" s="15" t="s">
        <v>6</v>
      </c>
    </row>
    <row r="46" spans="1:21">
      <c r="A46" s="15" t="s">
        <v>1</v>
      </c>
      <c r="B46" s="5"/>
      <c r="C46" s="22" cm="1">
        <f t="array" ref="C46:H51">_xlfn.MUNIT(6)-C25:H30</f>
        <v>0.88897706026683743</v>
      </c>
      <c r="D46" s="22">
        <v>-5.5939219495326524E-5</v>
      </c>
      <c r="E46" s="22">
        <v>-3.457188805333776E-2</v>
      </c>
      <c r="F46" s="22">
        <v>-1.8993488823829844E-2</v>
      </c>
      <c r="G46" s="22">
        <v>-2.0677553517430105E-5</v>
      </c>
      <c r="H46" s="22">
        <v>-1.0640290069805424E-3</v>
      </c>
    </row>
    <row r="47" spans="1:21">
      <c r="A47" s="17" t="s">
        <v>2</v>
      </c>
      <c r="B47" s="5" t="s">
        <v>11</v>
      </c>
      <c r="C47" s="22">
        <v>-2.869625143442012E-3</v>
      </c>
      <c r="D47" s="22">
        <v>0.91190929031776868</v>
      </c>
      <c r="E47" s="22">
        <v>-1.3226026151570199E-2</v>
      </c>
      <c r="F47" s="22">
        <v>-0.11226406405680045</v>
      </c>
      <c r="G47" s="22">
        <v>-6.5597755986329996E-6</v>
      </c>
      <c r="H47" s="22">
        <v>-8.702880341233839E-4</v>
      </c>
    </row>
    <row r="48" spans="1:21">
      <c r="A48" s="15" t="s">
        <v>3</v>
      </c>
      <c r="B48" s="5"/>
      <c r="C48" s="22">
        <v>-0.27055557387008516</v>
      </c>
      <c r="D48" s="22">
        <v>-2.7705169800958086E-2</v>
      </c>
      <c r="E48" s="22">
        <v>0.81556953450599279</v>
      </c>
      <c r="F48" s="22">
        <v>-3.7215293030836684E-2</v>
      </c>
      <c r="G48" s="22">
        <v>-7.7381394622552654E-2</v>
      </c>
      <c r="H48" s="22">
        <v>-6.5709116673253298E-2</v>
      </c>
    </row>
    <row r="49" spans="1:8">
      <c r="A49" s="17" t="s">
        <v>4</v>
      </c>
      <c r="B49" s="5" t="s">
        <v>11</v>
      </c>
      <c r="C49" s="22">
        <v>-1.6065505316184652E-2</v>
      </c>
      <c r="D49" s="22">
        <v>-1.7205547814471646E-3</v>
      </c>
      <c r="E49" s="22">
        <v>-4.6433195961896306E-3</v>
      </c>
      <c r="F49" s="22">
        <v>0.93281878389202555</v>
      </c>
      <c r="G49" s="22">
        <v>-1.1636471496705493E-3</v>
      </c>
      <c r="H49" s="22">
        <v>-4.3678863310757775E-3</v>
      </c>
    </row>
    <row r="50" spans="1:8">
      <c r="A50" s="15" t="s">
        <v>5</v>
      </c>
      <c r="B50" s="5"/>
      <c r="C50" s="22">
        <v>-4.4001965410656223E-3</v>
      </c>
      <c r="D50" s="22">
        <v>-1.8702345717937503E-2</v>
      </c>
      <c r="E50" s="22">
        <v>-1.3026621546217691E-2</v>
      </c>
      <c r="F50" s="22">
        <v>-1.0309594844644396E-2</v>
      </c>
      <c r="G50" s="22">
        <v>0.68929836782800846</v>
      </c>
      <c r="H50" s="22">
        <v>-3.7131846267072756E-2</v>
      </c>
    </row>
    <row r="51" spans="1:8">
      <c r="A51" s="15" t="s">
        <v>6</v>
      </c>
      <c r="B51" s="5"/>
      <c r="C51" s="22">
        <v>-0.18708527401937466</v>
      </c>
      <c r="D51" s="22">
        <v>-7.0685136779867305E-2</v>
      </c>
      <c r="E51" s="22">
        <v>-8.5495755948015922E-2</v>
      </c>
      <c r="F51" s="22">
        <v>-0.16029270988286576</v>
      </c>
      <c r="G51" s="22">
        <v>-9.0613032420264861E-2</v>
      </c>
      <c r="H51" s="22">
        <v>0.7310844080831751</v>
      </c>
    </row>
    <row r="54" spans="1:8">
      <c r="A54" s="28" t="s">
        <v>58</v>
      </c>
    </row>
    <row r="55" spans="1:8">
      <c r="A55" s="21" t="s">
        <v>53</v>
      </c>
    </row>
    <row r="56" spans="1:8">
      <c r="A56" s="1" t="s">
        <v>54</v>
      </c>
      <c r="B56" s="2" t="s">
        <v>34</v>
      </c>
      <c r="C56" s="15" t="s">
        <v>1</v>
      </c>
      <c r="D56" s="15" t="s">
        <v>2</v>
      </c>
      <c r="E56" s="15" t="s">
        <v>3</v>
      </c>
      <c r="F56" s="15" t="s">
        <v>4</v>
      </c>
      <c r="G56" s="15" t="s">
        <v>5</v>
      </c>
      <c r="H56" s="15" t="s">
        <v>6</v>
      </c>
    </row>
    <row r="57" spans="1:8">
      <c r="A57" s="15" t="s">
        <v>1</v>
      </c>
      <c r="B57" s="5"/>
      <c r="C57" s="22" cm="1">
        <f t="array" ref="C57:H62">MINVERSE(C46:H51)</f>
        <v>1.1418278649836102</v>
      </c>
      <c r="D57" s="22">
        <v>2.2649151494580724E-3</v>
      </c>
      <c r="E57" s="22">
        <v>4.9385395085266862E-2</v>
      </c>
      <c r="F57" s="22">
        <v>2.6696581193141972E-2</v>
      </c>
      <c r="G57" s="22">
        <v>6.490012733332726E-3</v>
      </c>
      <c r="H57" s="22">
        <v>6.5923626866676759E-3</v>
      </c>
    </row>
    <row r="58" spans="1:8">
      <c r="A58" s="17" t="s">
        <v>2</v>
      </c>
      <c r="B58" s="5" t="s">
        <v>11</v>
      </c>
      <c r="C58" s="22">
        <v>1.2785857557292861E-2</v>
      </c>
      <c r="D58" s="22">
        <v>1.0978221392061049</v>
      </c>
      <c r="E58" s="22">
        <v>1.957798213149849E-2</v>
      </c>
      <c r="F58" s="22">
        <v>0.13388975455044699</v>
      </c>
      <c r="G58" s="22">
        <v>2.9652179203544936E-3</v>
      </c>
      <c r="H58" s="22">
        <v>4.0356450211364485E-3</v>
      </c>
    </row>
    <row r="59" spans="1:8">
      <c r="A59" s="15" t="s">
        <v>3</v>
      </c>
      <c r="B59" s="5"/>
      <c r="C59" s="22">
        <v>0.41186356880730696</v>
      </c>
      <c r="D59" s="22">
        <v>5.1207906138374566E-2</v>
      </c>
      <c r="E59" s="22">
        <v>1.2602829444386161</v>
      </c>
      <c r="F59" s="22">
        <v>8.7616566921962832E-2</v>
      </c>
      <c r="G59" s="22">
        <v>0.15774083205625644</v>
      </c>
      <c r="H59" s="22">
        <v>0.12246846737610007</v>
      </c>
    </row>
    <row r="60" spans="1:8">
      <c r="A60" s="17" t="s">
        <v>4</v>
      </c>
      <c r="B60" s="5" t="s">
        <v>11</v>
      </c>
      <c r="C60" s="22">
        <v>2.3425847604617231E-2</v>
      </c>
      <c r="D60" s="22">
        <v>2.9175001960520227E-3</v>
      </c>
      <c r="E60" s="22">
        <v>7.9881786773906907E-3</v>
      </c>
      <c r="F60" s="22">
        <v>1.0744720762835394</v>
      </c>
      <c r="G60" s="22">
        <v>3.6791432097688474E-3</v>
      </c>
      <c r="H60" s="22">
        <v>7.3618671486738807E-3</v>
      </c>
    </row>
    <row r="61" spans="1:8">
      <c r="A61" s="15" t="s">
        <v>5</v>
      </c>
      <c r="B61" s="5"/>
      <c r="C61" s="22">
        <v>3.4679475355067442E-2</v>
      </c>
      <c r="D61" s="22">
        <v>3.7166694493560019E-2</v>
      </c>
      <c r="E61" s="22">
        <v>3.3825519905574621E-2</v>
      </c>
      <c r="F61" s="22">
        <v>3.6078244815397148E-2</v>
      </c>
      <c r="G61" s="22">
        <v>1.4648308515386264</v>
      </c>
      <c r="H61" s="22">
        <v>7.7749367599326907E-2</v>
      </c>
    </row>
    <row r="62" spans="1:8">
      <c r="A62" s="15" t="s">
        <v>6</v>
      </c>
      <c r="B62" s="5"/>
      <c r="C62" s="22">
        <v>0.35103052183496503</v>
      </c>
      <c r="D62" s="22">
        <v>0.11795756952147894</v>
      </c>
      <c r="E62" s="22">
        <v>0.16785678088923756</v>
      </c>
      <c r="F62" s="22">
        <v>0.27007633486542876</v>
      </c>
      <c r="G62" s="22">
        <v>0.20275697027908196</v>
      </c>
      <c r="H62" s="22">
        <v>1.3954808454676018</v>
      </c>
    </row>
    <row r="64" spans="1:8">
      <c r="A64" s="29" t="s">
        <v>59</v>
      </c>
    </row>
    <row r="65" spans="1:21">
      <c r="A65" t="s">
        <v>10</v>
      </c>
      <c r="B65" s="2" t="s">
        <v>34</v>
      </c>
      <c r="C65" s="15" t="s">
        <v>1</v>
      </c>
      <c r="D65" s="15" t="s">
        <v>2</v>
      </c>
      <c r="E65" s="15" t="s">
        <v>3</v>
      </c>
      <c r="F65" s="15" t="s">
        <v>4</v>
      </c>
      <c r="G65" s="15" t="s">
        <v>5</v>
      </c>
      <c r="H65" s="15" t="s">
        <v>6</v>
      </c>
    </row>
    <row r="66" spans="1:21">
      <c r="A66" t="s">
        <v>12</v>
      </c>
      <c r="B66" s="5"/>
      <c r="C66" s="22" cm="1">
        <f t="array" ref="C66:H71">MMULT(C36:H41,_xlfn.ANCHORARRAY(C57))</f>
        <v>0.24875377560205247</v>
      </c>
      <c r="D66" s="22">
        <v>0.34016718222084563</v>
      </c>
      <c r="E66" s="22">
        <v>8.8240909938119769E-2</v>
      </c>
      <c r="F66" s="22">
        <v>1.7745113796450476</v>
      </c>
      <c r="G66" s="22">
        <v>0.87559531866391282</v>
      </c>
      <c r="H66" s="22">
        <v>8.5673677367843509E-2</v>
      </c>
    </row>
    <row r="67" spans="1:21">
      <c r="A67" t="s">
        <v>13</v>
      </c>
      <c r="B67" s="5" t="s">
        <v>11</v>
      </c>
      <c r="C67" s="22">
        <v>2.1429246132983047E-2</v>
      </c>
      <c r="D67" s="22">
        <v>7.2066193731003681E-4</v>
      </c>
      <c r="E67" s="22">
        <v>9.7093034701121409E-4</v>
      </c>
      <c r="F67" s="22">
        <v>2.2670404294999938E-3</v>
      </c>
      <c r="G67" s="22">
        <v>1.7740919655988627E-4</v>
      </c>
      <c r="H67" s="22">
        <v>2.607046384288012E-4</v>
      </c>
    </row>
    <row r="68" spans="1:21">
      <c r="A68" t="s">
        <v>14</v>
      </c>
      <c r="B68" s="5"/>
      <c r="C68" s="22">
        <v>1.54777546179072E-3</v>
      </c>
      <c r="D68" s="22">
        <v>3.8424268405280122E-5</v>
      </c>
      <c r="E68" s="22">
        <v>6.9889909932052864E-5</v>
      </c>
      <c r="F68" s="22">
        <v>8.5835089836107663E-5</v>
      </c>
      <c r="G68" s="22">
        <v>3.4954172688769647E-5</v>
      </c>
      <c r="H68" s="22">
        <v>1.4617897921021517E-5</v>
      </c>
    </row>
    <row r="69" spans="1:21">
      <c r="A69" t="s">
        <v>15</v>
      </c>
      <c r="B69" s="5" t="s">
        <v>11</v>
      </c>
      <c r="C69" s="22">
        <v>7.3380153757373646E-4</v>
      </c>
      <c r="D69" s="22">
        <v>1.5264821738629253E-4</v>
      </c>
      <c r="E69" s="22">
        <v>7.3546593987950683E-4</v>
      </c>
      <c r="F69" s="22">
        <v>3.4806070849746911E-4</v>
      </c>
      <c r="G69" s="22">
        <v>3.5778111599328322E-4</v>
      </c>
      <c r="H69" s="22">
        <v>1.5179052479172917E-3</v>
      </c>
    </row>
    <row r="70" spans="1:21">
      <c r="A70" t="s">
        <v>16</v>
      </c>
      <c r="B70" s="5"/>
      <c r="C70" s="22">
        <v>1.1920514872797263E-8</v>
      </c>
      <c r="D70" s="22">
        <v>2.5668033733622962E-9</v>
      </c>
      <c r="E70" s="22">
        <v>2.3247849148935721E-8</v>
      </c>
      <c r="F70" s="22">
        <v>5.3880109818624233E-9</v>
      </c>
      <c r="G70" s="22">
        <v>5.5626175943638722E-9</v>
      </c>
      <c r="H70" s="22">
        <v>2.2389926889958824E-8</v>
      </c>
    </row>
    <row r="71" spans="1:21">
      <c r="A71" t="s">
        <v>17</v>
      </c>
      <c r="B71" s="5"/>
      <c r="C71" s="22">
        <v>1.5575253766863238E-4</v>
      </c>
      <c r="D71" s="22">
        <v>3.5302274903176634E-5</v>
      </c>
      <c r="E71" s="22">
        <v>1.8759125201419003E-4</v>
      </c>
      <c r="F71" s="22">
        <v>1.6656779833132212E-3</v>
      </c>
      <c r="G71" s="22">
        <v>6.6424197003311775E-5</v>
      </c>
      <c r="H71" s="22">
        <v>3.2366540994687061E-4</v>
      </c>
    </row>
    <row r="74" spans="1:21">
      <c r="A74" s="29" t="s">
        <v>60</v>
      </c>
      <c r="N74" t="s">
        <v>61</v>
      </c>
    </row>
    <row r="75" spans="1:21">
      <c r="A75" t="s">
        <v>10</v>
      </c>
      <c r="B75" s="2" t="s">
        <v>34</v>
      </c>
      <c r="C75" s="15" t="s">
        <v>1</v>
      </c>
      <c r="D75" s="15" t="s">
        <v>2</v>
      </c>
      <c r="E75" s="15" t="s">
        <v>3</v>
      </c>
      <c r="F75" s="15" t="s">
        <v>4</v>
      </c>
      <c r="G75" s="15" t="s">
        <v>5</v>
      </c>
      <c r="H75" s="15" t="s">
        <v>6</v>
      </c>
      <c r="I75" t="s">
        <v>24</v>
      </c>
      <c r="N75" s="1" t="s">
        <v>33</v>
      </c>
      <c r="O75" s="2" t="s">
        <v>34</v>
      </c>
      <c r="P75" s="15" t="s">
        <v>1</v>
      </c>
      <c r="Q75" s="15" t="s">
        <v>2</v>
      </c>
      <c r="R75" s="15" t="s">
        <v>3</v>
      </c>
      <c r="S75" s="15" t="s">
        <v>4</v>
      </c>
      <c r="T75" s="15" t="s">
        <v>5</v>
      </c>
      <c r="U75" s="15" t="s">
        <v>6</v>
      </c>
    </row>
    <row r="76" spans="1:21">
      <c r="A76" t="s">
        <v>12</v>
      </c>
      <c r="B76" s="5"/>
      <c r="C76" s="22" cm="1">
        <f t="array" ref="C76:H81">MMULT(_xlfn.ANCHORARRAY(C66),P76:U81)</f>
        <v>1190.6151712396156</v>
      </c>
      <c r="D76" s="22">
        <v>656.12806775485581</v>
      </c>
      <c r="E76" s="22">
        <v>9732.559398716101</v>
      </c>
      <c r="F76" s="22">
        <v>7216.5118982852937</v>
      </c>
      <c r="G76" s="22">
        <v>28873.736299699431</v>
      </c>
      <c r="H76" s="22">
        <v>19509.177158134618</v>
      </c>
      <c r="I76" s="8">
        <f>SUM(C76:H76)</f>
        <v>67178.727993829903</v>
      </c>
      <c r="J76" s="8"/>
      <c r="N76" s="15" t="s">
        <v>1</v>
      </c>
      <c r="O76" s="5"/>
      <c r="P76" s="16">
        <v>4786.32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</row>
    <row r="77" spans="1:21">
      <c r="A77" t="s">
        <v>13</v>
      </c>
      <c r="B77" s="5" t="s">
        <v>11</v>
      </c>
      <c r="C77" s="22">
        <v>102.56722935121941</v>
      </c>
      <c r="D77" s="22">
        <v>1.3900415711610914</v>
      </c>
      <c r="E77" s="22">
        <v>107.08907332131291</v>
      </c>
      <c r="F77" s="22">
        <v>9.2195093370733954</v>
      </c>
      <c r="G77" s="22">
        <v>5.8502669548623976</v>
      </c>
      <c r="H77" s="22">
        <v>59.366343704582548</v>
      </c>
      <c r="I77" s="8">
        <f t="shared" ref="I77:I81" si="2">SUM(C77:H77)</f>
        <v>285.48246424021175</v>
      </c>
      <c r="J77" s="8"/>
      <c r="N77" s="17" t="s">
        <v>2</v>
      </c>
      <c r="O77" s="5" t="s">
        <v>11</v>
      </c>
      <c r="P77" s="16">
        <v>0</v>
      </c>
      <c r="Q77" s="16">
        <v>1928.84</v>
      </c>
      <c r="R77" s="16">
        <v>0</v>
      </c>
      <c r="S77" s="16">
        <v>0</v>
      </c>
      <c r="T77" s="16">
        <v>0</v>
      </c>
      <c r="U77" s="16">
        <v>0</v>
      </c>
    </row>
    <row r="78" spans="1:21">
      <c r="A78" t="s">
        <v>14</v>
      </c>
      <c r="B78" s="5"/>
      <c r="C78" s="22">
        <v>7.408148648278158</v>
      </c>
      <c r="D78" s="22">
        <v>7.4114265870840509E-2</v>
      </c>
      <c r="E78" s="22">
        <v>7.7085299807269489</v>
      </c>
      <c r="F78" s="22">
        <v>0.34907070994188921</v>
      </c>
      <c r="G78" s="22">
        <v>1.1526529930855907</v>
      </c>
      <c r="H78" s="22">
        <v>3.328713894190519</v>
      </c>
      <c r="I78" s="8">
        <f t="shared" si="2"/>
        <v>20.021230492093945</v>
      </c>
      <c r="J78" s="8"/>
      <c r="N78" s="15" t="s">
        <v>3</v>
      </c>
      <c r="O78" s="5"/>
      <c r="P78" s="16">
        <v>0</v>
      </c>
      <c r="Q78" s="16">
        <v>0</v>
      </c>
      <c r="R78" s="16">
        <v>110295.32</v>
      </c>
      <c r="S78" s="16">
        <v>0</v>
      </c>
      <c r="T78" s="16">
        <v>0</v>
      </c>
      <c r="U78" s="16">
        <v>0</v>
      </c>
    </row>
    <row r="79" spans="1:21">
      <c r="A79" t="s">
        <v>15</v>
      </c>
      <c r="B79" s="5" t="s">
        <v>11</v>
      </c>
      <c r="C79" s="22">
        <v>3.5122089753199259</v>
      </c>
      <c r="D79" s="22">
        <v>0.29443398762337647</v>
      </c>
      <c r="E79" s="22">
        <v>81.118451188110967</v>
      </c>
      <c r="F79" s="22">
        <v>1.4154793668891676</v>
      </c>
      <c r="G79" s="22">
        <v>11.798233014728428</v>
      </c>
      <c r="H79" s="22">
        <v>345.64971763422369</v>
      </c>
      <c r="I79" s="8">
        <f t="shared" si="2"/>
        <v>443.78852416689557</v>
      </c>
      <c r="J79" s="8"/>
      <c r="N79" s="17" t="s">
        <v>4</v>
      </c>
      <c r="O79" s="5" t="s">
        <v>11</v>
      </c>
      <c r="P79" s="16">
        <v>0</v>
      </c>
      <c r="Q79" s="16">
        <v>0</v>
      </c>
      <c r="R79" s="16">
        <v>0</v>
      </c>
      <c r="S79" s="16">
        <v>4066.76</v>
      </c>
      <c r="T79" s="16">
        <v>0</v>
      </c>
      <c r="U79" s="16">
        <v>0</v>
      </c>
    </row>
    <row r="80" spans="1:21">
      <c r="A80" t="s">
        <v>16</v>
      </c>
      <c r="B80" s="5"/>
      <c r="C80" s="22">
        <v>5.7055398745966992E-5</v>
      </c>
      <c r="D80" s="22">
        <v>4.9509530186761315E-6</v>
      </c>
      <c r="E80" s="22">
        <v>2.5641289611935932E-3</v>
      </c>
      <c r="F80" s="22">
        <v>2.191174754059883E-5</v>
      </c>
      <c r="G80" s="22">
        <v>1.8343354530585439E-4</v>
      </c>
      <c r="H80" s="22">
        <v>5.098521082250629E-3</v>
      </c>
      <c r="I80" s="8">
        <f t="shared" si="2"/>
        <v>7.9300016880553183E-3</v>
      </c>
      <c r="J80" s="8"/>
      <c r="N80" s="15" t="s">
        <v>5</v>
      </c>
      <c r="O80" s="5"/>
      <c r="P80" s="16">
        <v>0</v>
      </c>
      <c r="Q80" s="16">
        <v>0</v>
      </c>
      <c r="R80" s="16">
        <v>0</v>
      </c>
      <c r="S80" s="16">
        <v>0</v>
      </c>
      <c r="T80" s="16">
        <v>32976.120000000003</v>
      </c>
      <c r="U80" s="16">
        <v>0</v>
      </c>
    </row>
    <row r="81" spans="1:21">
      <c r="A81" t="s">
        <v>17</v>
      </c>
      <c r="B81" s="5"/>
      <c r="C81" s="22">
        <v>0.74548148609412845</v>
      </c>
      <c r="D81" s="22">
        <v>6.8092439924243214E-2</v>
      </c>
      <c r="E81" s="22">
        <v>20.690437170105735</v>
      </c>
      <c r="F81" s="22">
        <v>6.7739125954188752</v>
      </c>
      <c r="G81" s="22">
        <v>2.1904122912848498</v>
      </c>
      <c r="H81" s="22">
        <v>73.703452642781144</v>
      </c>
      <c r="I81" s="8">
        <f t="shared" si="2"/>
        <v>104.17178862560897</v>
      </c>
      <c r="J81" s="8"/>
      <c r="N81" s="15" t="s">
        <v>6</v>
      </c>
      <c r="O81" s="5"/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227714.95</v>
      </c>
    </row>
    <row r="82" spans="1:21">
      <c r="A82" t="s">
        <v>62</v>
      </c>
    </row>
    <row r="83" spans="1:21">
      <c r="O83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b4fa15-76ba-48c8-b961-b781e21574d2">
      <Terms xmlns="http://schemas.microsoft.com/office/infopath/2007/PartnerControls"/>
    </lcf76f155ced4ddcb4097134ff3c332f>
    <TaxCatchAll xmlns="985ec44e-1bab-4c0b-9df0-6ba128686fc9" xsi:nil="true"/>
    <Time xmlns="80b4fa15-76ba-48c8-b961-b781e21574d2">No action</Time>
    <Image xmlns="80b4fa15-76ba-48c8-b961-b781e21574d2" xsi:nil="true"/>
    <_Flow_SignoffStatus xmlns="80b4fa15-76ba-48c8-b961-b781e21574d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1BF2F834EA4346881D152C2A068B67" ma:contentTypeVersion="19" ma:contentTypeDescription="Create a new document." ma:contentTypeScope="" ma:versionID="65823827aa7eab6536d4e501f51033b9">
  <xsd:schema xmlns:xsd="http://www.w3.org/2001/XMLSchema" xmlns:xs="http://www.w3.org/2001/XMLSchema" xmlns:p="http://schemas.microsoft.com/office/2006/metadata/properties" xmlns:ns2="80b4fa15-76ba-48c8-b961-b781e21574d2" xmlns:ns3="d0274a15-5367-45e1-987a-873acbd8baaa" xmlns:ns4="985ec44e-1bab-4c0b-9df0-6ba128686fc9" targetNamespace="http://schemas.microsoft.com/office/2006/metadata/properties" ma:root="true" ma:fieldsID="88a85a50db69973f0b17a7fe601a8d7b" ns2:_="" ns3:_="" ns4:_="">
    <xsd:import namespace="80b4fa15-76ba-48c8-b961-b781e21574d2"/>
    <xsd:import namespace="d0274a15-5367-45e1-987a-873acbd8baaa"/>
    <xsd:import namespace="985ec44e-1bab-4c0b-9df0-6ba128686f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LengthInSeconds" minOccurs="0"/>
                <xsd:element ref="ns2:Time" minOccurs="0"/>
                <xsd:element ref="ns2:Image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4fa15-76ba-48c8-b961-b781e2157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Time" ma:index="22" nillable="true" ma:displayName="Progress" ma:default="No action" ma:format="Dropdown" ma:internalName="Time">
      <xsd:simpleType>
        <xsd:restriction base="dms:Choice">
          <xsd:enumeration value="Completed"/>
          <xsd:enumeration value="No action"/>
          <xsd:enumeration value="Processing"/>
        </xsd:restriction>
      </xsd:simpleType>
    </xsd:element>
    <xsd:element name="Image" ma:index="23" nillable="true" ma:displayName="Image" ma:internalName="Imag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8175662-8596-484a-92c7-351d01561e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74a15-5367-45e1-987a-873acbd8baa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ec44e-1bab-4c0b-9df0-6ba128686fc9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11277486-0853-43b3-8e89-471c10f59da4}" ma:internalName="TaxCatchAll" ma:showField="CatchAllData" ma:web="d0274a15-5367-45e1-987a-873acbd8ba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FE3CF4-7C19-48E0-AE44-951E527EE4A7}"/>
</file>

<file path=customXml/itemProps2.xml><?xml version="1.0" encoding="utf-8"?>
<ds:datastoreItem xmlns:ds="http://schemas.openxmlformats.org/officeDocument/2006/customXml" ds:itemID="{9C601F38-3EE2-4DF8-967E-D3BF43A69AFA}"/>
</file>

<file path=customXml/itemProps3.xml><?xml version="1.0" encoding="utf-8"?>
<ds:datastoreItem xmlns:ds="http://schemas.openxmlformats.org/officeDocument/2006/customXml" ds:itemID="{05D882DF-FAA9-4314-ADCC-D742A772CB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Sokol Vako</dc:creator>
  <cp:keywords/>
  <dc:description/>
  <cp:lastModifiedBy/>
  <cp:revision/>
  <dcterms:created xsi:type="dcterms:W3CDTF">2023-04-07T04:40:19Z</dcterms:created>
  <dcterms:modified xsi:type="dcterms:W3CDTF">2023-04-24T18:25:24Z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0x010100B51BF2F834EA4346881D152C2A068B67</vt:lpwstr>
  </property>
  <property fmtid="{D5CDD505-2E9C-101B-9397-08002B2CF9AE}" pid="3" name="MediaServiceImageTags">
    <vt:lpwstr/>
  </property>
</Properties>
</file>