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Jessica.Chan\Desktop\Chiba presentations and materials\13 april carbon exercise\"/>
    </mc:Choice>
  </mc:AlternateContent>
  <xr:revisionPtr revIDLastSave="0" documentId="13_ncr:1_{BFB9507C-3006-4A62-A01A-3F5B8C48D0DF}" xr6:coauthVersionLast="47" xr6:coauthVersionMax="47" xr10:uidLastSave="{00000000-0000-0000-0000-000000000000}"/>
  <bookViews>
    <workbookView xWindow="-103" yWindow="-103" windowWidth="16663" windowHeight="8863" xr2:uid="{19BC0230-BE11-4064-BB91-4BCBE8BA6708}"/>
  </bookViews>
  <sheets>
    <sheet name="Instructions" sheetId="5" r:id="rId1"/>
    <sheet name="Forest extent" sheetId="1" r:id="rId2"/>
    <sheet name="Carbon price" sheetId="3" r:id="rId3"/>
    <sheet name="Carbon stocks 2020 " sheetId="4" r:id="rId4"/>
    <sheet name="Carbon stocks 2020 - solution" sheetId="2"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1" i="4" l="1"/>
  <c r="N32" i="4"/>
  <c r="K5" i="2" l="1"/>
  <c r="J7" i="2" l="1"/>
  <c r="K7" i="2"/>
  <c r="I7" i="2"/>
  <c r="K13" i="2" l="1"/>
  <c r="K14" i="2"/>
  <c r="K18" i="2"/>
  <c r="K19" i="2"/>
  <c r="J5" i="2"/>
  <c r="L5" i="2" s="1"/>
  <c r="I5" i="2"/>
  <c r="L13" i="2"/>
  <c r="L14" i="2"/>
  <c r="L18" i="2"/>
  <c r="L19" i="2"/>
  <c r="I6" i="2"/>
  <c r="I8" i="2"/>
  <c r="I9" i="2"/>
  <c r="I10" i="2"/>
  <c r="I11" i="2"/>
  <c r="I12" i="2"/>
  <c r="I13" i="2"/>
  <c r="I14" i="2"/>
  <c r="I15" i="2"/>
  <c r="I16" i="2"/>
  <c r="I17" i="2"/>
  <c r="I18" i="2"/>
  <c r="I19" i="2"/>
  <c r="J15" i="2"/>
  <c r="K15" i="2" s="1"/>
  <c r="J17" i="2"/>
  <c r="L17" i="2" s="1"/>
  <c r="J16" i="2"/>
  <c r="K16" i="2" s="1"/>
  <c r="J12" i="2"/>
  <c r="K12" i="2" s="1"/>
  <c r="J11" i="2"/>
  <c r="L11" i="2" s="1"/>
  <c r="J10" i="2"/>
  <c r="K10" i="2" s="1"/>
  <c r="J9" i="2"/>
  <c r="K9" i="2" s="1"/>
  <c r="J8" i="2"/>
  <c r="K8" i="2" s="1"/>
  <c r="J6" i="2"/>
  <c r="L6" i="2" s="1"/>
  <c r="K11" i="2" l="1"/>
  <c r="K17" i="2"/>
  <c r="K6" i="2"/>
  <c r="L10" i="2"/>
  <c r="L16" i="2"/>
  <c r="L9" i="2"/>
  <c r="L15" i="2"/>
  <c r="L8" i="2"/>
  <c r="L7" i="2"/>
  <c r="L12" i="2"/>
  <c r="F13" i="2" l="1"/>
  <c r="M13" i="2" s="1"/>
  <c r="D6" i="3"/>
  <c r="B11" i="3" s="1"/>
  <c r="C9" i="3"/>
  <c r="D9" i="3" s="1"/>
  <c r="E9" i="3" s="1"/>
  <c r="F9" i="3" s="1"/>
  <c r="G9" i="3" s="1"/>
  <c r="G11" i="3" l="1"/>
  <c r="F11" i="3"/>
  <c r="E11" i="3"/>
  <c r="D11" i="3"/>
  <c r="C11" i="3"/>
  <c r="B21" i="2" l="1"/>
  <c r="B30" i="4"/>
  <c r="F6" i="2"/>
  <c r="M6" i="2" s="1"/>
  <c r="F7" i="2"/>
  <c r="M7" i="2" s="1"/>
  <c r="F8" i="2"/>
  <c r="M8" i="2" s="1"/>
  <c r="F9" i="2"/>
  <c r="M9" i="2" s="1"/>
  <c r="F10" i="2"/>
  <c r="M10" i="2" s="1"/>
  <c r="F11" i="2"/>
  <c r="M11" i="2" s="1"/>
  <c r="F12" i="2"/>
  <c r="M12" i="2" s="1"/>
  <c r="F14" i="2"/>
  <c r="M14" i="2" s="1"/>
  <c r="F15" i="2"/>
  <c r="M15" i="2" s="1"/>
  <c r="F16" i="2"/>
  <c r="M16" i="2" s="1"/>
  <c r="F17" i="2"/>
  <c r="M17" i="2" s="1"/>
  <c r="F18" i="2"/>
  <c r="M18" i="2" s="1"/>
  <c r="F19" i="2"/>
  <c r="M19" i="2" s="1"/>
  <c r="F5" i="2"/>
  <c r="M5" i="2" s="1"/>
  <c r="M22" i="2" l="1"/>
  <c r="N7" i="2"/>
  <c r="N15" i="2"/>
  <c r="N8" i="2"/>
  <c r="N16" i="2"/>
  <c r="N14" i="2"/>
  <c r="N9" i="2"/>
  <c r="N17" i="2"/>
  <c r="N5" i="2"/>
  <c r="N10" i="2"/>
  <c r="N18" i="2"/>
  <c r="N13" i="2"/>
  <c r="N11" i="2"/>
  <c r="N19" i="2"/>
  <c r="N12" i="2"/>
  <c r="N6" i="2"/>
  <c r="M23"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tc={A9C328F8-C85F-4122-B167-9508D7E2B748}</author>
    <author>tc={856ACB27-8E30-4E48-8222-4B7708500FC5}</author>
    <author>tc={C5565178-B2DA-4E17-AE19-1B398940C409}</author>
    <author>tc={D609D4BF-6E08-46EB-BA0A-7A3FA459F0EE}</author>
  </authors>
  <commentList>
    <comment ref="D2" authorId="0" shapeId="0" xr:uid="{A9C328F8-C85F-4122-B167-9508D7E2B748}">
      <text>
        <t>[Threaded comment]
Your version of Excel allows you to read this threaded comment; however, any edits to it will get removed if the file is opened in a newer version of Excel. Learn more: https://go.microsoft.com/fwlink/?linkid=870924
Comment:
    From "Forest extent" sheet</t>
      </text>
    </comment>
    <comment ref="G3" authorId="1" shapeId="0" xr:uid="{856ACB27-8E30-4E48-8222-4B7708500FC5}">
      <text>
        <t>[Threaded comment]
Your version of Excel allows you to read this threaded comment; however, any edits to it will get removed if the file is opened in a newer version of Excel. Learn more: https://go.microsoft.com/fwlink/?linkid=870924
Comment:
    See Table 4.7 or 4.8</t>
      </text>
    </comment>
    <comment ref="J3" authorId="2" shapeId="0" xr:uid="{C5565178-B2DA-4E17-AE19-1B398940C409}">
      <text>
        <t>[Threaded comment]
Your version of Excel allows you to read this threaded comment; however, any edits to it will get removed if the file is opened in a newer version of Excel. Learn more: https://go.microsoft.com/fwlink/?linkid=870924
Comment:
    See table 4.4</t>
      </text>
    </comment>
    <comment ref="B30" authorId="3" shapeId="0" xr:uid="{D609D4BF-6E08-46EB-BA0A-7A3FA459F0EE}">
      <text>
        <t>[Threaded comment]
Your version of Excel allows you to read this threaded comment; however, any edits to it will get removed if the file is opened in a newer version of Excel. Learn more: https://go.microsoft.com/fwlink/?linkid=870924
Comment:
    See 'Carbon price' worksheet.</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tc={E2D3D2DA-FC66-4E3B-B6EF-C2366FC7C014}</author>
  </authors>
  <commentList>
    <comment ref="G9" authorId="0" shapeId="0" xr:uid="{E2D3D2DA-FC66-4E3B-B6EF-C2366FC7C014}">
      <text>
        <t>[Threaded comment]
Your version of Excel allows you to read this threaded comment; however, any edits to it will get removed if the file is opened in a newer version of Excel. Learn more: https://go.microsoft.com/fwlink/?linkid=870924
Comment:
    18.5-35.4</t>
      </text>
    </comment>
  </commentList>
</comments>
</file>

<file path=xl/sharedStrings.xml><?xml version="1.0" encoding="utf-8"?>
<sst xmlns="http://schemas.openxmlformats.org/spreadsheetml/2006/main" count="139" uniqueCount="60">
  <si>
    <t>Instructions</t>
  </si>
  <si>
    <t>Scenario:</t>
  </si>
  <si>
    <t>Steps:</t>
  </si>
  <si>
    <t>https://www.ipcc-nggip.iges.or.jp/public/2019rf/pdf/4_Volume4/19R_V4_Ch04_Forest%20Land.pdf</t>
  </si>
  <si>
    <t>Extent of forests in Seelandia, by strata 2020 (ha)</t>
  </si>
  <si>
    <t>Natural forest type</t>
  </si>
  <si>
    <t>Status</t>
  </si>
  <si>
    <t>Ecological zone</t>
  </si>
  <si>
    <t>Primary</t>
  </si>
  <si>
    <t>Secondary &gt; 20 yrs</t>
  </si>
  <si>
    <t>Secondary &lt;= 20 yrs</t>
  </si>
  <si>
    <t>Tropical rainforest</t>
  </si>
  <si>
    <t>Tropical shrublands (moist)</t>
  </si>
  <si>
    <t>Tropical mountain systems</t>
  </si>
  <si>
    <t>Subtropical steppe</t>
  </si>
  <si>
    <t>Subtropical mountain systems (humid)</t>
  </si>
  <si>
    <t>Plantation forest type</t>
  </si>
  <si>
    <t>Species</t>
  </si>
  <si>
    <t>Broadleaf</t>
  </si>
  <si>
    <t>Palm</t>
  </si>
  <si>
    <t>*Note: Assume all plantations are less than 20 years old</t>
  </si>
  <si>
    <t>Tropical shrubland (moist)</t>
  </si>
  <si>
    <t>Nordhaus (2017) provided estimates for the Social Cost of Carbon - this is a frequently used reference</t>
  </si>
  <si>
    <r>
      <t xml:space="preserve">1 tonne of </t>
    </r>
    <r>
      <rPr>
        <b/>
        <sz val="11"/>
        <color theme="1"/>
        <rFont val="Calibri"/>
        <family val="2"/>
        <scheme val="minor"/>
      </rPr>
      <t xml:space="preserve">CO2 </t>
    </r>
    <r>
      <rPr>
        <sz val="11"/>
        <color theme="1"/>
        <rFont val="Calibri"/>
        <family val="2"/>
        <scheme val="minor"/>
      </rPr>
      <t>emitted in 2015 was estimated as US$ 31.25 in 2010 US$ prices</t>
    </r>
  </si>
  <si>
    <t>The damages values are estimated to increase every year with 3 %</t>
  </si>
  <si>
    <t>Since our calculation is in tC rather than in tCO2, we need to convert the price to the correct units from $/tCO2 to $/tC, by ratio of molecular weight of CO2 to C = 44/12</t>
  </si>
  <si>
    <t>$/tCO2</t>
  </si>
  <si>
    <t xml:space="preserve"> equals</t>
  </si>
  <si>
    <t xml:space="preserve"> $/tC</t>
  </si>
  <si>
    <t>increases in damages over time</t>
  </si>
  <si>
    <t>Stratum</t>
  </si>
  <si>
    <t>Land cover extent (ha)</t>
  </si>
  <si>
    <t>Soil stocks</t>
  </si>
  <si>
    <t>Biomass stocks</t>
  </si>
  <si>
    <t>Total stocks and value</t>
  </si>
  <si>
    <t>Soil organic carbon (tC/ha)</t>
  </si>
  <si>
    <t>Total soil organic carbon (tonnes)</t>
  </si>
  <si>
    <t>Above ground biomass (tonnes dry matter/ha)</t>
  </si>
  <si>
    <t>Carbon fraction</t>
  </si>
  <si>
    <t>Total carbon for above ground biomass</t>
  </si>
  <si>
    <t>Root to shoot ratio</t>
  </si>
  <si>
    <t>Total carbon for below ground biomass (tonnes)</t>
  </si>
  <si>
    <t>Total biomass carbon (tonnes)</t>
  </si>
  <si>
    <t>Total carbon - soil and biomass (tonnes)</t>
  </si>
  <si>
    <t>Value (avoided damage)</t>
  </si>
  <si>
    <t>Natural</t>
  </si>
  <si>
    <t>Secondary &gt;20 yrs</t>
  </si>
  <si>
    <t>Plantation</t>
  </si>
  <si>
    <t xml:space="preserve">Price 1 tonne C = </t>
  </si>
  <si>
    <t>provided</t>
  </si>
  <si>
    <t>look up in IPCC tables or within the workbook</t>
  </si>
  <si>
    <t>Total physical stock:</t>
  </si>
  <si>
    <t>calculate!</t>
  </si>
  <si>
    <t>Monetary value:</t>
  </si>
  <si>
    <t>pre-filled</t>
  </si>
  <si>
    <t>tonnes</t>
  </si>
  <si>
    <t>USD</t>
  </si>
  <si>
    <t xml:space="preserve">Deforestation is a growing concern in the Asian country of Seealandia. The government would like some quick numbers to understand how much carbon is retained each year by the country's forests and the value of this carbon retention service. The government does not have any country-specific carbon coefficients or studies. However, they do have information on the extent of their forests according to data layers for management type, ecological zone and status/age.
Seelandia officials decide to use a basic approach to carbon retention, using the default coefficients from IPCC guidelines and focusing on vegetational and soil organic carbon:
1. Forest stratum extent (ha) x above-ground and below-ground biomass coefficients (tonnes dry matter/ha) x carbon coefficient (tC/ha) = carbon stored (tC)
2. Carbon stored (tC) x price ($/tC) = avoided damage </t>
  </si>
  <si>
    <t>1. All calculations are done on the "Carbon stocks 2020" sheet
1. Obtain the extent of each forest stratum from the worksheet “Forest extent” and fill this out in "Carbon stocks 2020"
2. For soil carbon, multiply the forest stratum extent with the coefficient for soil organic carbon to arrive at total soil organic carbon by stratum
3. For above ground biomass (AGB) stocks, obtain the coefficients for dry matter per hectare from Table 4.7 OR Table 4.8 of the IPCC guidelines (see link below). To arrive at total carbon for AGB, multiply the extent with the coefficient for dry matter and the carbon fraction.
4. For below ground biomass (BGB) stocks, obtain the “root to shoot” ratio from Table 4.4 (same link). To arrive at total carbon for BGB, multiply the “root to shoot” ratio with the coefficient for AGB dry matter and the carbon fraction. Multiply this number with extent.
5. Calculate the avoided damage.</t>
  </si>
  <si>
    <t>Root to shoot ratio (tonnes dry matter)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</si>
</sst>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8" x14ac:knownFonts="1">
    <font>
      <sz val="11"/>
      <color theme="1"/>
      <name val="Calibri"/>
      <family val="2"/>
      <scheme val="minor"/>
    </font>
    <font>
      <b/>
      <sz val="11"/>
      <color theme="1"/>
      <name val="Calibri"/>
      <family val="2"/>
      <scheme val="minor"/>
    </font>
    <font>
      <i/>
      <sz val="11"/>
      <color theme="1"/>
      <name val="Calibri"/>
      <family val="2"/>
      <scheme val="minor"/>
    </font>
    <font>
      <b/>
      <sz val="11"/>
      <color rgb="FFFF0000"/>
      <name val="Calibri"/>
      <family val="2"/>
      <scheme val="minor"/>
    </font>
    <font>
      <b/>
      <i/>
      <sz val="11"/>
      <color theme="1"/>
      <name val="Calibri"/>
      <family val="2"/>
      <scheme val="minor"/>
    </font>
    <font>
      <b/>
      <sz val="14"/>
      <color theme="1"/>
      <name val="Calibri"/>
      <family val="2"/>
      <scheme val="minor"/>
    </font>
    <font>
      <b/>
      <i/>
      <sz val="12"/>
      <color theme="1"/>
      <name val="Calibri"/>
      <family val="2"/>
      <scheme val="minor"/>
    </font>
    <font>
      <u/>
      <sz val="11"/>
      <color theme="10"/>
      <name val="Calibri"/>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7"/>
        <bgColor indexed="64"/>
      </patternFill>
    </fill>
    <fill>
      <patternFill patternType="solid">
        <fgColor theme="7" tint="0.79998168889431442"/>
        <bgColor indexed="64"/>
      </patternFill>
    </fill>
    <fill>
      <patternFill patternType="solid">
        <fgColor theme="4" tint="0.7999816888943144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s>
  <cellStyleXfs count="2">
    <xf numFmtId="0" fontId="0" fillId="0" borderId="0"/>
    <xf numFmtId="0" fontId="7" fillId="0" borderId="0" applyNumberFormat="0" applyFill="0" applyBorder="0" applyAlignment="0" applyProtection="0"/>
  </cellStyleXfs>
  <cellXfs count="130">
    <xf numFmtId="0" fontId="0" fillId="0" borderId="0" xfId="0"/>
    <xf numFmtId="0" fontId="0" fillId="0" borderId="0" xfId="0" applyAlignment="1">
      <alignment wrapText="1"/>
    </xf>
    <xf numFmtId="0" fontId="0" fillId="0" borderId="0" xfId="0" applyAlignment="1">
      <alignment horizontal="center" wrapText="1"/>
    </xf>
    <xf numFmtId="0" fontId="2" fillId="0" borderId="0" xfId="0" applyFont="1"/>
    <xf numFmtId="0" fontId="2" fillId="0" borderId="0" xfId="0" applyFont="1" applyAlignment="1">
      <alignment horizontal="center"/>
    </xf>
    <xf numFmtId="0" fontId="3" fillId="0" borderId="0" xfId="0" applyFont="1"/>
    <xf numFmtId="0" fontId="2" fillId="0" borderId="1" xfId="0" applyFont="1" applyBorder="1"/>
    <xf numFmtId="0" fontId="0" fillId="0" borderId="1" xfId="0" applyBorder="1"/>
    <xf numFmtId="0" fontId="0" fillId="2" borderId="1" xfId="0" applyFill="1" applyBorder="1"/>
    <xf numFmtId="0" fontId="0" fillId="0" borderId="2" xfId="0" applyBorder="1"/>
    <xf numFmtId="0" fontId="0" fillId="3" borderId="0" xfId="0" applyFill="1"/>
    <xf numFmtId="164" fontId="0" fillId="0" borderId="0" xfId="0" applyNumberFormat="1"/>
    <xf numFmtId="0" fontId="0" fillId="0" borderId="3" xfId="0" applyBorder="1"/>
    <xf numFmtId="0" fontId="0" fillId="2" borderId="3" xfId="0" applyFill="1" applyBorder="1"/>
    <xf numFmtId="164" fontId="0" fillId="0" borderId="3" xfId="0" applyNumberFormat="1" applyBorder="1"/>
    <xf numFmtId="0" fontId="1" fillId="0" borderId="0" xfId="0" applyFont="1"/>
    <xf numFmtId="0" fontId="0" fillId="0" borderId="0" xfId="0" applyAlignment="1">
      <alignment horizontal="center" vertical="center" wrapText="1"/>
    </xf>
    <xf numFmtId="164" fontId="0" fillId="0" borderId="0" xfId="0" applyNumberFormat="1" applyAlignment="1">
      <alignment horizontal="right" vertical="center"/>
    </xf>
    <xf numFmtId="0" fontId="0" fillId="2" borderId="0" xfId="0" applyFill="1"/>
    <xf numFmtId="0" fontId="0" fillId="0" borderId="14" xfId="0" applyBorder="1"/>
    <xf numFmtId="0" fontId="0" fillId="0" borderId="5" xfId="0" applyBorder="1"/>
    <xf numFmtId="0" fontId="2" fillId="0" borderId="17" xfId="0" applyFont="1" applyBorder="1" applyAlignment="1">
      <alignment wrapText="1"/>
    </xf>
    <xf numFmtId="0" fontId="2" fillId="0" borderId="22" xfId="0" applyFont="1" applyBorder="1"/>
    <xf numFmtId="0" fontId="0" fillId="0" borderId="4" xfId="0" applyBorder="1"/>
    <xf numFmtId="0" fontId="0" fillId="0" borderId="24" xfId="0" applyBorder="1"/>
    <xf numFmtId="0" fontId="2" fillId="0" borderId="23" xfId="0" applyFont="1" applyBorder="1"/>
    <xf numFmtId="0" fontId="0" fillId="0" borderId="28" xfId="0" applyBorder="1"/>
    <xf numFmtId="0" fontId="0" fillId="0" borderId="27" xfId="0" applyBorder="1"/>
    <xf numFmtId="0" fontId="0" fillId="0" borderId="23" xfId="0" applyBorder="1"/>
    <xf numFmtId="0" fontId="0" fillId="0" borderId="29" xfId="0" applyBorder="1"/>
    <xf numFmtId="0" fontId="2" fillId="0" borderId="30" xfId="0" applyFont="1" applyBorder="1"/>
    <xf numFmtId="0" fontId="0" fillId="0" borderId="31" xfId="0" applyBorder="1"/>
    <xf numFmtId="0" fontId="0" fillId="2" borderId="7" xfId="0" applyFill="1" applyBorder="1"/>
    <xf numFmtId="0" fontId="0" fillId="0" borderId="30" xfId="0" applyBorder="1"/>
    <xf numFmtId="0" fontId="0" fillId="0" borderId="7" xfId="0" applyBorder="1"/>
    <xf numFmtId="164" fontId="0" fillId="0" borderId="7" xfId="0" applyNumberFormat="1" applyBorder="1"/>
    <xf numFmtId="0" fontId="2" fillId="0" borderId="29" xfId="0" applyFont="1" applyBorder="1"/>
    <xf numFmtId="0" fontId="0" fillId="0" borderId="6" xfId="0" applyBorder="1"/>
    <xf numFmtId="0" fontId="0" fillId="2" borderId="7" xfId="0" quotePrefix="1" applyFill="1" applyBorder="1" applyAlignment="1">
      <alignment horizontal="right"/>
    </xf>
    <xf numFmtId="0" fontId="0" fillId="0" borderId="20" xfId="0" applyBorder="1"/>
    <xf numFmtId="0" fontId="2" fillId="0" borderId="9" xfId="0" applyFont="1" applyBorder="1"/>
    <xf numFmtId="0" fontId="0" fillId="2" borderId="32" xfId="0" applyFill="1" applyBorder="1"/>
    <xf numFmtId="0" fontId="0" fillId="0" borderId="32" xfId="0" applyBorder="1"/>
    <xf numFmtId="0" fontId="0" fillId="0" borderId="35" xfId="0" applyBorder="1"/>
    <xf numFmtId="0" fontId="0" fillId="0" borderId="37" xfId="0" applyBorder="1"/>
    <xf numFmtId="164" fontId="0" fillId="0" borderId="32" xfId="0" applyNumberFormat="1" applyBorder="1"/>
    <xf numFmtId="0" fontId="2" fillId="0" borderId="18" xfId="0" applyFont="1" applyBorder="1" applyAlignment="1">
      <alignment wrapText="1"/>
    </xf>
    <xf numFmtId="0" fontId="2" fillId="2" borderId="13" xfId="0" applyFont="1" applyFill="1" applyBorder="1" applyAlignment="1">
      <alignment wrapText="1"/>
    </xf>
    <xf numFmtId="0" fontId="1" fillId="0" borderId="1" xfId="0" applyFont="1" applyBorder="1"/>
    <xf numFmtId="0" fontId="2" fillId="0" borderId="1" xfId="0" applyFont="1" applyBorder="1" applyAlignment="1">
      <alignment horizontal="center"/>
    </xf>
    <xf numFmtId="0" fontId="2" fillId="0" borderId="21" xfId="0" applyFont="1" applyBorder="1" applyAlignment="1">
      <alignment wrapText="1"/>
    </xf>
    <xf numFmtId="0" fontId="2" fillId="2" borderId="12" xfId="0" applyFont="1" applyFill="1" applyBorder="1" applyAlignment="1">
      <alignment wrapText="1"/>
    </xf>
    <xf numFmtId="0" fontId="2" fillId="0" borderId="13" xfId="0" applyFont="1" applyBorder="1" applyAlignment="1">
      <alignment wrapText="1"/>
    </xf>
    <xf numFmtId="0" fontId="2" fillId="0" borderId="12" xfId="0" applyFont="1" applyBorder="1" applyAlignment="1">
      <alignment wrapText="1"/>
    </xf>
    <xf numFmtId="0" fontId="5" fillId="0" borderId="0" xfId="0" applyFont="1"/>
    <xf numFmtId="0" fontId="0" fillId="4" borderId="0" xfId="0" applyFill="1"/>
    <xf numFmtId="0" fontId="0" fillId="5" borderId="0" xfId="0" applyFill="1"/>
    <xf numFmtId="0" fontId="0" fillId="4" borderId="4" xfId="0" applyFill="1" applyBorder="1"/>
    <xf numFmtId="0" fontId="0" fillId="4" borderId="24" xfId="0" applyFill="1" applyBorder="1"/>
    <xf numFmtId="0" fontId="0" fillId="4" borderId="6" xfId="0" applyFill="1" applyBorder="1"/>
    <xf numFmtId="0" fontId="0" fillId="4" borderId="36" xfId="0" applyFill="1" applyBorder="1"/>
    <xf numFmtId="0" fontId="0" fillId="4" borderId="31" xfId="0" applyFill="1" applyBorder="1"/>
    <xf numFmtId="0" fontId="0" fillId="4" borderId="28" xfId="0" applyFill="1" applyBorder="1"/>
    <xf numFmtId="0" fontId="0" fillId="4" borderId="3" xfId="0" applyFill="1" applyBorder="1"/>
    <xf numFmtId="0" fontId="0" fillId="4" borderId="1" xfId="0" applyFill="1" applyBorder="1"/>
    <xf numFmtId="0" fontId="0" fillId="4" borderId="7" xfId="0" applyFill="1" applyBorder="1"/>
    <xf numFmtId="0" fontId="0" fillId="4" borderId="5" xfId="0" applyFill="1" applyBorder="1"/>
    <xf numFmtId="0" fontId="0" fillId="4" borderId="32" xfId="0" applyFill="1" applyBorder="1"/>
    <xf numFmtId="0" fontId="2" fillId="4" borderId="18" xfId="0" applyFont="1" applyFill="1" applyBorder="1" applyAlignment="1">
      <alignment wrapText="1"/>
    </xf>
    <xf numFmtId="0" fontId="2" fillId="4" borderId="17" xfId="0" applyFont="1" applyFill="1" applyBorder="1" applyAlignment="1">
      <alignment wrapText="1"/>
    </xf>
    <xf numFmtId="0" fontId="2" fillId="5" borderId="21" xfId="0" applyFont="1" applyFill="1" applyBorder="1" applyAlignment="1">
      <alignment wrapText="1"/>
    </xf>
    <xf numFmtId="0" fontId="0" fillId="5" borderId="27" xfId="0" applyFill="1" applyBorder="1"/>
    <xf numFmtId="0" fontId="0" fillId="5" borderId="23" xfId="0" applyFill="1" applyBorder="1"/>
    <xf numFmtId="0" fontId="0" fillId="5" borderId="30" xfId="0" applyFill="1" applyBorder="1"/>
    <xf numFmtId="0" fontId="0" fillId="5" borderId="29" xfId="0" applyFill="1" applyBorder="1"/>
    <xf numFmtId="0" fontId="2" fillId="5" borderId="13" xfId="0" applyFont="1" applyFill="1" applyBorder="1" applyAlignment="1">
      <alignment wrapText="1"/>
    </xf>
    <xf numFmtId="0" fontId="0" fillId="5" borderId="3" xfId="0" applyFill="1" applyBorder="1"/>
    <xf numFmtId="0" fontId="0" fillId="5" borderId="7" xfId="0" applyFill="1" applyBorder="1"/>
    <xf numFmtId="0" fontId="0" fillId="5" borderId="32" xfId="0" applyFill="1" applyBorder="1"/>
    <xf numFmtId="0" fontId="0" fillId="5" borderId="2" xfId="0" applyFill="1" applyBorder="1"/>
    <xf numFmtId="0" fontId="0" fillId="5" borderId="5" xfId="0" applyFill="1" applyBorder="1"/>
    <xf numFmtId="0" fontId="2" fillId="5" borderId="12" xfId="0" applyFont="1" applyFill="1" applyBorder="1" applyAlignment="1">
      <alignment wrapText="1"/>
    </xf>
    <xf numFmtId="0" fontId="2" fillId="5" borderId="17" xfId="0" applyFont="1" applyFill="1" applyBorder="1" applyAlignment="1">
      <alignment wrapText="1"/>
    </xf>
    <xf numFmtId="0" fontId="0" fillId="5" borderId="28" xfId="0" applyFill="1" applyBorder="1"/>
    <xf numFmtId="164" fontId="0" fillId="5" borderId="3" xfId="0" applyNumberFormat="1" applyFill="1" applyBorder="1"/>
    <xf numFmtId="0" fontId="0" fillId="5" borderId="31" xfId="0" applyFill="1" applyBorder="1"/>
    <xf numFmtId="164" fontId="0" fillId="5" borderId="7" xfId="0" applyNumberFormat="1" applyFill="1" applyBorder="1"/>
    <xf numFmtId="0" fontId="0" fillId="5" borderId="6" xfId="0" applyFill="1" applyBorder="1"/>
    <xf numFmtId="0" fontId="0" fillId="5" borderId="35" xfId="0" applyFill="1" applyBorder="1"/>
    <xf numFmtId="0" fontId="0" fillId="5" borderId="37" xfId="0" applyFill="1" applyBorder="1"/>
    <xf numFmtId="164" fontId="0" fillId="5" borderId="32" xfId="0" applyNumberFormat="1" applyFill="1" applyBorder="1"/>
    <xf numFmtId="0" fontId="0" fillId="0" borderId="0" xfId="0" applyAlignment="1">
      <alignment horizontal="left" vertical="top" wrapText="1"/>
    </xf>
    <xf numFmtId="0" fontId="0" fillId="0" borderId="0" xfId="0" applyAlignment="1">
      <alignment horizontal="left" vertical="top"/>
    </xf>
    <xf numFmtId="0" fontId="7" fillId="0" borderId="0" xfId="1" applyAlignment="1">
      <alignment horizontal="center"/>
    </xf>
    <xf numFmtId="0" fontId="1" fillId="0" borderId="0" xfId="0" applyFont="1" applyAlignment="1">
      <alignment horizontal="center"/>
    </xf>
    <xf numFmtId="0" fontId="1" fillId="0" borderId="33" xfId="0" applyFont="1" applyBorder="1" applyAlignment="1">
      <alignment horizontal="center"/>
    </xf>
    <xf numFmtId="0" fontId="6" fillId="0" borderId="0" xfId="0" applyFont="1" applyAlignment="1">
      <alignment horizontal="center"/>
    </xf>
    <xf numFmtId="0" fontId="0" fillId="0" borderId="0" xfId="0" applyAlignment="1">
      <alignment horizontal="right" wrapText="1"/>
    </xf>
    <xf numFmtId="0" fontId="4" fillId="0" borderId="12" xfId="0" applyFont="1" applyBorder="1" applyAlignment="1">
      <alignment horizontal="center"/>
    </xf>
    <xf numFmtId="0" fontId="4" fillId="0" borderId="13" xfId="0" applyFont="1" applyBorder="1" applyAlignment="1">
      <alignment horizontal="center"/>
    </xf>
    <xf numFmtId="0" fontId="4" fillId="0" borderId="16" xfId="0" applyFont="1" applyBorder="1" applyAlignment="1">
      <alignment horizontal="center"/>
    </xf>
    <xf numFmtId="0" fontId="4" fillId="0" borderId="20" xfId="0" applyFont="1" applyBorder="1" applyAlignment="1">
      <alignment horizontal="center"/>
    </xf>
    <xf numFmtId="0" fontId="4" fillId="0" borderId="19" xfId="0" applyFont="1" applyBorder="1" applyAlignment="1">
      <alignment horizontal="center"/>
    </xf>
    <xf numFmtId="0" fontId="4" fillId="0" borderId="15" xfId="0" applyFont="1" applyBorder="1" applyAlignment="1">
      <alignment horizontal="center"/>
    </xf>
    <xf numFmtId="0" fontId="4" fillId="0" borderId="17" xfId="0" applyFont="1" applyBorder="1" applyAlignment="1">
      <alignment horizontal="center"/>
    </xf>
    <xf numFmtId="0" fontId="2" fillId="0" borderId="27"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28" xfId="0" applyFont="1" applyBorder="1" applyAlignment="1">
      <alignment horizontal="center" vertical="center"/>
    </xf>
    <xf numFmtId="0" fontId="2" fillId="0" borderId="24" xfId="0" applyFont="1" applyBorder="1" applyAlignment="1">
      <alignment horizontal="center" vertical="center"/>
    </xf>
    <xf numFmtId="0" fontId="2" fillId="0" borderId="31" xfId="0" applyFont="1" applyBorder="1" applyAlignment="1">
      <alignment horizontal="center" vertical="center"/>
    </xf>
    <xf numFmtId="0" fontId="1" fillId="0" borderId="4" xfId="0" applyFont="1" applyBorder="1" applyAlignment="1">
      <alignment horizontal="center" wrapText="1"/>
    </xf>
    <xf numFmtId="0" fontId="1" fillId="0" borderId="5" xfId="0" applyFont="1" applyBorder="1" applyAlignment="1">
      <alignment horizontal="center" wrapText="1"/>
    </xf>
    <xf numFmtId="0" fontId="1" fillId="0" borderId="8" xfId="0" applyFont="1" applyBorder="1" applyAlignment="1">
      <alignment horizontal="center" wrapText="1"/>
    </xf>
    <xf numFmtId="0" fontId="1" fillId="0" borderId="6" xfId="0" applyFont="1" applyBorder="1" applyAlignment="1">
      <alignment horizontal="center" wrapText="1"/>
    </xf>
    <xf numFmtId="0" fontId="1" fillId="0" borderId="7" xfId="0" applyFont="1" applyBorder="1" applyAlignment="1">
      <alignment horizontal="center" wrapText="1"/>
    </xf>
    <xf numFmtId="0" fontId="1" fillId="0" borderId="9" xfId="0" applyFont="1" applyBorder="1" applyAlignment="1">
      <alignment horizontal="center" wrapText="1"/>
    </xf>
    <xf numFmtId="0" fontId="2" fillId="4" borderId="10" xfId="0" applyFont="1" applyFill="1" applyBorder="1" applyAlignment="1">
      <alignment horizontal="center" wrapText="1"/>
    </xf>
    <xf numFmtId="0" fontId="2" fillId="4" borderId="11" xfId="0" applyFont="1" applyFill="1" applyBorder="1" applyAlignment="1">
      <alignment horizontal="center" wrapText="1"/>
    </xf>
    <xf numFmtId="0" fontId="2" fillId="0" borderId="22"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9" xfId="0" applyFont="1" applyBorder="1" applyAlignment="1">
      <alignment horizontal="center" vertical="center" wrapText="1"/>
    </xf>
    <xf numFmtId="0" fontId="2" fillId="0" borderId="4" xfId="0" applyFont="1" applyBorder="1" applyAlignment="1">
      <alignment horizontal="center" vertical="center"/>
    </xf>
    <xf numFmtId="0" fontId="2" fillId="0" borderId="25" xfId="0" applyFont="1" applyBorder="1" applyAlignment="1">
      <alignment horizontal="center" vertical="center"/>
    </xf>
    <xf numFmtId="0" fontId="2" fillId="0" borderId="38" xfId="0" applyFont="1" applyBorder="1" applyAlignment="1">
      <alignment horizontal="center" vertical="center"/>
    </xf>
    <xf numFmtId="0" fontId="2" fillId="0" borderId="6" xfId="0" applyFont="1" applyBorder="1" applyAlignment="1">
      <alignment horizontal="center" vertical="center"/>
    </xf>
    <xf numFmtId="0" fontId="2" fillId="0" borderId="34" xfId="0" applyFont="1" applyBorder="1" applyAlignment="1">
      <alignment horizontal="center" vertical="center"/>
    </xf>
    <xf numFmtId="0" fontId="2" fillId="0" borderId="36" xfId="0" applyFont="1" applyBorder="1" applyAlignment="1">
      <alignment horizontal="center" vertical="center"/>
    </xf>
    <xf numFmtId="0" fontId="2" fillId="0" borderId="10" xfId="0" applyFont="1" applyBorder="1" applyAlignment="1">
      <alignment horizontal="center" wrapText="1"/>
    </xf>
    <xf numFmtId="0" fontId="2" fillId="0" borderId="11" xfId="0" applyFont="1" applyBorder="1"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Jessica Ying Chan" id="{1121BF56-78D2-44E9-A27E-9DB1113CD8FD}" userId="S::jessica.chan@un.org::71c79257-92b0-40a1-9e6b-3b55fd459660"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2" dT="2023-03-30T16:55:02.79" personId="{1121BF56-78D2-44E9-A27E-9DB1113CD8FD}" id="{A9C328F8-C85F-4122-B167-9508D7E2B748}">
    <text>From "Forest extent" sheet</text>
  </threadedComment>
  <threadedComment ref="G3" dT="2023-03-30T16:55:30.75" personId="{1121BF56-78D2-44E9-A27E-9DB1113CD8FD}" id="{856ACB27-8E30-4E48-8222-4B7708500FC5}">
    <text>See Table 4.7 or 4.8</text>
  </threadedComment>
  <threadedComment ref="J3" dT="2023-03-30T16:55:38.30" personId="{1121BF56-78D2-44E9-A27E-9DB1113CD8FD}" id="{C5565178-B2DA-4E17-AE19-1B398940C409}">
    <text>See table 4.4</text>
  </threadedComment>
  <threadedComment ref="B30" dT="2023-03-25T21:06:20.62" personId="{1121BF56-78D2-44E9-A27E-9DB1113CD8FD}" id="{D609D4BF-6E08-46EB-BA0A-7A3FA459F0EE}">
    <text>See 'Carbon price' worksheet.</text>
  </threadedComment>
</ThreadedComments>
</file>

<file path=xl/threadedComments/threadedComment2.xml><?xml version="1.0" encoding="utf-8"?>
<ThreadedComments xmlns="http://schemas.microsoft.com/office/spreadsheetml/2018/threadedcomments" xmlns:x="http://schemas.openxmlformats.org/spreadsheetml/2006/main">
  <threadedComment ref="G9" dT="2023-03-14T15:28:58.84" personId="{1121BF56-78D2-44E9-A27E-9DB1113CD8FD}" id="{E2D3D2DA-FC66-4E3B-B6EF-C2366FC7C014}">
    <text>18.5-35.4</text>
  </threadedComment>
</ThreadedComments>
</file>

<file path=xl/worksheets/_rels/sheet1.xml.rels><?xml version="1.0" encoding="UTF-8" standalone="yes"?>
<Relationships xmlns="http://schemas.openxmlformats.org/package/2006/relationships"><Relationship Id="rId1" Type="http://schemas.openxmlformats.org/officeDocument/2006/relationships/hyperlink" Target="https://www.ipcc-nggip.iges.or.jp/public/2019rf/pdf/4_Volume4/19R_V4_Ch04_Forest%20Land.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2FE87-1704-4F8F-9710-BB2769EC2DC0}">
  <dimension ref="A1:L23"/>
  <sheetViews>
    <sheetView tabSelected="1" zoomScale="79" zoomScaleNormal="79" workbookViewId="0">
      <selection activeCell="T24" sqref="T18:Y24"/>
    </sheetView>
  </sheetViews>
  <sheetFormatPr defaultRowHeight="14.6" x14ac:dyDescent="0.4"/>
  <sheetData>
    <row r="1" spans="1:12" ht="18.45" x14ac:dyDescent="0.5">
      <c r="A1" s="54" t="s">
        <v>0</v>
      </c>
    </row>
    <row r="3" spans="1:12" x14ac:dyDescent="0.4">
      <c r="A3" s="15" t="s">
        <v>1</v>
      </c>
    </row>
    <row r="4" spans="1:12" x14ac:dyDescent="0.4">
      <c r="A4" s="91" t="s">
        <v>57</v>
      </c>
      <c r="B4" s="91"/>
      <c r="C4" s="91"/>
      <c r="D4" s="91"/>
      <c r="E4" s="91"/>
      <c r="F4" s="91"/>
      <c r="G4" s="91"/>
      <c r="H4" s="91"/>
      <c r="I4" s="91"/>
      <c r="J4" s="91"/>
      <c r="K4" s="91"/>
      <c r="L4" s="91"/>
    </row>
    <row r="5" spans="1:12" x14ac:dyDescent="0.4">
      <c r="A5" s="91"/>
      <c r="B5" s="91"/>
      <c r="C5" s="91"/>
      <c r="D5" s="91"/>
      <c r="E5" s="91"/>
      <c r="F5" s="91"/>
      <c r="G5" s="91"/>
      <c r="H5" s="91"/>
      <c r="I5" s="91"/>
      <c r="J5" s="91"/>
      <c r="K5" s="91"/>
      <c r="L5" s="91"/>
    </row>
    <row r="6" spans="1:12" x14ac:dyDescent="0.4">
      <c r="A6" s="91"/>
      <c r="B6" s="91"/>
      <c r="C6" s="91"/>
      <c r="D6" s="91"/>
      <c r="E6" s="91"/>
      <c r="F6" s="91"/>
      <c r="G6" s="91"/>
      <c r="H6" s="91"/>
      <c r="I6" s="91"/>
      <c r="J6" s="91"/>
      <c r="K6" s="91"/>
      <c r="L6" s="91"/>
    </row>
    <row r="7" spans="1:12" x14ac:dyDescent="0.4">
      <c r="A7" s="91"/>
      <c r="B7" s="91"/>
      <c r="C7" s="91"/>
      <c r="D7" s="91"/>
      <c r="E7" s="91"/>
      <c r="F7" s="91"/>
      <c r="G7" s="91"/>
      <c r="H7" s="91"/>
      <c r="I7" s="91"/>
      <c r="J7" s="91"/>
      <c r="K7" s="91"/>
      <c r="L7" s="91"/>
    </row>
    <row r="8" spans="1:12" x14ac:dyDescent="0.4">
      <c r="A8" s="91"/>
      <c r="B8" s="91"/>
      <c r="C8" s="91"/>
      <c r="D8" s="91"/>
      <c r="E8" s="91"/>
      <c r="F8" s="91"/>
      <c r="G8" s="91"/>
      <c r="H8" s="91"/>
      <c r="I8" s="91"/>
      <c r="J8" s="91"/>
      <c r="K8" s="91"/>
      <c r="L8" s="91"/>
    </row>
    <row r="9" spans="1:12" x14ac:dyDescent="0.4">
      <c r="A9" s="91"/>
      <c r="B9" s="91"/>
      <c r="C9" s="91"/>
      <c r="D9" s="91"/>
      <c r="E9" s="91"/>
      <c r="F9" s="91"/>
      <c r="G9" s="91"/>
      <c r="H9" s="91"/>
      <c r="I9" s="91"/>
      <c r="J9" s="91"/>
      <c r="K9" s="91"/>
      <c r="L9" s="91"/>
    </row>
    <row r="10" spans="1:12" x14ac:dyDescent="0.4">
      <c r="A10" s="91"/>
      <c r="B10" s="91"/>
      <c r="C10" s="91"/>
      <c r="D10" s="91"/>
      <c r="E10" s="91"/>
      <c r="F10" s="91"/>
      <c r="G10" s="91"/>
      <c r="H10" s="91"/>
      <c r="I10" s="91"/>
      <c r="J10" s="91"/>
      <c r="K10" s="91"/>
      <c r="L10" s="91"/>
    </row>
    <row r="11" spans="1:12" x14ac:dyDescent="0.4">
      <c r="A11" s="91"/>
      <c r="B11" s="91"/>
      <c r="C11" s="91"/>
      <c r="D11" s="91"/>
      <c r="E11" s="91"/>
      <c r="F11" s="91"/>
      <c r="G11" s="91"/>
      <c r="H11" s="91"/>
      <c r="I11" s="91"/>
      <c r="J11" s="91"/>
      <c r="K11" s="91"/>
      <c r="L11" s="91"/>
    </row>
    <row r="12" spans="1:12" ht="50.15" customHeight="1" x14ac:dyDescent="0.4">
      <c r="A12" s="91"/>
      <c r="B12" s="91"/>
      <c r="C12" s="91"/>
      <c r="D12" s="91"/>
      <c r="E12" s="91"/>
      <c r="F12" s="91"/>
      <c r="G12" s="91"/>
      <c r="H12" s="91"/>
      <c r="I12" s="91"/>
      <c r="J12" s="91"/>
      <c r="K12" s="91"/>
      <c r="L12" s="91"/>
    </row>
    <row r="14" spans="1:12" x14ac:dyDescent="0.4">
      <c r="A14" s="15" t="s">
        <v>2</v>
      </c>
    </row>
    <row r="15" spans="1:12" x14ac:dyDescent="0.4">
      <c r="A15" s="91" t="s">
        <v>58</v>
      </c>
      <c r="B15" s="92"/>
      <c r="C15" s="92"/>
      <c r="D15" s="92"/>
      <c r="E15" s="92"/>
      <c r="F15" s="92"/>
      <c r="G15" s="92"/>
      <c r="H15" s="92"/>
      <c r="I15" s="92"/>
      <c r="J15" s="92"/>
      <c r="K15" s="92"/>
      <c r="L15" s="92"/>
    </row>
    <row r="16" spans="1:12" x14ac:dyDescent="0.4">
      <c r="A16" s="92"/>
      <c r="B16" s="92"/>
      <c r="C16" s="92"/>
      <c r="D16" s="92"/>
      <c r="E16" s="92"/>
      <c r="F16" s="92"/>
      <c r="G16" s="92"/>
      <c r="H16" s="92"/>
      <c r="I16" s="92"/>
      <c r="J16" s="92"/>
      <c r="K16" s="92"/>
      <c r="L16" s="92"/>
    </row>
    <row r="17" spans="1:12" x14ac:dyDescent="0.4">
      <c r="A17" s="92"/>
      <c r="B17" s="92"/>
      <c r="C17" s="92"/>
      <c r="D17" s="92"/>
      <c r="E17" s="92"/>
      <c r="F17" s="92"/>
      <c r="G17" s="92"/>
      <c r="H17" s="92"/>
      <c r="I17" s="92"/>
      <c r="J17" s="92"/>
      <c r="K17" s="92"/>
      <c r="L17" s="92"/>
    </row>
    <row r="18" spans="1:12" x14ac:dyDescent="0.4">
      <c r="A18" s="92"/>
      <c r="B18" s="92"/>
      <c r="C18" s="92"/>
      <c r="D18" s="92"/>
      <c r="E18" s="92"/>
      <c r="F18" s="92"/>
      <c r="G18" s="92"/>
      <c r="H18" s="92"/>
      <c r="I18" s="92"/>
      <c r="J18" s="92"/>
      <c r="K18" s="92"/>
      <c r="L18" s="92"/>
    </row>
    <row r="19" spans="1:12" x14ac:dyDescent="0.4">
      <c r="A19" s="92"/>
      <c r="B19" s="92"/>
      <c r="C19" s="92"/>
      <c r="D19" s="92"/>
      <c r="E19" s="92"/>
      <c r="F19" s="92"/>
      <c r="G19" s="92"/>
      <c r="H19" s="92"/>
      <c r="I19" s="92"/>
      <c r="J19" s="92"/>
      <c r="K19" s="92"/>
      <c r="L19" s="92"/>
    </row>
    <row r="20" spans="1:12" x14ac:dyDescent="0.4">
      <c r="A20" s="92"/>
      <c r="B20" s="92"/>
      <c r="C20" s="92"/>
      <c r="D20" s="92"/>
      <c r="E20" s="92"/>
      <c r="F20" s="92"/>
      <c r="G20" s="92"/>
      <c r="H20" s="92"/>
      <c r="I20" s="92"/>
      <c r="J20" s="92"/>
      <c r="K20" s="92"/>
      <c r="L20" s="92"/>
    </row>
    <row r="21" spans="1:12" x14ac:dyDescent="0.4">
      <c r="A21" s="92"/>
      <c r="B21" s="92"/>
      <c r="C21" s="92"/>
      <c r="D21" s="92"/>
      <c r="E21" s="92"/>
      <c r="F21" s="92"/>
      <c r="G21" s="92"/>
      <c r="H21" s="92"/>
      <c r="I21" s="92"/>
      <c r="J21" s="92"/>
      <c r="K21" s="92"/>
      <c r="L21" s="92"/>
    </row>
    <row r="22" spans="1:12" ht="74.599999999999994" customHeight="1" x14ac:dyDescent="0.4">
      <c r="A22" s="92"/>
      <c r="B22" s="92"/>
      <c r="C22" s="92"/>
      <c r="D22" s="92"/>
      <c r="E22" s="92"/>
      <c r="F22" s="92"/>
      <c r="G22" s="92"/>
      <c r="H22" s="92"/>
      <c r="I22" s="92"/>
      <c r="J22" s="92"/>
      <c r="K22" s="92"/>
      <c r="L22" s="92"/>
    </row>
    <row r="23" spans="1:12" x14ac:dyDescent="0.4">
      <c r="A23" s="93" t="s">
        <v>3</v>
      </c>
      <c r="B23" s="93"/>
      <c r="C23" s="93"/>
      <c r="D23" s="93"/>
      <c r="E23" s="93"/>
      <c r="F23" s="93"/>
      <c r="G23" s="93"/>
      <c r="H23" s="93"/>
      <c r="I23" s="93"/>
    </row>
  </sheetData>
  <mergeCells count="3">
    <mergeCell ref="A4:L12"/>
    <mergeCell ref="A15:L22"/>
    <mergeCell ref="A23:I23"/>
  </mergeCells>
  <hyperlinks>
    <hyperlink ref="A23:I23" r:id="rId1" display="https://www.ipcc-nggip.iges.or.jp/public/2019rf/pdf/4_Volume4/19R_V4_Ch04_Forest%20Land.pdf" xr:uid="{6BD4FE54-D430-4731-A3BC-818AF64B689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AD5B1-4266-4547-9006-5BCC8565E60E}">
  <dimension ref="A1:M15"/>
  <sheetViews>
    <sheetView topLeftCell="A3" workbookViewId="0">
      <selection activeCell="C17" sqref="C17"/>
    </sheetView>
  </sheetViews>
  <sheetFormatPr defaultRowHeight="14.6" x14ac:dyDescent="0.4"/>
  <cols>
    <col min="1" max="1" width="40" customWidth="1"/>
    <col min="2" max="4" width="18.15234375" customWidth="1"/>
    <col min="5" max="13" width="16.53515625" customWidth="1"/>
  </cols>
  <sheetData>
    <row r="1" spans="1:13" s="1" customFormat="1" ht="18.45" x14ac:dyDescent="0.5">
      <c r="A1" s="54" t="s">
        <v>4</v>
      </c>
      <c r="C1" s="2"/>
      <c r="D1" s="2"/>
      <c r="E1" s="2"/>
      <c r="F1" s="2"/>
      <c r="G1" s="2"/>
      <c r="H1" s="2"/>
      <c r="I1" s="2"/>
      <c r="J1" s="2"/>
      <c r="K1" s="2"/>
      <c r="L1" s="2"/>
      <c r="M1" s="2"/>
    </row>
    <row r="2" spans="1:13" s="1" customFormat="1" ht="18.45" x14ac:dyDescent="0.5">
      <c r="A2" s="54"/>
      <c r="C2" s="2"/>
      <c r="D2" s="2"/>
      <c r="E2" s="2"/>
      <c r="F2" s="2"/>
      <c r="G2" s="2"/>
      <c r="H2" s="2"/>
      <c r="I2" s="2"/>
      <c r="J2" s="2"/>
      <c r="K2" s="2"/>
      <c r="L2" s="2"/>
      <c r="M2" s="2"/>
    </row>
    <row r="3" spans="1:13" s="1" customFormat="1" ht="15.9" x14ac:dyDescent="0.45">
      <c r="A3" s="96" t="s">
        <v>5</v>
      </c>
      <c r="B3" s="96"/>
      <c r="C3" s="96"/>
      <c r="D3" s="96"/>
      <c r="E3" s="2"/>
      <c r="F3" s="2"/>
      <c r="G3" s="2"/>
      <c r="H3" s="2"/>
      <c r="I3" s="2"/>
      <c r="J3" s="2"/>
      <c r="K3" s="2"/>
      <c r="L3" s="2"/>
      <c r="M3" s="2"/>
    </row>
    <row r="4" spans="1:13" x14ac:dyDescent="0.4">
      <c r="B4" s="94" t="s">
        <v>6</v>
      </c>
      <c r="C4" s="94"/>
      <c r="D4" s="94"/>
    </row>
    <row r="5" spans="1:13" x14ac:dyDescent="0.4">
      <c r="A5" s="48" t="s">
        <v>7</v>
      </c>
      <c r="B5" s="49" t="s">
        <v>8</v>
      </c>
      <c r="C5" s="49" t="s">
        <v>9</v>
      </c>
      <c r="D5" s="49" t="s">
        <v>10</v>
      </c>
    </row>
    <row r="6" spans="1:13" x14ac:dyDescent="0.4">
      <c r="A6" s="6" t="s">
        <v>11</v>
      </c>
      <c r="B6" s="7">
        <v>9204</v>
      </c>
      <c r="C6" s="7">
        <v>1536</v>
      </c>
      <c r="D6" s="7">
        <v>42367</v>
      </c>
    </row>
    <row r="7" spans="1:13" x14ac:dyDescent="0.4">
      <c r="A7" s="6" t="s">
        <v>12</v>
      </c>
      <c r="B7" s="7">
        <v>0</v>
      </c>
      <c r="C7" s="7">
        <v>15011</v>
      </c>
      <c r="D7" s="7">
        <v>8134</v>
      </c>
    </row>
    <row r="8" spans="1:13" x14ac:dyDescent="0.4">
      <c r="A8" s="6" t="s">
        <v>13</v>
      </c>
      <c r="B8" s="7">
        <v>9736</v>
      </c>
      <c r="C8" s="7">
        <v>0</v>
      </c>
      <c r="D8" s="7">
        <v>34761</v>
      </c>
    </row>
    <row r="9" spans="1:13" x14ac:dyDescent="0.4">
      <c r="A9" s="3"/>
    </row>
    <row r="10" spans="1:13" ht="15.9" x14ac:dyDescent="0.45">
      <c r="A10" s="96" t="s">
        <v>16</v>
      </c>
      <c r="B10" s="96"/>
      <c r="C10" s="96"/>
    </row>
    <row r="11" spans="1:13" x14ac:dyDescent="0.4">
      <c r="B11" s="95" t="s">
        <v>17</v>
      </c>
      <c r="C11" s="95"/>
      <c r="D11" s="15"/>
    </row>
    <row r="12" spans="1:13" x14ac:dyDescent="0.4">
      <c r="A12" s="48" t="s">
        <v>7</v>
      </c>
      <c r="B12" s="49" t="s">
        <v>18</v>
      </c>
      <c r="C12" s="49" t="s">
        <v>19</v>
      </c>
      <c r="D12" s="5" t="s">
        <v>20</v>
      </c>
    </row>
    <row r="13" spans="1:13" x14ac:dyDescent="0.4">
      <c r="A13" s="6" t="s">
        <v>11</v>
      </c>
      <c r="B13" s="7">
        <v>3843</v>
      </c>
      <c r="C13" s="7">
        <v>8548</v>
      </c>
    </row>
    <row r="14" spans="1:13" x14ac:dyDescent="0.4">
      <c r="A14" s="6" t="s">
        <v>21</v>
      </c>
      <c r="B14" s="7">
        <v>0</v>
      </c>
      <c r="C14" s="7">
        <v>0</v>
      </c>
    </row>
    <row r="15" spans="1:13" x14ac:dyDescent="0.4">
      <c r="A15" s="6" t="s">
        <v>13</v>
      </c>
      <c r="B15" s="7">
        <v>0</v>
      </c>
      <c r="C15" s="7">
        <v>0</v>
      </c>
    </row>
  </sheetData>
  <mergeCells count="4">
    <mergeCell ref="B4:D4"/>
    <mergeCell ref="B11:C11"/>
    <mergeCell ref="A10:C10"/>
    <mergeCell ref="A3:D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066AF-F1FB-45FF-904D-1C1B4F84D5C5}">
  <dimension ref="A1:G11"/>
  <sheetViews>
    <sheetView workbookViewId="0">
      <selection activeCell="G11" sqref="G11"/>
    </sheetView>
  </sheetViews>
  <sheetFormatPr defaultRowHeight="14.6" x14ac:dyDescent="0.4"/>
  <cols>
    <col min="1" max="1" width="23" customWidth="1"/>
  </cols>
  <sheetData>
    <row r="1" spans="1:7" x14ac:dyDescent="0.4">
      <c r="A1" t="s">
        <v>22</v>
      </c>
    </row>
    <row r="2" spans="1:7" x14ac:dyDescent="0.4">
      <c r="B2" t="s">
        <v>23</v>
      </c>
    </row>
    <row r="3" spans="1:7" x14ac:dyDescent="0.4">
      <c r="B3" t="s">
        <v>24</v>
      </c>
    </row>
    <row r="5" spans="1:7" x14ac:dyDescent="0.4">
      <c r="A5" t="s">
        <v>25</v>
      </c>
    </row>
    <row r="6" spans="1:7" x14ac:dyDescent="0.4">
      <c r="A6">
        <v>31.25</v>
      </c>
      <c r="B6" t="s">
        <v>26</v>
      </c>
      <c r="C6" t="s">
        <v>27</v>
      </c>
      <c r="D6">
        <f>44/12*A6</f>
        <v>114.58333333333333</v>
      </c>
      <c r="E6" t="s">
        <v>28</v>
      </c>
    </row>
    <row r="8" spans="1:7" x14ac:dyDescent="0.4">
      <c r="B8">
        <v>2015</v>
      </c>
      <c r="C8">
        <v>2016</v>
      </c>
      <c r="D8">
        <v>2017</v>
      </c>
      <c r="E8">
        <v>2018</v>
      </c>
      <c r="F8">
        <v>2019</v>
      </c>
      <c r="G8">
        <v>2020</v>
      </c>
    </row>
    <row r="9" spans="1:7" x14ac:dyDescent="0.4">
      <c r="A9" s="97" t="s">
        <v>29</v>
      </c>
      <c r="B9">
        <v>1.03</v>
      </c>
      <c r="C9">
        <f>$B9*B9</f>
        <v>1.0609</v>
      </c>
      <c r="D9">
        <f t="shared" ref="D9:G9" si="0">$B9*C9</f>
        <v>1.092727</v>
      </c>
      <c r="E9">
        <f t="shared" si="0"/>
        <v>1.1255088100000001</v>
      </c>
      <c r="F9">
        <f t="shared" si="0"/>
        <v>1.1592740743000001</v>
      </c>
      <c r="G9">
        <f t="shared" si="0"/>
        <v>1.1940522965290001</v>
      </c>
    </row>
    <row r="10" spans="1:7" x14ac:dyDescent="0.4">
      <c r="A10" s="97"/>
    </row>
    <row r="11" spans="1:7" x14ac:dyDescent="0.4">
      <c r="B11">
        <f>D6</f>
        <v>114.58333333333333</v>
      </c>
      <c r="C11">
        <f>$B11*B9</f>
        <v>118.02083333333333</v>
      </c>
      <c r="D11">
        <f t="shared" ref="D11:G11" si="1">$B11*C9</f>
        <v>121.56145833333332</v>
      </c>
      <c r="E11">
        <f t="shared" si="1"/>
        <v>125.20830208333332</v>
      </c>
      <c r="F11">
        <f t="shared" si="1"/>
        <v>128.96455114583335</v>
      </c>
      <c r="G11" s="10">
        <f t="shared" si="1"/>
        <v>132.83348768020832</v>
      </c>
    </row>
  </sheetData>
  <mergeCells count="1">
    <mergeCell ref="A9:A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68002-507A-48FE-88B3-66ED9825443B}">
  <dimension ref="A1:O38"/>
  <sheetViews>
    <sheetView workbookViewId="0">
      <pane xSplit="3" ySplit="3" topLeftCell="L4" activePane="bottomRight" state="frozen"/>
      <selection pane="topRight" activeCell="D1" sqref="D1"/>
      <selection pane="bottomLeft" activeCell="A3" sqref="A3"/>
      <selection pane="bottomRight" activeCell="M34" sqref="M34"/>
    </sheetView>
  </sheetViews>
  <sheetFormatPr defaultRowHeight="14.6" x14ac:dyDescent="0.4"/>
  <cols>
    <col min="1" max="1" width="16" customWidth="1"/>
    <col min="2" max="2" width="18.3828125" customWidth="1"/>
    <col min="3" max="3" width="19.3828125" customWidth="1"/>
    <col min="4" max="13" width="15.3828125" customWidth="1"/>
    <col min="14" max="14" width="19.15234375" customWidth="1"/>
  </cols>
  <sheetData>
    <row r="1" spans="1:15" ht="15" thickBot="1" x14ac:dyDescent="0.45"/>
    <row r="2" spans="1:15" ht="15" customHeight="1" thickBot="1" x14ac:dyDescent="0.45">
      <c r="A2" s="111" t="s">
        <v>30</v>
      </c>
      <c r="B2" s="112"/>
      <c r="C2" s="113"/>
      <c r="D2" s="117" t="s">
        <v>31</v>
      </c>
      <c r="E2" s="98" t="s">
        <v>32</v>
      </c>
      <c r="F2" s="99"/>
      <c r="G2" s="100" t="s">
        <v>33</v>
      </c>
      <c r="H2" s="101"/>
      <c r="I2" s="101"/>
      <c r="J2" s="101"/>
      <c r="K2" s="101"/>
      <c r="L2" s="102"/>
      <c r="M2" s="103" t="s">
        <v>34</v>
      </c>
      <c r="N2" s="104"/>
      <c r="O2" s="19"/>
    </row>
    <row r="3" spans="1:15" s="1" customFormat="1" ht="44.15" thickBot="1" x14ac:dyDescent="0.45">
      <c r="A3" s="114"/>
      <c r="B3" s="115"/>
      <c r="C3" s="116"/>
      <c r="D3" s="118"/>
      <c r="E3" s="51" t="s">
        <v>35</v>
      </c>
      <c r="F3" s="70" t="s">
        <v>36</v>
      </c>
      <c r="G3" s="68" t="s">
        <v>37</v>
      </c>
      <c r="H3" s="47" t="s">
        <v>38</v>
      </c>
      <c r="I3" s="75" t="s">
        <v>39</v>
      </c>
      <c r="J3" s="69" t="s">
        <v>40</v>
      </c>
      <c r="K3" s="75" t="s">
        <v>41</v>
      </c>
      <c r="L3" s="70" t="s">
        <v>42</v>
      </c>
      <c r="M3" s="81" t="s">
        <v>43</v>
      </c>
      <c r="N3" s="82" t="s">
        <v>44</v>
      </c>
    </row>
    <row r="4" spans="1:15" x14ac:dyDescent="0.4">
      <c r="A4" s="105" t="s">
        <v>11</v>
      </c>
      <c r="B4" s="108" t="s">
        <v>45</v>
      </c>
      <c r="C4" s="22" t="s">
        <v>8</v>
      </c>
      <c r="D4" s="57"/>
      <c r="E4" s="13">
        <v>93.65</v>
      </c>
      <c r="F4" s="71"/>
      <c r="G4" s="57"/>
      <c r="H4" s="13">
        <v>0.47</v>
      </c>
      <c r="I4" s="76"/>
      <c r="J4" s="63"/>
      <c r="K4" s="76"/>
      <c r="L4" s="71"/>
      <c r="M4" s="83"/>
      <c r="N4" s="84"/>
    </row>
    <row r="5" spans="1:15" x14ac:dyDescent="0.4">
      <c r="A5" s="106"/>
      <c r="B5" s="109"/>
      <c r="C5" s="25" t="s">
        <v>46</v>
      </c>
      <c r="D5" s="58"/>
      <c r="E5" s="8">
        <v>60.47</v>
      </c>
      <c r="F5" s="72"/>
      <c r="G5" s="58"/>
      <c r="H5" s="13">
        <v>0.47</v>
      </c>
      <c r="I5" s="76"/>
      <c r="J5" s="64"/>
      <c r="K5" s="76"/>
      <c r="L5" s="74"/>
      <c r="M5" s="83"/>
      <c r="N5" s="84"/>
    </row>
    <row r="6" spans="1:15" ht="15" thickBot="1" x14ac:dyDescent="0.45">
      <c r="A6" s="106"/>
      <c r="B6" s="110"/>
      <c r="C6" s="40" t="s">
        <v>10</v>
      </c>
      <c r="D6" s="59"/>
      <c r="E6" s="32">
        <v>45.75</v>
      </c>
      <c r="F6" s="73"/>
      <c r="G6" s="61"/>
      <c r="H6" s="32">
        <v>0.47</v>
      </c>
      <c r="I6" s="77"/>
      <c r="J6" s="65"/>
      <c r="K6" s="77"/>
      <c r="L6" s="73"/>
      <c r="M6" s="85"/>
      <c r="N6" s="86"/>
    </row>
    <row r="7" spans="1:15" x14ac:dyDescent="0.4">
      <c r="A7" s="106"/>
      <c r="B7" s="108" t="s">
        <v>47</v>
      </c>
      <c r="C7" s="22" t="s">
        <v>18</v>
      </c>
      <c r="D7" s="60"/>
      <c r="E7" s="13">
        <v>31.24</v>
      </c>
      <c r="F7" s="74"/>
      <c r="G7" s="62"/>
      <c r="H7" s="13">
        <v>0.47</v>
      </c>
      <c r="I7" s="76"/>
      <c r="J7" s="63"/>
      <c r="K7" s="76"/>
      <c r="L7" s="74"/>
      <c r="M7" s="83"/>
      <c r="N7" s="84"/>
    </row>
    <row r="8" spans="1:15" ht="15" thickBot="1" x14ac:dyDescent="0.45">
      <c r="A8" s="107"/>
      <c r="B8" s="110"/>
      <c r="C8" s="30" t="s">
        <v>19</v>
      </c>
      <c r="D8" s="61"/>
      <c r="E8" s="32">
        <v>22.51</v>
      </c>
      <c r="F8" s="73"/>
      <c r="G8" s="61"/>
      <c r="H8" s="32">
        <v>0.47</v>
      </c>
      <c r="I8" s="77"/>
      <c r="J8" s="65"/>
      <c r="K8" s="77"/>
      <c r="L8" s="73"/>
      <c r="M8" s="87"/>
      <c r="N8" s="86"/>
    </row>
    <row r="9" spans="1:15" x14ac:dyDescent="0.4">
      <c r="A9" s="105" t="s">
        <v>12</v>
      </c>
      <c r="B9" s="108" t="s">
        <v>45</v>
      </c>
      <c r="C9" s="36" t="s">
        <v>8</v>
      </c>
      <c r="D9" s="62"/>
      <c r="E9" s="13">
        <v>88.34</v>
      </c>
      <c r="F9" s="74"/>
      <c r="G9" s="62"/>
      <c r="H9" s="13">
        <v>0.47</v>
      </c>
      <c r="I9" s="76"/>
      <c r="J9" s="66"/>
      <c r="K9" s="76"/>
      <c r="L9" s="74"/>
      <c r="M9" s="83"/>
      <c r="N9" s="84"/>
    </row>
    <row r="10" spans="1:15" x14ac:dyDescent="0.4">
      <c r="A10" s="106"/>
      <c r="B10" s="109"/>
      <c r="C10" s="25" t="s">
        <v>46</v>
      </c>
      <c r="D10" s="58"/>
      <c r="E10" s="8">
        <v>74.260000000000005</v>
      </c>
      <c r="F10" s="72"/>
      <c r="G10" s="58"/>
      <c r="H10" s="13">
        <v>0.47</v>
      </c>
      <c r="I10" s="76"/>
      <c r="J10" s="64"/>
      <c r="K10" s="76"/>
      <c r="L10" s="74"/>
      <c r="M10" s="83"/>
      <c r="N10" s="84"/>
    </row>
    <row r="11" spans="1:15" ht="15" thickBot="1" x14ac:dyDescent="0.45">
      <c r="A11" s="106"/>
      <c r="B11" s="110"/>
      <c r="C11" s="30" t="s">
        <v>10</v>
      </c>
      <c r="D11" s="61"/>
      <c r="E11" s="32">
        <v>57.36</v>
      </c>
      <c r="F11" s="73"/>
      <c r="G11" s="61"/>
      <c r="H11" s="41">
        <v>0.47</v>
      </c>
      <c r="I11" s="78"/>
      <c r="J11" s="67"/>
      <c r="K11" s="78"/>
      <c r="L11" s="88"/>
      <c r="M11" s="89"/>
      <c r="N11" s="90"/>
    </row>
    <row r="12" spans="1:15" x14ac:dyDescent="0.4">
      <c r="A12" s="106"/>
      <c r="B12" s="108" t="s">
        <v>47</v>
      </c>
      <c r="C12" s="36" t="s">
        <v>18</v>
      </c>
      <c r="D12" s="62"/>
      <c r="E12" s="13">
        <v>0</v>
      </c>
      <c r="F12" s="74"/>
      <c r="G12" s="62"/>
      <c r="H12" s="13">
        <v>0.47</v>
      </c>
      <c r="I12" s="76"/>
      <c r="J12" s="63"/>
      <c r="K12" s="76"/>
      <c r="L12" s="74"/>
      <c r="M12" s="83"/>
      <c r="N12" s="84"/>
    </row>
    <row r="13" spans="1:15" ht="15" thickBot="1" x14ac:dyDescent="0.45">
      <c r="A13" s="107"/>
      <c r="B13" s="110"/>
      <c r="C13" s="30" t="s">
        <v>19</v>
      </c>
      <c r="D13" s="59"/>
      <c r="E13" s="38">
        <v>0</v>
      </c>
      <c r="F13" s="73"/>
      <c r="G13" s="61"/>
      <c r="H13" s="13">
        <v>0.47</v>
      </c>
      <c r="I13" s="77"/>
      <c r="J13" s="65"/>
      <c r="K13" s="79"/>
      <c r="L13" s="73"/>
      <c r="M13" s="87"/>
      <c r="N13" s="86"/>
    </row>
    <row r="14" spans="1:15" x14ac:dyDescent="0.4">
      <c r="A14" s="105" t="s">
        <v>13</v>
      </c>
      <c r="B14" s="108" t="s">
        <v>45</v>
      </c>
      <c r="C14" s="36" t="s">
        <v>8</v>
      </c>
      <c r="D14" s="62"/>
      <c r="E14" s="13">
        <v>68.47</v>
      </c>
      <c r="F14" s="74"/>
      <c r="G14" s="62"/>
      <c r="H14" s="13">
        <v>0.47</v>
      </c>
      <c r="I14" s="76"/>
      <c r="J14" s="63"/>
      <c r="K14" s="80"/>
      <c r="L14" s="74"/>
      <c r="M14" s="83"/>
      <c r="N14" s="84"/>
    </row>
    <row r="15" spans="1:15" x14ac:dyDescent="0.4">
      <c r="A15" s="106"/>
      <c r="B15" s="109"/>
      <c r="C15" s="25" t="s">
        <v>46</v>
      </c>
      <c r="D15" s="58"/>
      <c r="E15" s="8">
        <v>62.16</v>
      </c>
      <c r="F15" s="72"/>
      <c r="G15" s="58"/>
      <c r="H15" s="13">
        <v>0.47</v>
      </c>
      <c r="I15" s="76"/>
      <c r="J15" s="64"/>
      <c r="K15" s="76"/>
      <c r="L15" s="74"/>
      <c r="M15" s="83"/>
      <c r="N15" s="84"/>
    </row>
    <row r="16" spans="1:15" ht="15" thickBot="1" x14ac:dyDescent="0.45">
      <c r="A16" s="106"/>
      <c r="B16" s="126"/>
      <c r="C16" s="30" t="s">
        <v>10</v>
      </c>
      <c r="D16" s="59"/>
      <c r="E16" s="32">
        <v>49.74</v>
      </c>
      <c r="F16" s="73"/>
      <c r="G16" s="61"/>
      <c r="H16" s="32">
        <v>0.47</v>
      </c>
      <c r="I16" s="77"/>
      <c r="J16" s="65"/>
      <c r="K16" s="77"/>
      <c r="L16" s="73"/>
      <c r="M16" s="85"/>
      <c r="N16" s="86"/>
    </row>
    <row r="17" spans="1:15" x14ac:dyDescent="0.4">
      <c r="A17" s="106"/>
      <c r="B17" s="122" t="s">
        <v>47</v>
      </c>
      <c r="C17" s="36" t="s">
        <v>18</v>
      </c>
      <c r="D17" s="62"/>
      <c r="E17" s="13">
        <v>0</v>
      </c>
      <c r="F17" s="74"/>
      <c r="G17" s="62"/>
      <c r="H17" s="13">
        <v>0.47</v>
      </c>
      <c r="I17" s="76"/>
      <c r="J17" s="63"/>
      <c r="K17" s="76"/>
      <c r="L17" s="74"/>
      <c r="M17" s="83"/>
      <c r="N17" s="84"/>
    </row>
    <row r="18" spans="1:15" ht="15" thickBot="1" x14ac:dyDescent="0.45">
      <c r="A18" s="107"/>
      <c r="B18" s="125"/>
      <c r="C18" s="30" t="s">
        <v>19</v>
      </c>
      <c r="D18" s="61"/>
      <c r="E18" s="32">
        <v>0</v>
      </c>
      <c r="F18" s="73"/>
      <c r="G18" s="61"/>
      <c r="H18" s="32">
        <v>0.47</v>
      </c>
      <c r="I18" s="77"/>
      <c r="J18" s="65"/>
      <c r="K18" s="79"/>
      <c r="L18" s="73"/>
      <c r="M18" s="87"/>
      <c r="N18" s="86"/>
    </row>
    <row r="19" spans="1:15" x14ac:dyDescent="0.4">
      <c r="A19" s="119" t="s">
        <v>14</v>
      </c>
      <c r="B19" s="122" t="s">
        <v>45</v>
      </c>
      <c r="C19" s="36" t="s">
        <v>8</v>
      </c>
      <c r="D19" s="62"/>
      <c r="E19" s="13">
        <v>0</v>
      </c>
      <c r="F19" s="74"/>
      <c r="G19" s="62"/>
      <c r="H19" s="13">
        <v>0.47</v>
      </c>
      <c r="I19" s="76"/>
      <c r="J19" s="63"/>
      <c r="K19" s="80"/>
      <c r="L19" s="74"/>
      <c r="M19" s="83"/>
      <c r="N19" s="84"/>
    </row>
    <row r="20" spans="1:15" x14ac:dyDescent="0.4">
      <c r="A20" s="120"/>
      <c r="B20" s="123"/>
      <c r="C20" s="25" t="s">
        <v>46</v>
      </c>
      <c r="D20" s="58"/>
      <c r="E20" s="8">
        <v>0</v>
      </c>
      <c r="F20" s="72"/>
      <c r="G20" s="58"/>
      <c r="H20" s="13">
        <v>0.47</v>
      </c>
      <c r="I20" s="76"/>
      <c r="J20" s="64"/>
      <c r="K20" s="76"/>
      <c r="L20" s="74"/>
      <c r="M20" s="83"/>
      <c r="N20" s="84"/>
    </row>
    <row r="21" spans="1:15" ht="15" thickBot="1" x14ac:dyDescent="0.45">
      <c r="A21" s="120"/>
      <c r="B21" s="125"/>
      <c r="C21" s="30" t="s">
        <v>10</v>
      </c>
      <c r="D21" s="61"/>
      <c r="E21" s="32">
        <v>0</v>
      </c>
      <c r="F21" s="73"/>
      <c r="G21" s="61"/>
      <c r="H21" s="32">
        <v>0.47</v>
      </c>
      <c r="I21" s="77"/>
      <c r="J21" s="65"/>
      <c r="K21" s="77"/>
      <c r="L21" s="73"/>
      <c r="M21" s="85"/>
      <c r="N21" s="86"/>
    </row>
    <row r="22" spans="1:15" x14ac:dyDescent="0.4">
      <c r="A22" s="120"/>
      <c r="B22" s="127" t="s">
        <v>47</v>
      </c>
      <c r="C22" s="36" t="s">
        <v>18</v>
      </c>
      <c r="D22" s="62"/>
      <c r="E22" s="13">
        <v>29.67</v>
      </c>
      <c r="F22" s="74"/>
      <c r="G22" s="62"/>
      <c r="H22" s="13">
        <v>0.47</v>
      </c>
      <c r="I22" s="76"/>
      <c r="J22" s="63"/>
      <c r="K22" s="76"/>
      <c r="L22" s="74"/>
      <c r="M22" s="83"/>
      <c r="N22" s="84"/>
    </row>
    <row r="23" spans="1:15" ht="15" thickBot="1" x14ac:dyDescent="0.45">
      <c r="A23" s="121"/>
      <c r="B23" s="125"/>
      <c r="C23" s="30" t="s">
        <v>19</v>
      </c>
      <c r="D23" s="61"/>
      <c r="E23" s="32">
        <v>0</v>
      </c>
      <c r="F23" s="73"/>
      <c r="G23" s="61"/>
      <c r="H23" s="32">
        <v>0.47</v>
      </c>
      <c r="I23" s="77"/>
      <c r="J23" s="65"/>
      <c r="K23" s="79"/>
      <c r="L23" s="73"/>
      <c r="M23" s="87"/>
      <c r="N23" s="86"/>
    </row>
    <row r="24" spans="1:15" x14ac:dyDescent="0.4">
      <c r="A24" s="119" t="s">
        <v>15</v>
      </c>
      <c r="B24" s="122" t="s">
        <v>45</v>
      </c>
      <c r="C24" s="36" t="s">
        <v>8</v>
      </c>
      <c r="D24" s="62"/>
      <c r="E24" s="13">
        <v>80.23</v>
      </c>
      <c r="F24" s="74"/>
      <c r="G24" s="62"/>
      <c r="H24" s="13">
        <v>0.47</v>
      </c>
      <c r="I24" s="76"/>
      <c r="J24" s="63"/>
      <c r="K24" s="80"/>
      <c r="L24" s="74"/>
      <c r="M24" s="83"/>
      <c r="N24" s="84"/>
    </row>
    <row r="25" spans="1:15" x14ac:dyDescent="0.4">
      <c r="A25" s="120"/>
      <c r="B25" s="123"/>
      <c r="C25" s="25" t="s">
        <v>46</v>
      </c>
      <c r="D25" s="58"/>
      <c r="E25" s="8">
        <v>74.739999999999995</v>
      </c>
      <c r="F25" s="72"/>
      <c r="G25" s="58"/>
      <c r="H25" s="13">
        <v>0.47</v>
      </c>
      <c r="I25" s="76"/>
      <c r="J25" s="64"/>
      <c r="K25" s="76"/>
      <c r="L25" s="74"/>
      <c r="M25" s="83"/>
      <c r="N25" s="84"/>
    </row>
    <row r="26" spans="1:15" ht="15" thickBot="1" x14ac:dyDescent="0.45">
      <c r="A26" s="120"/>
      <c r="B26" s="124"/>
      <c r="C26" s="30" t="s">
        <v>10</v>
      </c>
      <c r="D26" s="59"/>
      <c r="E26" s="32">
        <v>71.66</v>
      </c>
      <c r="F26" s="73"/>
      <c r="G26" s="61"/>
      <c r="H26" s="32">
        <v>0.47</v>
      </c>
      <c r="I26" s="77"/>
      <c r="J26" s="65"/>
      <c r="K26" s="77"/>
      <c r="L26" s="73"/>
      <c r="M26" s="85"/>
      <c r="N26" s="86"/>
    </row>
    <row r="27" spans="1:15" x14ac:dyDescent="0.4">
      <c r="A27" s="120"/>
      <c r="B27" s="122" t="s">
        <v>47</v>
      </c>
      <c r="C27" s="36" t="s">
        <v>18</v>
      </c>
      <c r="D27" s="62"/>
      <c r="E27" s="13">
        <v>0</v>
      </c>
      <c r="F27" s="74"/>
      <c r="G27" s="62"/>
      <c r="H27" s="13">
        <v>0.47</v>
      </c>
      <c r="I27" s="76"/>
      <c r="J27" s="63"/>
      <c r="K27" s="76"/>
      <c r="L27" s="74"/>
      <c r="M27" s="83"/>
      <c r="N27" s="84"/>
      <c r="O27" s="19"/>
    </row>
    <row r="28" spans="1:15" ht="15" thickBot="1" x14ac:dyDescent="0.45">
      <c r="A28" s="121"/>
      <c r="B28" s="125"/>
      <c r="C28" s="30" t="s">
        <v>19</v>
      </c>
      <c r="D28" s="61"/>
      <c r="E28" s="32">
        <v>0</v>
      </c>
      <c r="F28" s="73"/>
      <c r="G28" s="61"/>
      <c r="H28" s="32">
        <v>0.47</v>
      </c>
      <c r="I28" s="77"/>
      <c r="J28" s="65"/>
      <c r="K28" s="79"/>
      <c r="L28" s="73"/>
      <c r="M28" s="87"/>
      <c r="N28" s="86"/>
      <c r="O28" s="19"/>
    </row>
    <row r="29" spans="1:15" x14ac:dyDescent="0.4">
      <c r="A29" s="16"/>
      <c r="B29" s="17"/>
      <c r="K29" s="39"/>
      <c r="N29" s="11"/>
    </row>
    <row r="30" spans="1:15" x14ac:dyDescent="0.4">
      <c r="A30" t="s">
        <v>48</v>
      </c>
      <c r="B30" s="11">
        <f>'Carbon price'!$G$11</f>
        <v>132.83348768020832</v>
      </c>
      <c r="D30" s="18"/>
      <c r="E30" t="s">
        <v>49</v>
      </c>
    </row>
    <row r="31" spans="1:15" x14ac:dyDescent="0.4">
      <c r="C31" s="3"/>
      <c r="D31" s="55"/>
      <c r="E31" t="s">
        <v>50</v>
      </c>
      <c r="M31" t="s">
        <v>51</v>
      </c>
      <c r="N31">
        <f>SUM(M4:M28)</f>
        <v>0</v>
      </c>
    </row>
    <row r="32" spans="1:15" x14ac:dyDescent="0.4">
      <c r="D32" s="56"/>
      <c r="E32" t="s">
        <v>52</v>
      </c>
      <c r="F32" s="15"/>
      <c r="G32" s="15"/>
      <c r="H32" s="15"/>
      <c r="I32" s="15"/>
      <c r="M32" t="s">
        <v>53</v>
      </c>
      <c r="N32" s="11">
        <f>SUM(N4:N28)</f>
        <v>0</v>
      </c>
    </row>
    <row r="33" spans="4:9" x14ac:dyDescent="0.4">
      <c r="D33" s="15"/>
      <c r="E33" s="4"/>
      <c r="F33" s="4"/>
      <c r="G33" s="4"/>
      <c r="H33" s="4"/>
      <c r="I33" s="4"/>
    </row>
    <row r="34" spans="4:9" x14ac:dyDescent="0.4">
      <c r="D34" s="3"/>
    </row>
    <row r="35" spans="4:9" x14ac:dyDescent="0.4">
      <c r="D35" s="3"/>
    </row>
    <row r="36" spans="4:9" x14ac:dyDescent="0.4">
      <c r="D36" s="3"/>
    </row>
    <row r="37" spans="4:9" x14ac:dyDescent="0.4">
      <c r="D37" s="3"/>
    </row>
    <row r="38" spans="4:9" x14ac:dyDescent="0.4">
      <c r="D38" s="3"/>
    </row>
  </sheetData>
  <mergeCells count="20">
    <mergeCell ref="A24:A28"/>
    <mergeCell ref="B24:B26"/>
    <mergeCell ref="B27:B28"/>
    <mergeCell ref="A14:A18"/>
    <mergeCell ref="B14:B16"/>
    <mergeCell ref="B17:B18"/>
    <mergeCell ref="A19:A23"/>
    <mergeCell ref="B19:B21"/>
    <mergeCell ref="B22:B23"/>
    <mergeCell ref="E2:F2"/>
    <mergeCell ref="G2:L2"/>
    <mergeCell ref="M2:N2"/>
    <mergeCell ref="A9:A13"/>
    <mergeCell ref="B9:B11"/>
    <mergeCell ref="B12:B13"/>
    <mergeCell ref="A4:A8"/>
    <mergeCell ref="B4:B6"/>
    <mergeCell ref="B7:B8"/>
    <mergeCell ref="A2:C3"/>
    <mergeCell ref="D2:D3"/>
  </mergeCell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9BFDB-AF9E-476B-9FE9-22BC29A32D83}">
  <dimension ref="A1:O29"/>
  <sheetViews>
    <sheetView workbookViewId="0">
      <pane xSplit="3" ySplit="4" topLeftCell="K17" activePane="bottomRight" state="frozen"/>
      <selection pane="topRight" activeCell="D1" sqref="D1"/>
      <selection pane="bottomLeft" activeCell="A3" sqref="A3"/>
      <selection pane="bottomRight" activeCell="D23" sqref="D23"/>
    </sheetView>
  </sheetViews>
  <sheetFormatPr defaultRowHeight="14.6" x14ac:dyDescent="0.4"/>
  <cols>
    <col min="1" max="1" width="16" customWidth="1"/>
    <col min="2" max="2" width="18.3828125" customWidth="1"/>
    <col min="3" max="3" width="19.3828125" customWidth="1"/>
    <col min="4" max="12" width="15.3828125" customWidth="1"/>
    <col min="13" max="13" width="16.4609375" customWidth="1"/>
    <col min="14" max="14" width="19.15234375" customWidth="1"/>
  </cols>
  <sheetData>
    <row r="1" spans="1:15" x14ac:dyDescent="0.4">
      <c r="A1" s="18"/>
      <c r="B1" t="s">
        <v>54</v>
      </c>
    </row>
    <row r="2" spans="1:15" ht="15" thickBot="1" x14ac:dyDescent="0.45"/>
    <row r="3" spans="1:15" ht="15" customHeight="1" thickBot="1" x14ac:dyDescent="0.45">
      <c r="A3" s="111" t="s">
        <v>30</v>
      </c>
      <c r="B3" s="112"/>
      <c r="C3" s="113"/>
      <c r="D3" s="128" t="s">
        <v>31</v>
      </c>
      <c r="E3" s="98" t="s">
        <v>32</v>
      </c>
      <c r="F3" s="99"/>
      <c r="G3" s="100" t="s">
        <v>33</v>
      </c>
      <c r="H3" s="101"/>
      <c r="I3" s="101"/>
      <c r="J3" s="101"/>
      <c r="K3" s="101"/>
      <c r="L3" s="102"/>
      <c r="M3" s="103" t="s">
        <v>34</v>
      </c>
      <c r="N3" s="104"/>
      <c r="O3" s="19"/>
    </row>
    <row r="4" spans="1:15" s="1" customFormat="1" ht="44.15" thickBot="1" x14ac:dyDescent="0.45">
      <c r="A4" s="114"/>
      <c r="B4" s="115"/>
      <c r="C4" s="116"/>
      <c r="D4" s="129"/>
      <c r="E4" s="51" t="s">
        <v>35</v>
      </c>
      <c r="F4" s="50" t="s">
        <v>36</v>
      </c>
      <c r="G4" s="46" t="s">
        <v>37</v>
      </c>
      <c r="H4" s="47" t="s">
        <v>38</v>
      </c>
      <c r="I4" s="52" t="s">
        <v>39</v>
      </c>
      <c r="J4" s="21" t="s">
        <v>59</v>
      </c>
      <c r="K4" s="52" t="s">
        <v>41</v>
      </c>
      <c r="L4" s="50" t="s">
        <v>42</v>
      </c>
      <c r="M4" s="53" t="s">
        <v>43</v>
      </c>
      <c r="N4" s="21" t="s">
        <v>44</v>
      </c>
    </row>
    <row r="5" spans="1:15" x14ac:dyDescent="0.4">
      <c r="A5" s="105" t="s">
        <v>11</v>
      </c>
      <c r="B5" s="108" t="s">
        <v>45</v>
      </c>
      <c r="C5" s="22" t="s">
        <v>8</v>
      </c>
      <c r="D5" s="7">
        <v>9204</v>
      </c>
      <c r="E5" s="13">
        <v>93.65</v>
      </c>
      <c r="F5" s="27">
        <f>D5*E5</f>
        <v>861954.60000000009</v>
      </c>
      <c r="G5" s="23">
        <v>413.1</v>
      </c>
      <c r="H5" s="13">
        <v>0.47</v>
      </c>
      <c r="I5" s="12">
        <f t="shared" ref="I5:I19" si="0">D5*G5*H5</f>
        <v>1787021.0280000002</v>
      </c>
      <c r="J5" s="12">
        <f>0.212</f>
        <v>0.21199999999999999</v>
      </c>
      <c r="K5" s="12">
        <f>J5*G5*H5*D5</f>
        <v>378848.45793600002</v>
      </c>
      <c r="L5" s="27">
        <f t="shared" ref="L5:L19" si="1">G5*H5*(1+J5)*D5</f>
        <v>2165869.485936</v>
      </c>
      <c r="M5" s="26">
        <f>F5+L5</f>
        <v>3027824.0859360001</v>
      </c>
      <c r="N5" s="14">
        <f>M5*$B$21</f>
        <v>402196433.4170177</v>
      </c>
    </row>
    <row r="6" spans="1:15" x14ac:dyDescent="0.4">
      <c r="A6" s="106"/>
      <c r="B6" s="109"/>
      <c r="C6" s="25" t="s">
        <v>46</v>
      </c>
      <c r="D6" s="7">
        <v>1536</v>
      </c>
      <c r="E6" s="8">
        <v>60.47</v>
      </c>
      <c r="F6" s="28">
        <f t="shared" ref="F6:F19" si="2">D6*E6</f>
        <v>92881.919999999998</v>
      </c>
      <c r="G6" s="24">
        <v>131.6</v>
      </c>
      <c r="H6" s="13">
        <v>0.47</v>
      </c>
      <c r="I6" s="12">
        <f t="shared" si="0"/>
        <v>95004.671999999977</v>
      </c>
      <c r="J6" s="7">
        <f>0.212</f>
        <v>0.21199999999999999</v>
      </c>
      <c r="K6" s="12">
        <f t="shared" ref="K6:K19" si="3">J6*G6*H6*D6</f>
        <v>20140.990463999999</v>
      </c>
      <c r="L6" s="29">
        <f t="shared" si="1"/>
        <v>115145.66246399999</v>
      </c>
      <c r="M6" s="26">
        <f>F6+L6</f>
        <v>208027.58246399998</v>
      </c>
      <c r="N6" s="14">
        <f>M6*$B$21</f>
        <v>27633029.312375262</v>
      </c>
    </row>
    <row r="7" spans="1:15" ht="15" thickBot="1" x14ac:dyDescent="0.45">
      <c r="A7" s="106"/>
      <c r="B7" s="110"/>
      <c r="C7" s="40" t="s">
        <v>10</v>
      </c>
      <c r="D7" s="7">
        <v>42367</v>
      </c>
      <c r="E7" s="32">
        <v>45.75</v>
      </c>
      <c r="F7" s="33">
        <f t="shared" si="2"/>
        <v>1938290.25</v>
      </c>
      <c r="G7" s="31">
        <v>45.6</v>
      </c>
      <c r="H7" s="32">
        <v>0.47</v>
      </c>
      <c r="I7" s="34">
        <f>D7*G7*H7</f>
        <v>908009.54399999988</v>
      </c>
      <c r="J7" s="34">
        <f>0.207</f>
        <v>0.20699999999999999</v>
      </c>
      <c r="K7" s="34">
        <f>J7*G7*H7*D7</f>
        <v>187957.97560799998</v>
      </c>
      <c r="L7" s="33">
        <f t="shared" si="1"/>
        <v>1095967.5196080001</v>
      </c>
      <c r="M7" s="31">
        <f t="shared" ref="M7:M19" si="4">F7+L7</f>
        <v>3034257.7696080003</v>
      </c>
      <c r="N7" s="35">
        <f>M7*$B$21</f>
        <v>403051042.05780071</v>
      </c>
    </row>
    <row r="8" spans="1:15" x14ac:dyDescent="0.4">
      <c r="A8" s="106"/>
      <c r="B8" s="108" t="s">
        <v>47</v>
      </c>
      <c r="C8" s="22" t="s">
        <v>18</v>
      </c>
      <c r="D8" s="7">
        <v>3843</v>
      </c>
      <c r="E8" s="13">
        <v>31.24</v>
      </c>
      <c r="F8" s="29">
        <f t="shared" si="2"/>
        <v>120055.31999999999</v>
      </c>
      <c r="G8" s="26">
        <v>220</v>
      </c>
      <c r="H8" s="13">
        <v>0.47</v>
      </c>
      <c r="I8" s="12">
        <f t="shared" si="0"/>
        <v>397366.19999999995</v>
      </c>
      <c r="J8" s="12">
        <f>0.325</f>
        <v>0.32500000000000001</v>
      </c>
      <c r="K8" s="12">
        <f t="shared" si="3"/>
        <v>129144.01499999998</v>
      </c>
      <c r="L8" s="29">
        <f t="shared" si="1"/>
        <v>526510.21499999997</v>
      </c>
      <c r="M8" s="26">
        <f t="shared" si="4"/>
        <v>646565.53499999992</v>
      </c>
      <c r="N8" s="14">
        <f>M8*$B$21</f>
        <v>85885555.027869791</v>
      </c>
    </row>
    <row r="9" spans="1:15" ht="15" thickBot="1" x14ac:dyDescent="0.45">
      <c r="A9" s="107"/>
      <c r="B9" s="110"/>
      <c r="C9" s="30" t="s">
        <v>19</v>
      </c>
      <c r="D9" s="7">
        <v>8548</v>
      </c>
      <c r="E9" s="32">
        <v>22.51</v>
      </c>
      <c r="F9" s="33">
        <f t="shared" si="2"/>
        <v>192415.48</v>
      </c>
      <c r="G9" s="31">
        <v>18.399999999999999</v>
      </c>
      <c r="H9" s="32">
        <v>0.47</v>
      </c>
      <c r="I9" s="34">
        <f t="shared" si="0"/>
        <v>73923.103999999992</v>
      </c>
      <c r="J9" s="34">
        <f>0.325</f>
        <v>0.32500000000000001</v>
      </c>
      <c r="K9" s="34">
        <f t="shared" si="3"/>
        <v>24025.008799999996</v>
      </c>
      <c r="L9" s="33">
        <f t="shared" si="1"/>
        <v>97948.112799999988</v>
      </c>
      <c r="M9" s="37">
        <f t="shared" si="4"/>
        <v>290363.59279999998</v>
      </c>
      <c r="N9" s="35">
        <f>M9*$B$21</f>
        <v>38570008.726979822</v>
      </c>
    </row>
    <row r="10" spans="1:15" x14ac:dyDescent="0.4">
      <c r="A10" s="105" t="s">
        <v>12</v>
      </c>
      <c r="B10" s="108" t="s">
        <v>45</v>
      </c>
      <c r="C10" s="36" t="s">
        <v>8</v>
      </c>
      <c r="D10" s="7">
        <v>0</v>
      </c>
      <c r="E10" s="13">
        <v>88.34</v>
      </c>
      <c r="F10" s="29">
        <f t="shared" si="2"/>
        <v>0</v>
      </c>
      <c r="G10" s="26">
        <v>38.299999999999997</v>
      </c>
      <c r="H10" s="13">
        <v>0.47</v>
      </c>
      <c r="I10" s="12">
        <f t="shared" si="0"/>
        <v>0</v>
      </c>
      <c r="J10" s="9">
        <f>0.323</f>
        <v>0.32300000000000001</v>
      </c>
      <c r="K10" s="12">
        <f t="shared" si="3"/>
        <v>0</v>
      </c>
      <c r="L10" s="29">
        <f t="shared" si="1"/>
        <v>0</v>
      </c>
      <c r="M10" s="26">
        <f t="shared" si="4"/>
        <v>0</v>
      </c>
      <c r="N10" s="14">
        <f>M10*$B$21</f>
        <v>0</v>
      </c>
    </row>
    <row r="11" spans="1:15" x14ac:dyDescent="0.4">
      <c r="A11" s="106"/>
      <c r="B11" s="109"/>
      <c r="C11" s="25" t="s">
        <v>46</v>
      </c>
      <c r="D11" s="7">
        <v>15011</v>
      </c>
      <c r="E11" s="8">
        <v>74.260000000000005</v>
      </c>
      <c r="F11" s="28">
        <f t="shared" si="2"/>
        <v>1114716.8600000001</v>
      </c>
      <c r="G11" s="24">
        <v>38.299999999999997</v>
      </c>
      <c r="H11" s="13">
        <v>0.47</v>
      </c>
      <c r="I11" s="12">
        <f t="shared" si="0"/>
        <v>270213.01099999994</v>
      </c>
      <c r="J11" s="9">
        <f>0.323</f>
        <v>0.32300000000000001</v>
      </c>
      <c r="K11" s="12">
        <f t="shared" si="3"/>
        <v>87278.802552999987</v>
      </c>
      <c r="L11" s="29">
        <f t="shared" si="1"/>
        <v>357491.81355299993</v>
      </c>
      <c r="M11" s="26">
        <f t="shared" si="4"/>
        <v>1472208.673553</v>
      </c>
      <c r="N11" s="14">
        <f>M11*$B$21</f>
        <v>195558612.70109826</v>
      </c>
    </row>
    <row r="12" spans="1:15" ht="15" thickBot="1" x14ac:dyDescent="0.45">
      <c r="A12" s="106"/>
      <c r="B12" s="110"/>
      <c r="C12" s="30" t="s">
        <v>10</v>
      </c>
      <c r="D12" s="7">
        <v>8134</v>
      </c>
      <c r="E12" s="32">
        <v>57.36</v>
      </c>
      <c r="F12" s="33">
        <f t="shared" si="2"/>
        <v>466566.24</v>
      </c>
      <c r="G12" s="31">
        <v>38.299999999999997</v>
      </c>
      <c r="H12" s="41">
        <v>0.47</v>
      </c>
      <c r="I12" s="42">
        <f t="shared" si="0"/>
        <v>146420.13399999996</v>
      </c>
      <c r="J12" s="42">
        <f>0.323</f>
        <v>0.32300000000000001</v>
      </c>
      <c r="K12" s="42">
        <f t="shared" si="3"/>
        <v>47293.703281999995</v>
      </c>
      <c r="L12" s="43">
        <f t="shared" si="1"/>
        <v>193713.83728199996</v>
      </c>
      <c r="M12" s="44">
        <f t="shared" si="4"/>
        <v>660280.07728199998</v>
      </c>
      <c r="N12" s="45">
        <f>M12*$B$21</f>
        <v>87707305.51112555</v>
      </c>
    </row>
    <row r="13" spans="1:15" x14ac:dyDescent="0.4">
      <c r="A13" s="106"/>
      <c r="B13" s="108" t="s">
        <v>47</v>
      </c>
      <c r="C13" s="36" t="s">
        <v>18</v>
      </c>
      <c r="D13" s="26">
        <v>0</v>
      </c>
      <c r="E13" s="13">
        <v>0</v>
      </c>
      <c r="F13" s="29">
        <f t="shared" si="2"/>
        <v>0</v>
      </c>
      <c r="G13" s="26">
        <v>0</v>
      </c>
      <c r="H13" s="13">
        <v>0.47</v>
      </c>
      <c r="I13" s="12">
        <f t="shared" si="0"/>
        <v>0</v>
      </c>
      <c r="J13" s="12">
        <v>0</v>
      </c>
      <c r="K13" s="12">
        <f t="shared" si="3"/>
        <v>0</v>
      </c>
      <c r="L13" s="29">
        <f t="shared" si="1"/>
        <v>0</v>
      </c>
      <c r="M13" s="26">
        <f t="shared" si="4"/>
        <v>0</v>
      </c>
      <c r="N13" s="14">
        <f>M13*$B$21</f>
        <v>0</v>
      </c>
    </row>
    <row r="14" spans="1:15" ht="15" thickBot="1" x14ac:dyDescent="0.45">
      <c r="A14" s="107"/>
      <c r="B14" s="110"/>
      <c r="C14" s="30" t="s">
        <v>19</v>
      </c>
      <c r="D14" s="37">
        <v>0</v>
      </c>
      <c r="E14" s="38">
        <v>0</v>
      </c>
      <c r="F14" s="33">
        <f t="shared" si="2"/>
        <v>0</v>
      </c>
      <c r="G14" s="31">
        <v>0</v>
      </c>
      <c r="H14" s="13">
        <v>0.47</v>
      </c>
      <c r="I14" s="34">
        <f t="shared" si="0"/>
        <v>0</v>
      </c>
      <c r="J14" s="34">
        <v>0</v>
      </c>
      <c r="K14" s="9">
        <f t="shared" si="3"/>
        <v>0</v>
      </c>
      <c r="L14" s="33">
        <f t="shared" si="1"/>
        <v>0</v>
      </c>
      <c r="M14" s="37">
        <f t="shared" si="4"/>
        <v>0</v>
      </c>
      <c r="N14" s="35">
        <f>M14*$B$21</f>
        <v>0</v>
      </c>
    </row>
    <row r="15" spans="1:15" x14ac:dyDescent="0.4">
      <c r="A15" s="105" t="s">
        <v>13</v>
      </c>
      <c r="B15" s="108" t="s">
        <v>45</v>
      </c>
      <c r="C15" s="36" t="s">
        <v>8</v>
      </c>
      <c r="D15" s="7">
        <v>9736</v>
      </c>
      <c r="E15" s="13">
        <v>68.47</v>
      </c>
      <c r="F15" s="29">
        <f t="shared" si="2"/>
        <v>666623.92000000004</v>
      </c>
      <c r="G15" s="26">
        <v>433.5</v>
      </c>
      <c r="H15" s="13">
        <v>0.47</v>
      </c>
      <c r="I15" s="12">
        <f t="shared" si="0"/>
        <v>1983661.3199999998</v>
      </c>
      <c r="J15" s="12">
        <f>0.345</f>
        <v>0.34499999999999997</v>
      </c>
      <c r="K15" s="20">
        <f t="shared" si="3"/>
        <v>684363.15539999981</v>
      </c>
      <c r="L15" s="29">
        <f t="shared" si="1"/>
        <v>2668024.4753999999</v>
      </c>
      <c r="M15" s="26">
        <f t="shared" si="4"/>
        <v>3334648.3953999998</v>
      </c>
      <c r="N15" s="14">
        <f>M15*$B$21</f>
        <v>442952976.54819232</v>
      </c>
    </row>
    <row r="16" spans="1:15" x14ac:dyDescent="0.4">
      <c r="A16" s="106"/>
      <c r="B16" s="109"/>
      <c r="C16" s="25" t="s">
        <v>46</v>
      </c>
      <c r="D16" s="7">
        <v>0</v>
      </c>
      <c r="E16" s="8">
        <v>62.16</v>
      </c>
      <c r="F16" s="28">
        <f t="shared" si="2"/>
        <v>0</v>
      </c>
      <c r="G16" s="24">
        <v>66.400000000000006</v>
      </c>
      <c r="H16" s="13">
        <v>0.47</v>
      </c>
      <c r="I16" s="12">
        <f t="shared" si="0"/>
        <v>0</v>
      </c>
      <c r="J16" s="7">
        <f>0.322</f>
        <v>0.32200000000000001</v>
      </c>
      <c r="K16" s="12">
        <f t="shared" si="3"/>
        <v>0</v>
      </c>
      <c r="L16" s="29">
        <f t="shared" si="1"/>
        <v>0</v>
      </c>
      <c r="M16" s="26">
        <f t="shared" si="4"/>
        <v>0</v>
      </c>
      <c r="N16" s="14">
        <f>M16*$B$21</f>
        <v>0</v>
      </c>
    </row>
    <row r="17" spans="1:14" ht="15" thickBot="1" x14ac:dyDescent="0.45">
      <c r="A17" s="106"/>
      <c r="B17" s="126"/>
      <c r="C17" s="30" t="s">
        <v>10</v>
      </c>
      <c r="D17" s="7">
        <v>34761</v>
      </c>
      <c r="E17" s="32">
        <v>49.74</v>
      </c>
      <c r="F17" s="33">
        <f t="shared" si="2"/>
        <v>1729012.1400000001</v>
      </c>
      <c r="G17" s="31">
        <v>66.400000000000006</v>
      </c>
      <c r="H17" s="32">
        <v>0.47</v>
      </c>
      <c r="I17" s="34">
        <f t="shared" si="0"/>
        <v>1084821.2880000002</v>
      </c>
      <c r="J17" s="34">
        <f>0.322</f>
        <v>0.32200000000000001</v>
      </c>
      <c r="K17" s="34">
        <f t="shared" si="3"/>
        <v>349312.45473599999</v>
      </c>
      <c r="L17" s="33">
        <f t="shared" si="1"/>
        <v>1434133.7427360001</v>
      </c>
      <c r="M17" s="31">
        <f t="shared" si="4"/>
        <v>3163145.8827360002</v>
      </c>
      <c r="N17" s="35">
        <f>M17*$B$21</f>
        <v>420171699.64511418</v>
      </c>
    </row>
    <row r="18" spans="1:14" x14ac:dyDescent="0.4">
      <c r="A18" s="106"/>
      <c r="B18" s="122" t="s">
        <v>47</v>
      </c>
      <c r="C18" s="36" t="s">
        <v>18</v>
      </c>
      <c r="D18" s="26">
        <v>0</v>
      </c>
      <c r="E18" s="13">
        <v>0</v>
      </c>
      <c r="F18" s="29">
        <f t="shared" si="2"/>
        <v>0</v>
      </c>
      <c r="G18" s="26">
        <v>0</v>
      </c>
      <c r="H18" s="13">
        <v>0.47</v>
      </c>
      <c r="I18" s="12">
        <f t="shared" si="0"/>
        <v>0</v>
      </c>
      <c r="J18" s="12">
        <v>0</v>
      </c>
      <c r="K18" s="12">
        <f t="shared" si="3"/>
        <v>0</v>
      </c>
      <c r="L18" s="29">
        <f t="shared" si="1"/>
        <v>0</v>
      </c>
      <c r="M18" s="26">
        <f t="shared" si="4"/>
        <v>0</v>
      </c>
      <c r="N18" s="14">
        <f>M18*$B$21</f>
        <v>0</v>
      </c>
    </row>
    <row r="19" spans="1:14" ht="15" thickBot="1" x14ac:dyDescent="0.45">
      <c r="A19" s="107"/>
      <c r="B19" s="125"/>
      <c r="C19" s="30" t="s">
        <v>19</v>
      </c>
      <c r="D19" s="31">
        <v>0</v>
      </c>
      <c r="E19" s="32">
        <v>0</v>
      </c>
      <c r="F19" s="33">
        <f t="shared" si="2"/>
        <v>0</v>
      </c>
      <c r="G19" s="31">
        <v>0</v>
      </c>
      <c r="H19" s="32">
        <v>0.47</v>
      </c>
      <c r="I19" s="34">
        <f t="shared" si="0"/>
        <v>0</v>
      </c>
      <c r="J19" s="34">
        <v>0</v>
      </c>
      <c r="K19" s="9">
        <f t="shared" si="3"/>
        <v>0</v>
      </c>
      <c r="L19" s="33">
        <f t="shared" si="1"/>
        <v>0</v>
      </c>
      <c r="M19" s="37">
        <f t="shared" si="4"/>
        <v>0</v>
      </c>
      <c r="N19" s="35">
        <f>M19*$B$21</f>
        <v>0</v>
      </c>
    </row>
    <row r="20" spans="1:14" x14ac:dyDescent="0.4">
      <c r="A20" s="16"/>
      <c r="B20" s="17"/>
      <c r="K20" s="39"/>
      <c r="N20" s="11"/>
    </row>
    <row r="21" spans="1:14" x14ac:dyDescent="0.4">
      <c r="A21" t="s">
        <v>48</v>
      </c>
      <c r="B21" s="11">
        <f>'Carbon price'!$G$11</f>
        <v>132.83348768020832</v>
      </c>
    </row>
    <row r="22" spans="1:14" ht="29.15" x14ac:dyDescent="0.4">
      <c r="L22" s="1" t="s">
        <v>51</v>
      </c>
      <c r="M22">
        <f>SUM(M5:M19)</f>
        <v>15837321.594779</v>
      </c>
      <c r="N22" t="s">
        <v>55</v>
      </c>
    </row>
    <row r="23" spans="1:14" x14ac:dyDescent="0.4">
      <c r="E23" s="15"/>
      <c r="F23" s="15"/>
      <c r="G23" s="15"/>
      <c r="H23" s="15"/>
      <c r="I23" s="15"/>
      <c r="L23" t="s">
        <v>53</v>
      </c>
      <c r="M23" s="11">
        <f>SUM(N5:N19)</f>
        <v>2103726662.9475737</v>
      </c>
      <c r="N23" t="s">
        <v>56</v>
      </c>
    </row>
    <row r="24" spans="1:14" x14ac:dyDescent="0.4">
      <c r="D24" s="15"/>
      <c r="E24" s="4"/>
      <c r="F24" s="4"/>
      <c r="G24" s="4"/>
      <c r="H24" s="4"/>
      <c r="I24" s="4"/>
    </row>
    <row r="25" spans="1:14" x14ac:dyDescent="0.4">
      <c r="D25" s="3"/>
    </row>
    <row r="26" spans="1:14" x14ac:dyDescent="0.4">
      <c r="D26" s="3"/>
    </row>
    <row r="27" spans="1:14" x14ac:dyDescent="0.4">
      <c r="D27" s="3"/>
    </row>
    <row r="28" spans="1:14" x14ac:dyDescent="0.4">
      <c r="D28" s="3"/>
    </row>
    <row r="29" spans="1:14" x14ac:dyDescent="0.4">
      <c r="D29" s="3"/>
    </row>
  </sheetData>
  <mergeCells count="14">
    <mergeCell ref="A15:A19"/>
    <mergeCell ref="B15:B17"/>
    <mergeCell ref="B18:B19"/>
    <mergeCell ref="A5:A9"/>
    <mergeCell ref="A10:A14"/>
    <mergeCell ref="B10:B12"/>
    <mergeCell ref="G3:L3"/>
    <mergeCell ref="M3:N3"/>
    <mergeCell ref="E3:F3"/>
    <mergeCell ref="B13:B14"/>
    <mergeCell ref="A3:C4"/>
    <mergeCell ref="D3:D4"/>
    <mergeCell ref="B8:B9"/>
    <mergeCell ref="B5:B7"/>
  </mergeCell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51BF2F834EA4346881D152C2A068B67" ma:contentTypeVersion="19" ma:contentTypeDescription="Create a new document." ma:contentTypeScope="" ma:versionID="65823827aa7eab6536d4e501f51033b9">
  <xsd:schema xmlns:xsd="http://www.w3.org/2001/XMLSchema" xmlns:xs="http://www.w3.org/2001/XMLSchema" xmlns:p="http://schemas.microsoft.com/office/2006/metadata/properties" xmlns:ns2="80b4fa15-76ba-48c8-b961-b781e21574d2" xmlns:ns3="d0274a15-5367-45e1-987a-873acbd8baaa" xmlns:ns4="985ec44e-1bab-4c0b-9df0-6ba128686fc9" targetNamespace="http://schemas.microsoft.com/office/2006/metadata/properties" ma:root="true" ma:fieldsID="88a85a50db69973f0b17a7fe601a8d7b" ns2:_="" ns3:_="" ns4:_="">
    <xsd:import namespace="80b4fa15-76ba-48c8-b961-b781e21574d2"/>
    <xsd:import namespace="d0274a15-5367-45e1-987a-873acbd8baaa"/>
    <xsd:import namespace="985ec44e-1bab-4c0b-9df0-6ba128686fc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_Flow_SignoffStatus" minOccurs="0"/>
                <xsd:element ref="ns2:MediaLengthInSeconds" minOccurs="0"/>
                <xsd:element ref="ns2:Time" minOccurs="0"/>
                <xsd:element ref="ns2:Image"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b4fa15-76ba-48c8-b961-b781e21574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_Flow_SignoffStatus" ma:index="20" nillable="true" ma:displayName="Sign-off status" ma:internalName="Sign_x002d_off_x0020_status">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Time" ma:index="22" nillable="true" ma:displayName="Progress" ma:default="No action" ma:format="Dropdown" ma:internalName="Time">
      <xsd:simpleType>
        <xsd:restriction base="dms:Choice">
          <xsd:enumeration value="Completed"/>
          <xsd:enumeration value="No action"/>
          <xsd:enumeration value="Processing"/>
        </xsd:restriction>
      </xsd:simpleType>
    </xsd:element>
    <xsd:element name="Image" ma:index="23" nillable="true" ma:displayName="Image" ma:internalName="Imag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78175662-8596-484a-92c7-351d01561e22"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0274a15-5367-45e1-987a-873acbd8baaa"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85ec44e-1bab-4c0b-9df0-6ba128686fc9"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11277486-0853-43b3-8e89-471c10f59da4}" ma:internalName="TaxCatchAll" ma:showField="CatchAllData" ma:web="d0274a15-5367-45e1-987a-873acbd8ba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0b4fa15-76ba-48c8-b961-b781e21574d2">
      <Terms xmlns="http://schemas.microsoft.com/office/infopath/2007/PartnerControls"/>
    </lcf76f155ced4ddcb4097134ff3c332f>
    <TaxCatchAll xmlns="985ec44e-1bab-4c0b-9df0-6ba128686fc9" xsi:nil="true"/>
    <Time xmlns="80b4fa15-76ba-48c8-b961-b781e21574d2">No action</Time>
    <Image xmlns="80b4fa15-76ba-48c8-b961-b781e21574d2" xsi:nil="true"/>
    <_Flow_SignoffStatus xmlns="80b4fa15-76ba-48c8-b961-b781e21574d2" xsi:nil="true"/>
  </documentManagement>
</p:properties>
</file>

<file path=customXml/itemProps1.xml><?xml version="1.0" encoding="utf-8"?>
<ds:datastoreItem xmlns:ds="http://schemas.openxmlformats.org/officeDocument/2006/customXml" ds:itemID="{E80E97D4-D559-44B4-98C0-631F9E10015E}">
  <ds:schemaRefs>
    <ds:schemaRef ds:uri="http://schemas.microsoft.com/sharepoint/v3/contenttype/forms"/>
  </ds:schemaRefs>
</ds:datastoreItem>
</file>

<file path=customXml/itemProps2.xml><?xml version="1.0" encoding="utf-8"?>
<ds:datastoreItem xmlns:ds="http://schemas.openxmlformats.org/officeDocument/2006/customXml" ds:itemID="{0D4763A3-6067-4D45-B429-0189E3DA24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b4fa15-76ba-48c8-b961-b781e21574d2"/>
    <ds:schemaRef ds:uri="d0274a15-5367-45e1-987a-873acbd8baaa"/>
    <ds:schemaRef ds:uri="985ec44e-1bab-4c0b-9df0-6ba128686f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EFA3F2D-622D-4D30-94D6-322BBB00D2FB}">
  <ds:schemaRefs>
    <ds:schemaRef ds:uri="http://schemas.microsoft.com/office/2006/metadata/properties"/>
    <ds:schemaRef ds:uri="http://schemas.microsoft.com/office/infopath/2007/PartnerControls"/>
    <ds:schemaRef ds:uri="80b4fa15-76ba-48c8-b961-b781e21574d2"/>
    <ds:schemaRef ds:uri="985ec44e-1bab-4c0b-9df0-6ba128686fc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Forest extent</vt:lpstr>
      <vt:lpstr>Carbon price</vt:lpstr>
      <vt:lpstr>Carbon stocks 2020 </vt:lpstr>
      <vt:lpstr>Carbon stocks 2020 - solution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Jessica Ying Chan</dc:creator>
  <cp:keywords/>
  <dc:description/>
  <cp:lastModifiedBy>Jessica Ying Chan</cp:lastModifiedBy>
  <cp:revision/>
  <dcterms:created xsi:type="dcterms:W3CDTF">2023-03-13T20:29:29Z</dcterms:created>
  <dcterms:modified xsi:type="dcterms:W3CDTF">2023-04-12T14:39:05Z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0x010100B51BF2F834EA4346881D152C2A068B67</vt:lpwstr>
  </property>
  <property fmtid="{D5CDD505-2E9C-101B-9397-08002B2CF9AE}" pid="3" name="MediaServiceImageTags">
    <vt:lpwstr/>
  </property>
</Properties>
</file>