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xr:revisionPtr revIDLastSave="0" documentId="13_ncr:1_{DB9DB9ED-2F5D-4579-AA9A-92C2FA9D294B}" xr6:coauthVersionLast="46" xr6:coauthVersionMax="47" xr10:uidLastSave="{00000000-0000-0000-0000-000000000000}"/>
  <bookViews>
    <workbookView xWindow="-108" yWindow="-108" windowWidth="23256" windowHeight="12576" xr2:uid="{00000000-000D-0000-FFFF-FFFF00000000}"/>
  </bookViews>
  <sheets>
    <sheet name="Read me" sheetId="23" r:id="rId1"/>
    <sheet name="Ecosystem assets" sheetId="42" r:id="rId2"/>
    <sheet name="Extent account" sheetId="43" r:id="rId3"/>
    <sheet name="Change matrix" sheetId="44" r:id="rId4"/>
    <sheet name="Condition Stage 1" sheetId="51" r:id="rId5"/>
    <sheet name="Condition Stage 2" sheetId="52" r:id="rId6"/>
    <sheet name="Condition Stage 3" sheetId="53" r:id="rId7"/>
    <sheet name="Combined condition accounts" sheetId="32" r:id="rId8"/>
    <sheet name="Condition indices " sheetId="34" r:id="rId9"/>
    <sheet name="ES flows" sheetId="38" r:id="rId10"/>
    <sheet name="Physical SUT" sheetId="27" r:id="rId11"/>
    <sheet name="Monetary SUT" sheetId="28" r:id="rId12"/>
    <sheet name="NPV by ET" sheetId="37" r:id="rId13"/>
    <sheet name="NPV Decomposition" sheetId="40" r:id="rId14"/>
    <sheet name="Monetary asset account" sheetId="29" r:id="rId15"/>
  </sheets>
  <definedNames>
    <definedName name="_ftnref1" localSheetId="0">'Read me'!$C$9</definedName>
    <definedName name="Answers" localSheetId="3">#REF!</definedName>
    <definedName name="Answers" localSheetId="2">#REF!</definedName>
    <definedName name="Answer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50" i="32" l="1"/>
  <c r="P148" i="32"/>
  <c r="P146" i="32"/>
  <c r="P144" i="32"/>
  <c r="P142" i="32"/>
  <c r="P140" i="32"/>
  <c r="P138" i="32"/>
  <c r="P136" i="32"/>
  <c r="P134" i="32"/>
  <c r="P132" i="32"/>
  <c r="P131" i="32"/>
  <c r="P125" i="32"/>
  <c r="P123" i="32"/>
  <c r="P121" i="32"/>
  <c r="P119" i="32"/>
  <c r="P117" i="32"/>
  <c r="P115" i="32"/>
  <c r="P113" i="32"/>
  <c r="P111" i="32"/>
  <c r="P109" i="32"/>
  <c r="P107" i="32"/>
  <c r="P101" i="32"/>
  <c r="P99" i="32"/>
  <c r="P97" i="32"/>
  <c r="P95" i="32"/>
  <c r="P91" i="32"/>
  <c r="P89" i="32"/>
  <c r="P87" i="32"/>
  <c r="P85" i="32"/>
  <c r="P83" i="32"/>
  <c r="H101" i="51"/>
  <c r="H99" i="51"/>
  <c r="H97" i="51"/>
  <c r="H95" i="51"/>
  <c r="H93" i="51"/>
  <c r="H91" i="51"/>
  <c r="H90" i="51"/>
  <c r="H84" i="51"/>
  <c r="H82" i="51"/>
  <c r="H80" i="51"/>
  <c r="H78" i="51"/>
  <c r="H76" i="51"/>
  <c r="H74" i="51"/>
  <c r="H68" i="51"/>
  <c r="H64" i="51"/>
  <c r="H62" i="51"/>
  <c r="H60" i="51"/>
  <c r="H58" i="51"/>
  <c r="H52" i="51"/>
  <c r="H50" i="51"/>
  <c r="H48" i="51"/>
  <c r="H47" i="51"/>
  <c r="H45" i="51"/>
  <c r="H43" i="51"/>
  <c r="H41" i="51"/>
  <c r="H35" i="51"/>
  <c r="H33" i="51"/>
  <c r="H31" i="51"/>
  <c r="H29" i="51"/>
  <c r="H27" i="51"/>
  <c r="H26" i="51"/>
  <c r="H24" i="51"/>
  <c r="K102" i="52" l="1"/>
  <c r="F151" i="53" s="1"/>
  <c r="I151" i="53" s="1"/>
  <c r="J102" i="52"/>
  <c r="E151" i="53" s="1"/>
  <c r="H151" i="53" s="1"/>
  <c r="H153" i="53" s="1"/>
  <c r="K100" i="52"/>
  <c r="F147" i="53" s="1"/>
  <c r="I147" i="53" s="1"/>
  <c r="J100" i="52"/>
  <c r="E147" i="53" s="1"/>
  <c r="H147" i="53" s="1"/>
  <c r="K98" i="52"/>
  <c r="J98" i="52"/>
  <c r="E145" i="53" s="1"/>
  <c r="H145" i="53" s="1"/>
  <c r="K96" i="52"/>
  <c r="F143" i="53" s="1"/>
  <c r="I143" i="53" s="1"/>
  <c r="J96" i="52"/>
  <c r="E143" i="53" s="1"/>
  <c r="H143" i="53" s="1"/>
  <c r="K94" i="52"/>
  <c r="F139" i="53" s="1"/>
  <c r="I139" i="53" s="1"/>
  <c r="J94" i="52"/>
  <c r="E139" i="53" s="1"/>
  <c r="H139" i="53" s="1"/>
  <c r="K92" i="52"/>
  <c r="F137" i="53" s="1"/>
  <c r="I137" i="53" s="1"/>
  <c r="J92" i="52"/>
  <c r="E137" i="53" s="1"/>
  <c r="H137" i="53" s="1"/>
  <c r="K91" i="52"/>
  <c r="J91" i="52"/>
  <c r="E136" i="53" s="1"/>
  <c r="H136" i="53" s="1"/>
  <c r="K85" i="52"/>
  <c r="F125" i="53" s="1"/>
  <c r="I125" i="53" s="1"/>
  <c r="J85" i="52"/>
  <c r="E125" i="53" s="1"/>
  <c r="H125" i="53" s="1"/>
  <c r="H127" i="53" s="1"/>
  <c r="K83" i="52"/>
  <c r="F121" i="53" s="1"/>
  <c r="I121" i="53" s="1"/>
  <c r="J83" i="52"/>
  <c r="E121" i="53" s="1"/>
  <c r="H121" i="53" s="1"/>
  <c r="K81" i="52"/>
  <c r="F119" i="53" s="1"/>
  <c r="I119" i="53" s="1"/>
  <c r="J81" i="52"/>
  <c r="E119" i="53" s="1"/>
  <c r="H119" i="53" s="1"/>
  <c r="K79" i="52"/>
  <c r="F117" i="53" s="1"/>
  <c r="I117" i="53" s="1"/>
  <c r="J79" i="52"/>
  <c r="E117" i="53" s="1"/>
  <c r="H117" i="53" s="1"/>
  <c r="K77" i="52"/>
  <c r="F113" i="53" s="1"/>
  <c r="I113" i="53" s="1"/>
  <c r="J77" i="52"/>
  <c r="E113" i="53" s="1"/>
  <c r="H113" i="53" s="1"/>
  <c r="K75" i="52"/>
  <c r="F111" i="53" s="1"/>
  <c r="I111" i="53" s="1"/>
  <c r="J75" i="52"/>
  <c r="E111" i="53" s="1"/>
  <c r="H111" i="53" s="1"/>
  <c r="K69" i="52"/>
  <c r="F100" i="53" s="1"/>
  <c r="I100" i="53" s="1"/>
  <c r="J69" i="52"/>
  <c r="E100" i="53" s="1"/>
  <c r="H100" i="53" s="1"/>
  <c r="H102" i="53" s="1"/>
  <c r="K65" i="52"/>
  <c r="F94" i="53" s="1"/>
  <c r="I94" i="53" s="1"/>
  <c r="J65" i="52"/>
  <c r="E94" i="53" s="1"/>
  <c r="H94" i="53" s="1"/>
  <c r="K63" i="52"/>
  <c r="F92" i="53" s="1"/>
  <c r="I92" i="53" s="1"/>
  <c r="J63" i="52"/>
  <c r="E92" i="53" s="1"/>
  <c r="H92" i="53" s="1"/>
  <c r="K61" i="52"/>
  <c r="F88" i="53" s="1"/>
  <c r="I88" i="53" s="1"/>
  <c r="J61" i="52"/>
  <c r="E88" i="53" s="1"/>
  <c r="H88" i="53" s="1"/>
  <c r="K59" i="52"/>
  <c r="F86" i="53" s="1"/>
  <c r="I86" i="53" s="1"/>
  <c r="J59" i="52"/>
  <c r="E86" i="53" s="1"/>
  <c r="H86" i="53" s="1"/>
  <c r="K53" i="52"/>
  <c r="F75" i="53" s="1"/>
  <c r="I75" i="53" s="1"/>
  <c r="J53" i="52"/>
  <c r="E75" i="53" s="1"/>
  <c r="H75" i="53" s="1"/>
  <c r="H77" i="53" s="1"/>
  <c r="K51" i="52"/>
  <c r="F71" i="53" s="1"/>
  <c r="I71" i="53" s="1"/>
  <c r="J51" i="52"/>
  <c r="E71" i="53" s="1"/>
  <c r="H71" i="53" s="1"/>
  <c r="K49" i="52"/>
  <c r="F69" i="53" s="1"/>
  <c r="I69" i="53" s="1"/>
  <c r="J49" i="52"/>
  <c r="E69" i="53" s="1"/>
  <c r="H69" i="53" s="1"/>
  <c r="K48" i="52"/>
  <c r="F68" i="53" s="1"/>
  <c r="I68" i="53" s="1"/>
  <c r="J48" i="52"/>
  <c r="E68" i="53" s="1"/>
  <c r="H68" i="53" s="1"/>
  <c r="K46" i="52"/>
  <c r="F66" i="53" s="1"/>
  <c r="I66" i="53" s="1"/>
  <c r="J46" i="52"/>
  <c r="E66" i="53" s="1"/>
  <c r="H66" i="53" s="1"/>
  <c r="K44" i="52"/>
  <c r="F62" i="53" s="1"/>
  <c r="I62" i="53" s="1"/>
  <c r="J44" i="52"/>
  <c r="E62" i="53" s="1"/>
  <c r="H62" i="53" s="1"/>
  <c r="K42" i="52"/>
  <c r="F60" i="53" s="1"/>
  <c r="I60" i="53" s="1"/>
  <c r="J42" i="52"/>
  <c r="E60" i="53" s="1"/>
  <c r="H60" i="53" s="1"/>
  <c r="K36" i="52"/>
  <c r="F49" i="53" s="1"/>
  <c r="I49" i="53" s="1"/>
  <c r="J36" i="52"/>
  <c r="E49" i="53" s="1"/>
  <c r="H49" i="53" s="1"/>
  <c r="H51" i="53" s="1"/>
  <c r="K34" i="52"/>
  <c r="F45" i="53" s="1"/>
  <c r="I45" i="53" s="1"/>
  <c r="J34" i="52"/>
  <c r="E45" i="53" s="1"/>
  <c r="H45" i="53" s="1"/>
  <c r="K32" i="52"/>
  <c r="F43" i="53" s="1"/>
  <c r="I43" i="53" s="1"/>
  <c r="J32" i="52"/>
  <c r="E43" i="53" s="1"/>
  <c r="H43" i="53" s="1"/>
  <c r="K30" i="52"/>
  <c r="F41" i="53" s="1"/>
  <c r="I41" i="53" s="1"/>
  <c r="J30" i="52"/>
  <c r="E41" i="53" s="1"/>
  <c r="H41" i="53" s="1"/>
  <c r="K28" i="52"/>
  <c r="F37" i="53" s="1"/>
  <c r="I37" i="53" s="1"/>
  <c r="J28" i="52"/>
  <c r="E37" i="53" s="1"/>
  <c r="H37" i="53" s="1"/>
  <c r="K27" i="52"/>
  <c r="F36" i="53" s="1"/>
  <c r="I36" i="53" s="1"/>
  <c r="J27" i="52"/>
  <c r="E36" i="53" s="1"/>
  <c r="H36" i="53" s="1"/>
  <c r="K25" i="52"/>
  <c r="F34" i="53" s="1"/>
  <c r="I34" i="53" s="1"/>
  <c r="J25" i="52"/>
  <c r="E34" i="53" s="1"/>
  <c r="H34" i="53" s="1"/>
  <c r="K18" i="52"/>
  <c r="F23" i="53" s="1"/>
  <c r="I23" i="53" s="1"/>
  <c r="J18" i="52"/>
  <c r="K16" i="52"/>
  <c r="F19" i="53" s="1"/>
  <c r="I19" i="53" s="1"/>
  <c r="J16" i="52"/>
  <c r="E19" i="53" s="1"/>
  <c r="H19" i="53" s="1"/>
  <c r="K14" i="52"/>
  <c r="J14" i="52"/>
  <c r="E17" i="53" s="1"/>
  <c r="H17" i="53" s="1"/>
  <c r="K12" i="52"/>
  <c r="F15" i="53" s="1"/>
  <c r="I15" i="53" s="1"/>
  <c r="J12" i="52"/>
  <c r="E15" i="53" s="1"/>
  <c r="H15" i="53" s="1"/>
  <c r="K10" i="52"/>
  <c r="F11" i="53" s="1"/>
  <c r="I11" i="53" s="1"/>
  <c r="J10" i="52"/>
  <c r="E11" i="53" s="1"/>
  <c r="H11" i="53" s="1"/>
  <c r="K9" i="52"/>
  <c r="F10" i="53" s="1"/>
  <c r="I10" i="53" s="1"/>
  <c r="J9" i="52"/>
  <c r="E10" i="53" s="1"/>
  <c r="H10" i="53" s="1"/>
  <c r="K7" i="52"/>
  <c r="J7" i="52"/>
  <c r="E8" i="53" s="1"/>
  <c r="H8" i="53" s="1"/>
  <c r="H18" i="51"/>
  <c r="H16" i="51"/>
  <c r="H14" i="51"/>
  <c r="H12" i="51"/>
  <c r="H10" i="51"/>
  <c r="H9" i="51"/>
  <c r="H7" i="51"/>
  <c r="L91" i="52" l="1"/>
  <c r="F136" i="53"/>
  <c r="I136" i="53" s="1"/>
  <c r="L98" i="52"/>
  <c r="F145" i="53"/>
  <c r="I145" i="53" s="1"/>
  <c r="J145" i="53" s="1"/>
  <c r="J34" i="53"/>
  <c r="J37" i="53"/>
  <c r="J43" i="53"/>
  <c r="J62" i="53"/>
  <c r="J68" i="53"/>
  <c r="J71" i="53"/>
  <c r="J86" i="53"/>
  <c r="J36" i="53"/>
  <c r="J41" i="53"/>
  <c r="J45" i="53"/>
  <c r="J60" i="53"/>
  <c r="J66" i="53"/>
  <c r="J69" i="53"/>
  <c r="J88" i="53"/>
  <c r="J94" i="53"/>
  <c r="J111" i="53"/>
  <c r="J117" i="53"/>
  <c r="J121" i="53"/>
  <c r="J136" i="53"/>
  <c r="J139" i="53"/>
  <c r="I51" i="53"/>
  <c r="J51" i="53" s="1"/>
  <c r="J49" i="53"/>
  <c r="J92" i="53"/>
  <c r="I102" i="53"/>
  <c r="J102" i="53" s="1"/>
  <c r="J100" i="53"/>
  <c r="J113" i="53"/>
  <c r="J119" i="53"/>
  <c r="I127" i="53"/>
  <c r="J127" i="53" s="1"/>
  <c r="J125" i="53"/>
  <c r="J137" i="53"/>
  <c r="J143" i="53"/>
  <c r="J147" i="53"/>
  <c r="I77" i="53"/>
  <c r="J77" i="53" s="1"/>
  <c r="J75" i="53"/>
  <c r="I153" i="53"/>
  <c r="J153" i="53" s="1"/>
  <c r="J151" i="53"/>
  <c r="J11" i="53"/>
  <c r="J10" i="53"/>
  <c r="J15" i="53"/>
  <c r="J19" i="53"/>
  <c r="I25" i="53"/>
  <c r="H149" i="53"/>
  <c r="H90" i="53"/>
  <c r="H64" i="53"/>
  <c r="L61" i="52"/>
  <c r="L27" i="52"/>
  <c r="L34" i="52"/>
  <c r="L18" i="52"/>
  <c r="L7" i="52"/>
  <c r="L14" i="52"/>
  <c r="L49" i="52"/>
  <c r="E23" i="53"/>
  <c r="H23" i="53" s="1"/>
  <c r="H25" i="53" s="1"/>
  <c r="F17" i="53"/>
  <c r="I17" i="53" s="1"/>
  <c r="F8" i="53"/>
  <c r="I8" i="53" s="1"/>
  <c r="I47" i="53"/>
  <c r="I39" i="53"/>
  <c r="H47" i="53"/>
  <c r="I141" i="53"/>
  <c r="H123" i="53"/>
  <c r="H98" i="53"/>
  <c r="H141" i="53"/>
  <c r="H115" i="53"/>
  <c r="H39" i="53"/>
  <c r="I64" i="53"/>
  <c r="I123" i="53"/>
  <c r="I73" i="53"/>
  <c r="I90" i="53"/>
  <c r="I98" i="53"/>
  <c r="I115" i="53"/>
  <c r="H13" i="53"/>
  <c r="H73" i="53"/>
  <c r="H21" i="53"/>
  <c r="L48" i="52"/>
  <c r="L59" i="52"/>
  <c r="L69" i="52"/>
  <c r="L81" i="52"/>
  <c r="L75" i="52"/>
  <c r="L83" i="52"/>
  <c r="L42" i="52"/>
  <c r="L9" i="52"/>
  <c r="L12" i="52"/>
  <c r="L16" i="52"/>
  <c r="L46" i="52"/>
  <c r="L53" i="52"/>
  <c r="L92" i="52"/>
  <c r="L100" i="52"/>
  <c r="L10" i="52"/>
  <c r="L25" i="52"/>
  <c r="L28" i="52"/>
  <c r="L36" i="52"/>
  <c r="L65" i="52"/>
  <c r="L79" i="52"/>
  <c r="L94" i="52"/>
  <c r="L30" i="52"/>
  <c r="L102" i="52"/>
  <c r="L44" i="52"/>
  <c r="L63" i="52"/>
  <c r="L85" i="52"/>
  <c r="L32" i="52"/>
  <c r="L51" i="52"/>
  <c r="L77" i="52"/>
  <c r="L96" i="52"/>
  <c r="J21" i="29"/>
  <c r="J19" i="29"/>
  <c r="J18" i="29"/>
  <c r="J14" i="29"/>
  <c r="J13" i="29"/>
  <c r="J10" i="29"/>
  <c r="J8" i="29"/>
  <c r="I225" i="40"/>
  <c r="I223" i="40"/>
  <c r="I226" i="40" s="1"/>
  <c r="I21" i="29"/>
  <c r="I19" i="29"/>
  <c r="I18" i="29"/>
  <c r="I14" i="29"/>
  <c r="I13" i="29"/>
  <c r="I10" i="29"/>
  <c r="I8" i="29"/>
  <c r="I183" i="40"/>
  <c r="H19" i="29"/>
  <c r="H14" i="29"/>
  <c r="H13" i="29"/>
  <c r="H10" i="29"/>
  <c r="H8" i="29"/>
  <c r="G19" i="29"/>
  <c r="G14" i="29"/>
  <c r="G10" i="29"/>
  <c r="G8" i="29"/>
  <c r="F19" i="29"/>
  <c r="F18" i="29"/>
  <c r="F14" i="29"/>
  <c r="F13" i="29"/>
  <c r="F10" i="29"/>
  <c r="E19" i="29"/>
  <c r="E18" i="29"/>
  <c r="E13" i="29"/>
  <c r="E8" i="29"/>
  <c r="P24" i="27"/>
  <c r="P25" i="27"/>
  <c r="P28" i="27"/>
  <c r="P29" i="27"/>
  <c r="P32" i="27"/>
  <c r="P23" i="27"/>
  <c r="N24" i="27"/>
  <c r="N25" i="27"/>
  <c r="N28" i="27"/>
  <c r="N29" i="27"/>
  <c r="N32" i="27"/>
  <c r="N23" i="27"/>
  <c r="K24" i="27"/>
  <c r="K25" i="27"/>
  <c r="K28" i="27"/>
  <c r="K29" i="27"/>
  <c r="K32" i="27"/>
  <c r="K23" i="27"/>
  <c r="O36" i="28"/>
  <c r="O26" i="28"/>
  <c r="O27" i="28"/>
  <c r="O30" i="28"/>
  <c r="O31" i="28"/>
  <c r="O34" i="28"/>
  <c r="O25" i="28"/>
  <c r="M26" i="28"/>
  <c r="M27" i="28"/>
  <c r="M30" i="28"/>
  <c r="M31" i="28"/>
  <c r="M34" i="28"/>
  <c r="M36" i="28"/>
  <c r="M25" i="28"/>
  <c r="F35" i="29"/>
  <c r="G35" i="29"/>
  <c r="I35" i="29"/>
  <c r="J35" i="29"/>
  <c r="E35" i="29"/>
  <c r="F33" i="29"/>
  <c r="G33" i="29"/>
  <c r="I33" i="29"/>
  <c r="J33" i="29"/>
  <c r="E33" i="29"/>
  <c r="I149" i="53" l="1"/>
  <c r="I8" i="34"/>
  <c r="J141" i="53"/>
  <c r="J47" i="53"/>
  <c r="J149" i="53"/>
  <c r="E8" i="34"/>
  <c r="J90" i="53"/>
  <c r="H8" i="34"/>
  <c r="J73" i="53"/>
  <c r="I129" i="53"/>
  <c r="H12" i="34" s="1"/>
  <c r="J115" i="53"/>
  <c r="J123" i="53"/>
  <c r="G8" i="34"/>
  <c r="J39" i="53"/>
  <c r="G7" i="34"/>
  <c r="J98" i="53"/>
  <c r="J64" i="53"/>
  <c r="F8" i="34"/>
  <c r="G6" i="34"/>
  <c r="D8" i="34"/>
  <c r="J23" i="53"/>
  <c r="I13" i="53"/>
  <c r="J8" i="53"/>
  <c r="J25" i="53"/>
  <c r="I21" i="53"/>
  <c r="J21" i="53" s="1"/>
  <c r="J17" i="53"/>
  <c r="H6" i="34"/>
  <c r="H7" i="34"/>
  <c r="H53" i="53"/>
  <c r="E4" i="34" s="1"/>
  <c r="F6" i="34"/>
  <c r="E6" i="34"/>
  <c r="F7" i="34"/>
  <c r="H129" i="53"/>
  <c r="H4" i="34" s="1"/>
  <c r="I6" i="34"/>
  <c r="E7" i="34"/>
  <c r="I155" i="53"/>
  <c r="I7" i="34"/>
  <c r="H155" i="53"/>
  <c r="I4" i="34" s="1"/>
  <c r="H104" i="53"/>
  <c r="G4" i="34" s="1"/>
  <c r="H79" i="53"/>
  <c r="F4" i="34" s="1"/>
  <c r="I53" i="53"/>
  <c r="H27" i="53"/>
  <c r="D4" i="34" s="1"/>
  <c r="I79" i="53"/>
  <c r="I104" i="53"/>
  <c r="X38" i="38"/>
  <c r="G12" i="34" l="1"/>
  <c r="J104" i="53"/>
  <c r="I12" i="34"/>
  <c r="J155" i="53"/>
  <c r="F12" i="34"/>
  <c r="J79" i="53"/>
  <c r="G14" i="34"/>
  <c r="E12" i="34"/>
  <c r="J53" i="53"/>
  <c r="J129" i="53"/>
  <c r="I27" i="53"/>
  <c r="D12" i="34" s="1"/>
  <c r="D7" i="34"/>
  <c r="H14" i="34"/>
  <c r="F14" i="34"/>
  <c r="I14" i="34"/>
  <c r="D6" i="34"/>
  <c r="D14" i="34" s="1"/>
  <c r="J13" i="53"/>
  <c r="E14" i="34"/>
  <c r="R195" i="40"/>
  <c r="Q195" i="40"/>
  <c r="J195" i="40"/>
  <c r="L195" i="40" s="1"/>
  <c r="I195" i="40"/>
  <c r="K195" i="40" s="1"/>
  <c r="D195" i="40"/>
  <c r="C195" i="40"/>
  <c r="J194" i="40"/>
  <c r="L194" i="40" s="1"/>
  <c r="I194" i="40"/>
  <c r="K194" i="40" s="1"/>
  <c r="D194" i="40"/>
  <c r="C194" i="40"/>
  <c r="K193" i="40"/>
  <c r="J193" i="40"/>
  <c r="L193" i="40" s="1"/>
  <c r="M193" i="40" s="1"/>
  <c r="D193" i="40"/>
  <c r="C193" i="40"/>
  <c r="J157" i="40"/>
  <c r="L157" i="40" s="1"/>
  <c r="I157" i="40"/>
  <c r="K157" i="40" s="1"/>
  <c r="D157" i="40"/>
  <c r="C157" i="40"/>
  <c r="J156" i="40"/>
  <c r="L156" i="40" s="1"/>
  <c r="I156" i="40"/>
  <c r="K156" i="40" s="1"/>
  <c r="D156" i="40"/>
  <c r="C156" i="40"/>
  <c r="Q120" i="40"/>
  <c r="J120" i="40"/>
  <c r="L120" i="40" s="1"/>
  <c r="I120" i="40"/>
  <c r="K120" i="40" s="1"/>
  <c r="D120" i="40"/>
  <c r="C120" i="40"/>
  <c r="J119" i="40"/>
  <c r="L119" i="40" s="1"/>
  <c r="I119" i="40"/>
  <c r="K119" i="40" s="1"/>
  <c r="D119" i="40"/>
  <c r="C119" i="40"/>
  <c r="J85" i="40"/>
  <c r="L85" i="40" s="1"/>
  <c r="I85" i="40"/>
  <c r="K85" i="40" s="1"/>
  <c r="D85" i="40"/>
  <c r="C85" i="40"/>
  <c r="R49" i="40"/>
  <c r="Q49" i="40"/>
  <c r="J49" i="40"/>
  <c r="L49" i="40" s="1"/>
  <c r="I49" i="40"/>
  <c r="K49" i="40" s="1"/>
  <c r="D49" i="40"/>
  <c r="C49" i="40"/>
  <c r="J48" i="40"/>
  <c r="L48" i="40" s="1"/>
  <c r="I48" i="40"/>
  <c r="K48" i="40" s="1"/>
  <c r="D48" i="40"/>
  <c r="C48" i="40"/>
  <c r="R10" i="40"/>
  <c r="Q10" i="40"/>
  <c r="J10" i="40"/>
  <c r="L10" i="40" s="1"/>
  <c r="I10" i="40"/>
  <c r="K10" i="40" s="1"/>
  <c r="D10" i="40"/>
  <c r="C10" i="40"/>
  <c r="D9" i="40"/>
  <c r="C9" i="40"/>
  <c r="D8" i="40"/>
  <c r="C8" i="40"/>
  <c r="E119" i="37"/>
  <c r="D119" i="37"/>
  <c r="E114" i="37"/>
  <c r="D114" i="37"/>
  <c r="E110" i="37"/>
  <c r="D110" i="37"/>
  <c r="E109" i="37"/>
  <c r="D109" i="37"/>
  <c r="E108" i="37"/>
  <c r="D108" i="37"/>
  <c r="E106" i="37"/>
  <c r="D106" i="37"/>
  <c r="E105" i="37"/>
  <c r="D105" i="37"/>
  <c r="D113" i="37" s="1"/>
  <c r="E104" i="37"/>
  <c r="D104" i="37"/>
  <c r="E88" i="37"/>
  <c r="D88" i="37"/>
  <c r="E87" i="37"/>
  <c r="D87" i="37"/>
  <c r="E85" i="37"/>
  <c r="E91" i="37" s="1"/>
  <c r="E95" i="37" s="1"/>
  <c r="R157" i="40" s="1"/>
  <c r="D85" i="37"/>
  <c r="D91" i="37" s="1"/>
  <c r="D95" i="37" s="1"/>
  <c r="Q157" i="40" s="1"/>
  <c r="E84" i="37"/>
  <c r="E90" i="37" s="1"/>
  <c r="D84" i="37"/>
  <c r="D90" i="37" s="1"/>
  <c r="D75" i="37"/>
  <c r="D71" i="37"/>
  <c r="E68" i="37"/>
  <c r="D68" i="37"/>
  <c r="E67" i="37"/>
  <c r="D67" i="37"/>
  <c r="E65" i="37"/>
  <c r="E71" i="37" s="1"/>
  <c r="E75" i="37" s="1"/>
  <c r="R120" i="40" s="1"/>
  <c r="D65" i="37"/>
  <c r="E64" i="37"/>
  <c r="D64" i="37"/>
  <c r="D70" i="37" s="1"/>
  <c r="E50" i="37"/>
  <c r="D50" i="37"/>
  <c r="D52" i="37" s="1"/>
  <c r="D53" i="37" s="1"/>
  <c r="E48" i="37"/>
  <c r="D48" i="37"/>
  <c r="E39" i="37"/>
  <c r="D39" i="37"/>
  <c r="E35" i="37"/>
  <c r="D35" i="37"/>
  <c r="E32" i="37"/>
  <c r="D32" i="37"/>
  <c r="E31" i="37"/>
  <c r="D31" i="37"/>
  <c r="E29" i="37"/>
  <c r="D29" i="37"/>
  <c r="E28" i="37"/>
  <c r="E34" i="37" s="1"/>
  <c r="D28" i="37"/>
  <c r="D34" i="37" s="1"/>
  <c r="E19" i="37"/>
  <c r="D19" i="37"/>
  <c r="E14" i="37"/>
  <c r="D14" i="37"/>
  <c r="E10" i="37"/>
  <c r="D10" i="37"/>
  <c r="E9" i="37"/>
  <c r="D9" i="37"/>
  <c r="E8" i="37"/>
  <c r="D8" i="37"/>
  <c r="E6" i="37"/>
  <c r="D6" i="37"/>
  <c r="E5" i="37"/>
  <c r="J9" i="40" s="1"/>
  <c r="L9" i="40" s="1"/>
  <c r="D5" i="37"/>
  <c r="D13" i="37" s="1"/>
  <c r="D18" i="37" s="1"/>
  <c r="Q9" i="40" s="1"/>
  <c r="E4" i="37"/>
  <c r="J8" i="40" s="1"/>
  <c r="L8" i="40" s="1"/>
  <c r="D4" i="37"/>
  <c r="X36" i="28"/>
  <c r="N36" i="28"/>
  <c r="X31" i="28"/>
  <c r="X30" i="28"/>
  <c r="X27" i="28"/>
  <c r="X26" i="28"/>
  <c r="X25" i="28"/>
  <c r="X18" i="28"/>
  <c r="W18" i="28"/>
  <c r="U16" i="28"/>
  <c r="S16" i="28"/>
  <c r="Q16" i="28"/>
  <c r="P16" i="28"/>
  <c r="V16" i="28" s="1"/>
  <c r="Y16" i="28" s="1"/>
  <c r="Y32" i="27"/>
  <c r="M32" i="27"/>
  <c r="Z32" i="27" s="1"/>
  <c r="Y29" i="27"/>
  <c r="J29" i="27"/>
  <c r="Z29" i="27" s="1"/>
  <c r="Y28" i="27"/>
  <c r="L28" i="27"/>
  <c r="Z28" i="27" s="1"/>
  <c r="Y25" i="27"/>
  <c r="I25" i="27"/>
  <c r="Z25" i="27" s="1"/>
  <c r="Y24" i="27"/>
  <c r="H24" i="27"/>
  <c r="Z24" i="27" s="1"/>
  <c r="Y23" i="27"/>
  <c r="G23" i="27"/>
  <c r="Z23" i="27" s="1"/>
  <c r="V16" i="27"/>
  <c r="T16" i="27"/>
  <c r="R16" i="27"/>
  <c r="Q16" i="27"/>
  <c r="W16" i="27" s="1"/>
  <c r="Z16" i="27" s="1"/>
  <c r="U13" i="27"/>
  <c r="W13" i="27" s="1"/>
  <c r="Z13" i="27" s="1"/>
  <c r="V12" i="27"/>
  <c r="U12" i="27"/>
  <c r="T12" i="27"/>
  <c r="Q12" i="27"/>
  <c r="W12" i="27" s="1"/>
  <c r="Z12" i="27" s="1"/>
  <c r="V9" i="27"/>
  <c r="R9" i="27"/>
  <c r="W9" i="27" s="1"/>
  <c r="Z9" i="27" s="1"/>
  <c r="Q8" i="27"/>
  <c r="W8" i="27" s="1"/>
  <c r="Z8" i="27" s="1"/>
  <c r="S7" i="27"/>
  <c r="W7" i="27" s="1"/>
  <c r="Z7" i="27" s="1"/>
  <c r="X59" i="38"/>
  <c r="L34" i="28" s="1"/>
  <c r="L36" i="28" s="1"/>
  <c r="V56" i="38"/>
  <c r="K30" i="28" s="1"/>
  <c r="W53" i="38"/>
  <c r="I31" i="28" s="1"/>
  <c r="U50" i="38"/>
  <c r="H27" i="28" s="1"/>
  <c r="S47" i="38"/>
  <c r="G26" i="28" s="1"/>
  <c r="J26" i="28" s="1"/>
  <c r="Y26" i="28" s="1"/>
  <c r="T44" i="38"/>
  <c r="F25" i="28" s="1"/>
  <c r="F36" i="28" s="1"/>
  <c r="J38" i="38"/>
  <c r="I38" i="38"/>
  <c r="H38" i="38"/>
  <c r="G38" i="38"/>
  <c r="F38" i="38"/>
  <c r="E38" i="38"/>
  <c r="X36" i="38"/>
  <c r="W36" i="38"/>
  <c r="V36" i="38"/>
  <c r="U36" i="38"/>
  <c r="T36" i="38"/>
  <c r="S36" i="38"/>
  <c r="X35" i="38"/>
  <c r="W35" i="38"/>
  <c r="V35" i="38"/>
  <c r="U35" i="38"/>
  <c r="T35" i="38"/>
  <c r="S35" i="38"/>
  <c r="X33" i="38"/>
  <c r="W33" i="38"/>
  <c r="V33" i="38"/>
  <c r="U12" i="28" s="1"/>
  <c r="U33" i="38"/>
  <c r="U9" i="28" s="1"/>
  <c r="T33" i="38"/>
  <c r="S33" i="38"/>
  <c r="X31" i="38"/>
  <c r="W31" i="38"/>
  <c r="V31" i="38"/>
  <c r="U31" i="38"/>
  <c r="T31" i="38"/>
  <c r="S31" i="38"/>
  <c r="X30" i="38"/>
  <c r="W30" i="38"/>
  <c r="V30" i="38"/>
  <c r="U30" i="38"/>
  <c r="T30" i="38"/>
  <c r="S30" i="38"/>
  <c r="X28" i="38"/>
  <c r="W28" i="38"/>
  <c r="W38" i="38" s="1"/>
  <c r="V28" i="38"/>
  <c r="T12" i="28" s="1"/>
  <c r="U28" i="38"/>
  <c r="T28" i="38"/>
  <c r="S28" i="38"/>
  <c r="X26" i="38"/>
  <c r="W26" i="38"/>
  <c r="V26" i="38"/>
  <c r="U26" i="38"/>
  <c r="T26" i="38"/>
  <c r="S26" i="38"/>
  <c r="X25" i="38"/>
  <c r="W25" i="38"/>
  <c r="V25" i="38"/>
  <c r="U25" i="38"/>
  <c r="T25" i="38"/>
  <c r="S25" i="38"/>
  <c r="X23" i="38"/>
  <c r="W23" i="38"/>
  <c r="V23" i="38"/>
  <c r="S12" i="28" s="1"/>
  <c r="S18" i="28" s="1"/>
  <c r="U23" i="38"/>
  <c r="T23" i="38"/>
  <c r="S23" i="38"/>
  <c r="X21" i="38"/>
  <c r="W21" i="38"/>
  <c r="V21" i="38"/>
  <c r="U21" i="38"/>
  <c r="T21" i="38"/>
  <c r="S21" i="38"/>
  <c r="X20" i="38"/>
  <c r="W20" i="38"/>
  <c r="V20" i="38"/>
  <c r="U20" i="38"/>
  <c r="T20" i="38"/>
  <c r="S20" i="38"/>
  <c r="X18" i="38"/>
  <c r="W18" i="38"/>
  <c r="V18" i="38"/>
  <c r="U18" i="38"/>
  <c r="T18" i="38"/>
  <c r="T38" i="38" s="1"/>
  <c r="S18" i="38"/>
  <c r="X16" i="38"/>
  <c r="W16" i="38"/>
  <c r="V16" i="38"/>
  <c r="U16" i="38"/>
  <c r="T16" i="38"/>
  <c r="S16" i="38"/>
  <c r="X15" i="38"/>
  <c r="W15" i="38"/>
  <c r="V15" i="38"/>
  <c r="U15" i="38"/>
  <c r="T15" i="38"/>
  <c r="S15" i="38"/>
  <c r="X13" i="38"/>
  <c r="W13" i="38"/>
  <c r="V13" i="38"/>
  <c r="U13" i="38"/>
  <c r="U38" i="38" s="1"/>
  <c r="T13" i="38"/>
  <c r="S13" i="38"/>
  <c r="X11" i="38"/>
  <c r="W11" i="38"/>
  <c r="V11" i="38"/>
  <c r="U11" i="38"/>
  <c r="T11" i="38"/>
  <c r="S11" i="38"/>
  <c r="X10" i="38"/>
  <c r="W10" i="38"/>
  <c r="V10" i="38"/>
  <c r="U10" i="38"/>
  <c r="T10" i="38"/>
  <c r="S10" i="38"/>
  <c r="X8" i="38"/>
  <c r="W8" i="38"/>
  <c r="V8" i="38"/>
  <c r="P12" i="28" s="1"/>
  <c r="U8" i="38"/>
  <c r="T8" i="38"/>
  <c r="S8" i="38"/>
  <c r="S38" i="38" s="1"/>
  <c r="K146" i="32"/>
  <c r="O146" i="32" s="1"/>
  <c r="O148" i="32" s="1"/>
  <c r="J146" i="32"/>
  <c r="N146" i="32" s="1"/>
  <c r="N148" i="32" s="1"/>
  <c r="K142" i="32"/>
  <c r="O142" i="32" s="1"/>
  <c r="J142" i="32"/>
  <c r="N142" i="32" s="1"/>
  <c r="K140" i="32"/>
  <c r="O140" i="32" s="1"/>
  <c r="J140" i="32"/>
  <c r="N140" i="32" s="1"/>
  <c r="K138" i="32"/>
  <c r="O138" i="32" s="1"/>
  <c r="J138" i="32"/>
  <c r="N138" i="32" s="1"/>
  <c r="K134" i="32"/>
  <c r="O134" i="32" s="1"/>
  <c r="J134" i="32"/>
  <c r="N134" i="32" s="1"/>
  <c r="K132" i="32"/>
  <c r="J132" i="32"/>
  <c r="N132" i="32" s="1"/>
  <c r="K131" i="32"/>
  <c r="O131" i="32" s="1"/>
  <c r="J131" i="32"/>
  <c r="N131" i="32" s="1"/>
  <c r="K121" i="32"/>
  <c r="O121" i="32" s="1"/>
  <c r="O123" i="32" s="1"/>
  <c r="J121" i="32"/>
  <c r="N121" i="32" s="1"/>
  <c r="N123" i="32" s="1"/>
  <c r="K117" i="32"/>
  <c r="O117" i="32" s="1"/>
  <c r="J117" i="32"/>
  <c r="N117" i="32" s="1"/>
  <c r="K115" i="32"/>
  <c r="J115" i="32"/>
  <c r="N115" i="32" s="1"/>
  <c r="K113" i="32"/>
  <c r="O113" i="32" s="1"/>
  <c r="J113" i="32"/>
  <c r="N113" i="32" s="1"/>
  <c r="K109" i="32"/>
  <c r="J109" i="32"/>
  <c r="N109" i="32" s="1"/>
  <c r="K107" i="32"/>
  <c r="O107" i="32" s="1"/>
  <c r="J107" i="32"/>
  <c r="N107" i="32" s="1"/>
  <c r="K97" i="32"/>
  <c r="O97" i="32" s="1"/>
  <c r="O99" i="32" s="1"/>
  <c r="J97" i="32"/>
  <c r="N97" i="32" s="1"/>
  <c r="N99" i="32" s="1"/>
  <c r="K91" i="32"/>
  <c r="O91" i="32" s="1"/>
  <c r="J91" i="32"/>
  <c r="N91" i="32" s="1"/>
  <c r="K89" i="32"/>
  <c r="O89" i="32" s="1"/>
  <c r="O95" i="32" s="1"/>
  <c r="J89" i="32"/>
  <c r="N89" i="32" s="1"/>
  <c r="K85" i="32"/>
  <c r="O85" i="32" s="1"/>
  <c r="J85" i="32"/>
  <c r="N85" i="32" s="1"/>
  <c r="K83" i="32"/>
  <c r="O83" i="32" s="1"/>
  <c r="O87" i="32" s="1"/>
  <c r="O101" i="32" s="1"/>
  <c r="J83" i="32"/>
  <c r="N83" i="32" s="1"/>
  <c r="K73" i="32"/>
  <c r="O73" i="32" s="1"/>
  <c r="J73" i="32"/>
  <c r="N73" i="32" s="1"/>
  <c r="N75" i="32" s="1"/>
  <c r="K69" i="32"/>
  <c r="O69" i="32" s="1"/>
  <c r="P69" i="32" s="1"/>
  <c r="J69" i="32"/>
  <c r="N69" i="32" s="1"/>
  <c r="K67" i="32"/>
  <c r="O67" i="32" s="1"/>
  <c r="P67" i="32" s="1"/>
  <c r="J67" i="32"/>
  <c r="N67" i="32" s="1"/>
  <c r="K66" i="32"/>
  <c r="O66" i="32" s="1"/>
  <c r="P66" i="32" s="1"/>
  <c r="J66" i="32"/>
  <c r="N66" i="32" s="1"/>
  <c r="K64" i="32"/>
  <c r="O64" i="32" s="1"/>
  <c r="P64" i="32" s="1"/>
  <c r="J64" i="32"/>
  <c r="N64" i="32" s="1"/>
  <c r="K60" i="32"/>
  <c r="O60" i="32" s="1"/>
  <c r="P60" i="32" s="1"/>
  <c r="J60" i="32"/>
  <c r="N60" i="32" s="1"/>
  <c r="K58" i="32"/>
  <c r="O58" i="32" s="1"/>
  <c r="P58" i="32" s="1"/>
  <c r="J58" i="32"/>
  <c r="N58" i="32" s="1"/>
  <c r="K48" i="32"/>
  <c r="J48" i="32"/>
  <c r="K44" i="32"/>
  <c r="O44" i="32" s="1"/>
  <c r="P44" i="32" s="1"/>
  <c r="J44" i="32"/>
  <c r="N44" i="32" s="1"/>
  <c r="K42" i="32"/>
  <c r="O42" i="32" s="1"/>
  <c r="P42" i="32" s="1"/>
  <c r="J42" i="32"/>
  <c r="N42" i="32" s="1"/>
  <c r="K40" i="32"/>
  <c r="O40" i="32" s="1"/>
  <c r="P40" i="32" s="1"/>
  <c r="J40" i="32"/>
  <c r="N40" i="32" s="1"/>
  <c r="K36" i="32"/>
  <c r="O36" i="32" s="1"/>
  <c r="P36" i="32" s="1"/>
  <c r="J36" i="32"/>
  <c r="N36" i="32" s="1"/>
  <c r="K35" i="32"/>
  <c r="O35" i="32" s="1"/>
  <c r="J35" i="32"/>
  <c r="N35" i="32" s="1"/>
  <c r="K33" i="32"/>
  <c r="O33" i="32" s="1"/>
  <c r="P33" i="32" s="1"/>
  <c r="J33" i="32"/>
  <c r="N33" i="32" s="1"/>
  <c r="K22" i="32"/>
  <c r="O22" i="32" s="1"/>
  <c r="J22" i="32"/>
  <c r="N22" i="32" s="1"/>
  <c r="N24" i="32" s="1"/>
  <c r="K18" i="32"/>
  <c r="O18" i="32" s="1"/>
  <c r="J18" i="32"/>
  <c r="N18" i="32" s="1"/>
  <c r="K16" i="32"/>
  <c r="O16" i="32" s="1"/>
  <c r="J16" i="32"/>
  <c r="N16" i="32" s="1"/>
  <c r="K14" i="32"/>
  <c r="O14" i="32" s="1"/>
  <c r="J14" i="32"/>
  <c r="N14" i="32" s="1"/>
  <c r="K10" i="32"/>
  <c r="O10" i="32" s="1"/>
  <c r="P10" i="32" s="1"/>
  <c r="J10" i="32"/>
  <c r="N10" i="32" s="1"/>
  <c r="K9" i="32"/>
  <c r="O9" i="32" s="1"/>
  <c r="J9" i="32"/>
  <c r="N9" i="32" s="1"/>
  <c r="K7" i="32"/>
  <c r="O7" i="32" s="1"/>
  <c r="J7" i="32"/>
  <c r="N7" i="32" s="1"/>
  <c r="I11" i="44"/>
  <c r="H11" i="44"/>
  <c r="G11" i="44"/>
  <c r="F11" i="44"/>
  <c r="E11" i="44"/>
  <c r="D11" i="44"/>
  <c r="J10" i="44"/>
  <c r="J9" i="44"/>
  <c r="J8" i="44"/>
  <c r="J7" i="44"/>
  <c r="J6" i="44"/>
  <c r="J5" i="44"/>
  <c r="L16" i="43"/>
  <c r="K16" i="43"/>
  <c r="J16" i="43"/>
  <c r="I16" i="43"/>
  <c r="H16" i="43"/>
  <c r="G16" i="43"/>
  <c r="F16" i="43"/>
  <c r="L14" i="43"/>
  <c r="K14" i="43"/>
  <c r="J14" i="43"/>
  <c r="I14" i="43"/>
  <c r="H14" i="43"/>
  <c r="G14" i="43"/>
  <c r="F14" i="43"/>
  <c r="L12" i="43"/>
  <c r="L11" i="43"/>
  <c r="L10" i="43"/>
  <c r="L8" i="43"/>
  <c r="L7" i="43"/>
  <c r="L4" i="43"/>
  <c r="K4" i="43"/>
  <c r="J4" i="43"/>
  <c r="I4" i="43"/>
  <c r="H4" i="43"/>
  <c r="G4" i="43"/>
  <c r="F4" i="43"/>
  <c r="T31" i="42"/>
  <c r="T30" i="42"/>
  <c r="T29" i="42"/>
  <c r="T28" i="42"/>
  <c r="T27" i="42"/>
  <c r="T26" i="42"/>
  <c r="T25" i="42"/>
  <c r="T11" i="42"/>
  <c r="T10" i="42"/>
  <c r="T9" i="42"/>
  <c r="T8" i="42"/>
  <c r="T7" i="42"/>
  <c r="T6" i="42"/>
  <c r="T5" i="42"/>
  <c r="O48" i="32" l="1"/>
  <c r="P35" i="32"/>
  <c r="P16" i="32"/>
  <c r="O75" i="32"/>
  <c r="P75" i="32" s="1"/>
  <c r="P73" i="32"/>
  <c r="N12" i="32"/>
  <c r="N20" i="32"/>
  <c r="N48" i="32"/>
  <c r="N50" i="32" s="1"/>
  <c r="P9" i="32"/>
  <c r="P14" i="32"/>
  <c r="O20" i="32"/>
  <c r="P18" i="32"/>
  <c r="P22" i="32"/>
  <c r="O24" i="32"/>
  <c r="P24" i="32" s="1"/>
  <c r="P7" i="32"/>
  <c r="O12" i="32"/>
  <c r="J27" i="53"/>
  <c r="O144" i="32"/>
  <c r="N38" i="32"/>
  <c r="N62" i="32"/>
  <c r="N71" i="32"/>
  <c r="N111" i="32"/>
  <c r="N119" i="32"/>
  <c r="N136" i="32"/>
  <c r="L109" i="32"/>
  <c r="O109" i="32"/>
  <c r="O111" i="32" s="1"/>
  <c r="N46" i="32"/>
  <c r="N87" i="32"/>
  <c r="N95" i="32"/>
  <c r="N144" i="32"/>
  <c r="L132" i="32"/>
  <c r="O132" i="32"/>
  <c r="O136" i="32" s="1"/>
  <c r="L33" i="32"/>
  <c r="L42" i="32"/>
  <c r="O46" i="32"/>
  <c r="P46" i="32" s="1"/>
  <c r="L115" i="32"/>
  <c r="O115" i="32"/>
  <c r="O119" i="32" s="1"/>
  <c r="O38" i="32"/>
  <c r="P38" i="32" s="1"/>
  <c r="O62" i="32"/>
  <c r="O71" i="32"/>
  <c r="L142" i="32"/>
  <c r="E156" i="40"/>
  <c r="E193" i="40"/>
  <c r="E195" i="40"/>
  <c r="O8" i="40"/>
  <c r="O15" i="40" s="1"/>
  <c r="O157" i="40"/>
  <c r="O9" i="40"/>
  <c r="O16" i="40" s="1"/>
  <c r="G120" i="40"/>
  <c r="K126" i="40" s="1"/>
  <c r="E113" i="37"/>
  <c r="E70" i="37"/>
  <c r="E120" i="40"/>
  <c r="E8" i="40"/>
  <c r="M49" i="40"/>
  <c r="E85" i="40"/>
  <c r="F157" i="40"/>
  <c r="H163" i="40" s="1"/>
  <c r="G157" i="40"/>
  <c r="J163" i="40" s="1"/>
  <c r="O10" i="40"/>
  <c r="O17" i="40" s="1"/>
  <c r="O85" i="40"/>
  <c r="P90" i="40" s="1"/>
  <c r="O119" i="40"/>
  <c r="P125" i="40" s="1"/>
  <c r="K19" i="29"/>
  <c r="E119" i="40"/>
  <c r="N49" i="40"/>
  <c r="N55" i="40" s="1"/>
  <c r="E157" i="40"/>
  <c r="N195" i="40"/>
  <c r="N202" i="40" s="1"/>
  <c r="F195" i="40"/>
  <c r="H202" i="40" s="1"/>
  <c r="G49" i="40"/>
  <c r="K55" i="40" s="1"/>
  <c r="E48" i="40"/>
  <c r="E49" i="40"/>
  <c r="E10" i="40"/>
  <c r="E194" i="40"/>
  <c r="E9" i="40"/>
  <c r="N193" i="40"/>
  <c r="N200" i="40" s="1"/>
  <c r="O194" i="40"/>
  <c r="P201" i="40" s="1"/>
  <c r="O120" i="40"/>
  <c r="M120" i="40"/>
  <c r="M195" i="40"/>
  <c r="O195" i="40"/>
  <c r="G195" i="40"/>
  <c r="F10" i="40"/>
  <c r="M10" i="40"/>
  <c r="N10" i="40"/>
  <c r="N120" i="40"/>
  <c r="F120" i="40"/>
  <c r="O49" i="40"/>
  <c r="O156" i="40"/>
  <c r="P162" i="40" s="1"/>
  <c r="G10" i="40"/>
  <c r="O48" i="40"/>
  <c r="O54" i="40" s="1"/>
  <c r="F49" i="40"/>
  <c r="H36" i="28"/>
  <c r="J27" i="28"/>
  <c r="Y27" i="28" s="1"/>
  <c r="O193" i="40"/>
  <c r="E112" i="37"/>
  <c r="E117" i="37" s="1"/>
  <c r="R193" i="40" s="1"/>
  <c r="G193" i="40" s="1"/>
  <c r="K200" i="40" s="1"/>
  <c r="D112" i="37"/>
  <c r="D117" i="37" s="1"/>
  <c r="Q193" i="40" s="1"/>
  <c r="F193" i="40" s="1"/>
  <c r="H200" i="40" s="1"/>
  <c r="E38" i="37"/>
  <c r="E36" i="37"/>
  <c r="D36" i="37"/>
  <c r="D38" i="37"/>
  <c r="N48" i="40"/>
  <c r="M48" i="40"/>
  <c r="Q9" i="28"/>
  <c r="Q18" i="28" s="1"/>
  <c r="I36" i="28"/>
  <c r="J31" i="28"/>
  <c r="Y31" i="28" s="1"/>
  <c r="P163" i="40"/>
  <c r="O163" i="40"/>
  <c r="N157" i="40"/>
  <c r="M157" i="40"/>
  <c r="D163" i="40"/>
  <c r="H157" i="40"/>
  <c r="T13" i="28"/>
  <c r="V13" i="28" s="1"/>
  <c r="Y13" i="28" s="1"/>
  <c r="T18" i="28"/>
  <c r="Y30" i="28"/>
  <c r="K36" i="28"/>
  <c r="G36" i="28"/>
  <c r="E118" i="37"/>
  <c r="N194" i="40"/>
  <c r="M194" i="40"/>
  <c r="D118" i="37"/>
  <c r="D115" i="37"/>
  <c r="U18" i="28"/>
  <c r="E94" i="37"/>
  <c r="E92" i="37"/>
  <c r="M156" i="40"/>
  <c r="D94" i="37"/>
  <c r="D92" i="37"/>
  <c r="N156" i="40"/>
  <c r="O125" i="40"/>
  <c r="E72" i="37"/>
  <c r="E74" i="37"/>
  <c r="D74" i="37"/>
  <c r="D72" i="37"/>
  <c r="N119" i="40"/>
  <c r="M119" i="40"/>
  <c r="V38" i="38"/>
  <c r="V12" i="28"/>
  <c r="Y12" i="28" s="1"/>
  <c r="E13" i="37"/>
  <c r="E18" i="37" s="1"/>
  <c r="R9" i="40" s="1"/>
  <c r="G9" i="40" s="1"/>
  <c r="I9" i="40"/>
  <c r="K9" i="40" s="1"/>
  <c r="D12" i="37"/>
  <c r="D17" i="37" s="1"/>
  <c r="E12" i="37"/>
  <c r="I8" i="40"/>
  <c r="K8" i="40" s="1"/>
  <c r="P8" i="28"/>
  <c r="P18" i="28" s="1"/>
  <c r="E52" i="37"/>
  <c r="E55" i="37"/>
  <c r="E53" i="37"/>
  <c r="N85" i="40"/>
  <c r="M85" i="40"/>
  <c r="D55" i="37"/>
  <c r="R7" i="28"/>
  <c r="L121" i="32"/>
  <c r="L107" i="32"/>
  <c r="L48" i="32"/>
  <c r="L7" i="32"/>
  <c r="L10" i="32"/>
  <c r="L91" i="32"/>
  <c r="L18" i="32"/>
  <c r="L35" i="32"/>
  <c r="L64" i="32"/>
  <c r="L73" i="32"/>
  <c r="L22" i="32"/>
  <c r="L9" i="32"/>
  <c r="L134" i="32"/>
  <c r="L146" i="32"/>
  <c r="L69" i="32"/>
  <c r="L16" i="32"/>
  <c r="L36" i="32"/>
  <c r="L40" i="32"/>
  <c r="L44" i="32"/>
  <c r="L60" i="32"/>
  <c r="L66" i="32"/>
  <c r="L85" i="32"/>
  <c r="L89" i="32"/>
  <c r="L117" i="32"/>
  <c r="L67" i="32"/>
  <c r="L83" i="32"/>
  <c r="L97" i="32"/>
  <c r="L14" i="32"/>
  <c r="L58" i="32"/>
  <c r="L140" i="32"/>
  <c r="L131" i="32"/>
  <c r="L138" i="32"/>
  <c r="L113" i="32"/>
  <c r="J11" i="44"/>
  <c r="J25" i="28"/>
  <c r="Y34" i="28"/>
  <c r="V9" i="28"/>
  <c r="Y9" i="28" s="1"/>
  <c r="O150" i="32" l="1"/>
  <c r="P62" i="32"/>
  <c r="P71" i="32"/>
  <c r="N26" i="32"/>
  <c r="P48" i="32"/>
  <c r="P20" i="32"/>
  <c r="O50" i="32"/>
  <c r="P50" i="32" s="1"/>
  <c r="O26" i="32"/>
  <c r="P26" i="32" s="1"/>
  <c r="P12" i="32"/>
  <c r="N150" i="32"/>
  <c r="O77" i="32"/>
  <c r="N101" i="32"/>
  <c r="N125" i="32"/>
  <c r="N52" i="32"/>
  <c r="N77" i="32"/>
  <c r="O125" i="32"/>
  <c r="O52" i="32"/>
  <c r="P52" i="32" s="1"/>
  <c r="P15" i="40"/>
  <c r="O201" i="40"/>
  <c r="P17" i="40"/>
  <c r="C202" i="40"/>
  <c r="J126" i="40"/>
  <c r="K163" i="40"/>
  <c r="P16" i="40"/>
  <c r="C163" i="40"/>
  <c r="F163" i="40"/>
  <c r="F126" i="40"/>
  <c r="I163" i="40"/>
  <c r="O162" i="40"/>
  <c r="E126" i="40"/>
  <c r="H120" i="40"/>
  <c r="D202" i="40"/>
  <c r="D15" i="37"/>
  <c r="M202" i="40"/>
  <c r="M200" i="40"/>
  <c r="O90" i="40"/>
  <c r="P54" i="40"/>
  <c r="M55" i="40"/>
  <c r="F55" i="40"/>
  <c r="E55" i="40"/>
  <c r="I202" i="40"/>
  <c r="J55" i="40"/>
  <c r="I55" i="40"/>
  <c r="D55" i="40"/>
  <c r="H55" i="40"/>
  <c r="C55" i="40"/>
  <c r="I126" i="40"/>
  <c r="D126" i="40"/>
  <c r="H126" i="40"/>
  <c r="C126" i="40"/>
  <c r="M17" i="40"/>
  <c r="N17" i="40"/>
  <c r="H17" i="40"/>
  <c r="C17" i="40"/>
  <c r="I17" i="40"/>
  <c r="D17" i="40"/>
  <c r="P10" i="40"/>
  <c r="P55" i="40"/>
  <c r="O55" i="40"/>
  <c r="P49" i="40"/>
  <c r="N126" i="40"/>
  <c r="M126" i="40"/>
  <c r="K202" i="40"/>
  <c r="F202" i="40"/>
  <c r="H195" i="40"/>
  <c r="J202" i="40"/>
  <c r="E202" i="40"/>
  <c r="P120" i="40"/>
  <c r="P126" i="40"/>
  <c r="O126" i="40"/>
  <c r="K17" i="40"/>
  <c r="F17" i="40"/>
  <c r="J17" i="40"/>
  <c r="E17" i="40"/>
  <c r="H10" i="40"/>
  <c r="H49" i="40"/>
  <c r="P202" i="40"/>
  <c r="P195" i="40"/>
  <c r="O202" i="40"/>
  <c r="E200" i="40"/>
  <c r="F200" i="40"/>
  <c r="J200" i="40"/>
  <c r="E115" i="37"/>
  <c r="P200" i="40"/>
  <c r="O200" i="40"/>
  <c r="P193" i="40"/>
  <c r="I200" i="40"/>
  <c r="D200" i="40"/>
  <c r="C200" i="40"/>
  <c r="H193" i="40"/>
  <c r="R48" i="40"/>
  <c r="G48" i="40" s="1"/>
  <c r="E54" i="40" s="1"/>
  <c r="E40" i="37"/>
  <c r="F25" i="29" s="1"/>
  <c r="N54" i="40"/>
  <c r="P48" i="40"/>
  <c r="M54" i="40"/>
  <c r="D40" i="37"/>
  <c r="Q48" i="40"/>
  <c r="F48" i="40" s="1"/>
  <c r="E163" i="40"/>
  <c r="N163" i="40"/>
  <c r="P157" i="40"/>
  <c r="M163" i="40"/>
  <c r="E120" i="37"/>
  <c r="J25" i="29" s="1"/>
  <c r="R194" i="40"/>
  <c r="G194" i="40" s="1"/>
  <c r="E201" i="40" s="1"/>
  <c r="D120" i="37"/>
  <c r="Q194" i="40"/>
  <c r="F194" i="40" s="1"/>
  <c r="N201" i="40"/>
  <c r="P194" i="40"/>
  <c r="M201" i="40"/>
  <c r="R156" i="40"/>
  <c r="G156" i="40" s="1"/>
  <c r="E162" i="40" s="1"/>
  <c r="E96" i="37"/>
  <c r="I25" i="29" s="1"/>
  <c r="N162" i="40"/>
  <c r="P156" i="40"/>
  <c r="M162" i="40"/>
  <c r="Q156" i="40"/>
  <c r="F156" i="40" s="1"/>
  <c r="D96" i="37"/>
  <c r="E76" i="37"/>
  <c r="H25" i="29" s="1"/>
  <c r="H33" i="29" s="1"/>
  <c r="H35" i="29" s="1"/>
  <c r="R119" i="40"/>
  <c r="G119" i="40" s="1"/>
  <c r="E125" i="40" s="1"/>
  <c r="N125" i="40"/>
  <c r="P119" i="40"/>
  <c r="M125" i="40"/>
  <c r="D76" i="37"/>
  <c r="Q119" i="40"/>
  <c r="F119" i="40" s="1"/>
  <c r="K16" i="40"/>
  <c r="J16" i="40"/>
  <c r="F16" i="40"/>
  <c r="N9" i="40"/>
  <c r="M9" i="40"/>
  <c r="F9" i="40"/>
  <c r="V8" i="28"/>
  <c r="Y8" i="28" s="1"/>
  <c r="E17" i="37"/>
  <c r="E15" i="37"/>
  <c r="N8" i="40"/>
  <c r="M8" i="40"/>
  <c r="Q8" i="40"/>
  <c r="F8" i="40" s="1"/>
  <c r="D20" i="37"/>
  <c r="E56" i="37"/>
  <c r="G25" i="29" s="1"/>
  <c r="R85" i="40"/>
  <c r="G85" i="40" s="1"/>
  <c r="E90" i="40" s="1"/>
  <c r="Q85" i="40"/>
  <c r="F85" i="40" s="1"/>
  <c r="D56" i="37"/>
  <c r="N90" i="40"/>
  <c r="P85" i="40"/>
  <c r="M90" i="40"/>
  <c r="V7" i="28"/>
  <c r="Y7" i="28" s="1"/>
  <c r="R18" i="28"/>
  <c r="I10" i="34"/>
  <c r="J36" i="28"/>
  <c r="Y36" i="28" s="1"/>
  <c r="Y25" i="28"/>
  <c r="P77" i="32" l="1"/>
  <c r="C169" i="40"/>
  <c r="D169" i="40"/>
  <c r="E209" i="40"/>
  <c r="C132" i="40"/>
  <c r="E61" i="40"/>
  <c r="C61" i="40"/>
  <c r="C209" i="40"/>
  <c r="D207" i="40"/>
  <c r="D209" i="40"/>
  <c r="C24" i="40"/>
  <c r="E207" i="40"/>
  <c r="E24" i="40"/>
  <c r="E132" i="40"/>
  <c r="D24" i="40"/>
  <c r="D132" i="40"/>
  <c r="D61" i="40"/>
  <c r="C207" i="40"/>
  <c r="J54" i="40"/>
  <c r="F54" i="40"/>
  <c r="K54" i="40"/>
  <c r="I54" i="40"/>
  <c r="D54" i="40"/>
  <c r="H48" i="40"/>
  <c r="E60" i="40" s="1"/>
  <c r="H54" i="40"/>
  <c r="C54" i="40"/>
  <c r="E42" i="37"/>
  <c r="F6" i="29"/>
  <c r="E169" i="40"/>
  <c r="F169" i="40" s="1"/>
  <c r="J201" i="40"/>
  <c r="F201" i="40"/>
  <c r="K201" i="40"/>
  <c r="I201" i="40"/>
  <c r="D201" i="40"/>
  <c r="H194" i="40"/>
  <c r="E208" i="40" s="1"/>
  <c r="H201" i="40"/>
  <c r="C201" i="40"/>
  <c r="J6" i="29"/>
  <c r="E122" i="37"/>
  <c r="F162" i="40"/>
  <c r="K162" i="40"/>
  <c r="J162" i="40"/>
  <c r="I162" i="40"/>
  <c r="D162" i="40"/>
  <c r="H156" i="40"/>
  <c r="E168" i="40" s="1"/>
  <c r="H162" i="40"/>
  <c r="C162" i="40"/>
  <c r="I6" i="29"/>
  <c r="E98" i="37"/>
  <c r="F125" i="40"/>
  <c r="K125" i="40"/>
  <c r="J125" i="40"/>
  <c r="I125" i="40"/>
  <c r="D125" i="40"/>
  <c r="H119" i="40"/>
  <c r="E131" i="40" s="1"/>
  <c r="H125" i="40"/>
  <c r="C125" i="40"/>
  <c r="H6" i="29"/>
  <c r="E78" i="37"/>
  <c r="N16" i="40"/>
  <c r="P9" i="40"/>
  <c r="M16" i="40"/>
  <c r="E16" i="40"/>
  <c r="I16" i="40"/>
  <c r="D16" i="40"/>
  <c r="H9" i="40"/>
  <c r="H16" i="40"/>
  <c r="C16" i="40"/>
  <c r="Y18" i="28"/>
  <c r="R8" i="40"/>
  <c r="G8" i="40" s="1"/>
  <c r="E15" i="40" s="1"/>
  <c r="E20" i="37"/>
  <c r="E25" i="29" s="1"/>
  <c r="K25" i="29" s="1"/>
  <c r="E6" i="29"/>
  <c r="E32" i="29" s="1"/>
  <c r="H15" i="40"/>
  <c r="C15" i="40"/>
  <c r="I15" i="40"/>
  <c r="D15" i="40"/>
  <c r="M15" i="40"/>
  <c r="P8" i="40"/>
  <c r="N15" i="40"/>
  <c r="J90" i="40"/>
  <c r="F90" i="40"/>
  <c r="K90" i="40"/>
  <c r="G6" i="29"/>
  <c r="G32" i="29" s="1"/>
  <c r="E58" i="37"/>
  <c r="I90" i="40"/>
  <c r="D90" i="40"/>
  <c r="H85" i="40"/>
  <c r="E95" i="40" s="1"/>
  <c r="E96" i="40" s="1"/>
  <c r="I111" i="40" s="1"/>
  <c r="G21" i="29" s="1"/>
  <c r="H90" i="40"/>
  <c r="C90" i="40"/>
  <c r="V18" i="28"/>
  <c r="H10" i="34"/>
  <c r="H15" i="34" s="1"/>
  <c r="E10" i="34"/>
  <c r="I212" i="40"/>
  <c r="I15" i="34"/>
  <c r="D10" i="34"/>
  <c r="G10" i="34"/>
  <c r="F10" i="34"/>
  <c r="I172" i="40" l="1"/>
  <c r="F209" i="40"/>
  <c r="E210" i="40"/>
  <c r="H23" i="29"/>
  <c r="H32" i="29"/>
  <c r="I23" i="29"/>
  <c r="I32" i="29"/>
  <c r="F23" i="29"/>
  <c r="F32" i="29"/>
  <c r="J23" i="29"/>
  <c r="J32" i="29"/>
  <c r="H8" i="40"/>
  <c r="E22" i="40" s="1"/>
  <c r="C208" i="40"/>
  <c r="F61" i="40"/>
  <c r="E62" i="40"/>
  <c r="D208" i="40"/>
  <c r="D210" i="40" s="1"/>
  <c r="F132" i="40"/>
  <c r="F24" i="40"/>
  <c r="E133" i="40"/>
  <c r="C60" i="40"/>
  <c r="C62" i="40" s="1"/>
  <c r="F207" i="40"/>
  <c r="D60" i="40"/>
  <c r="D62" i="40" s="1"/>
  <c r="I72" i="40" s="1"/>
  <c r="F8" i="29" s="1"/>
  <c r="E170" i="40"/>
  <c r="D168" i="40"/>
  <c r="D170" i="40" s="1"/>
  <c r="C168" i="40"/>
  <c r="C131" i="40"/>
  <c r="D131" i="40"/>
  <c r="D133" i="40" s="1"/>
  <c r="C23" i="40"/>
  <c r="E23" i="40"/>
  <c r="D23" i="40"/>
  <c r="E23" i="29"/>
  <c r="E22" i="37"/>
  <c r="F15" i="40"/>
  <c r="C22" i="40" s="1"/>
  <c r="K15" i="40"/>
  <c r="J15" i="40"/>
  <c r="C95" i="40"/>
  <c r="C96" i="40" s="1"/>
  <c r="I102" i="40" s="1"/>
  <c r="G13" i="29" s="1"/>
  <c r="D95" i="40"/>
  <c r="D96" i="40" s="1"/>
  <c r="I107" i="40" s="1"/>
  <c r="G18" i="29" s="1"/>
  <c r="G23" i="29"/>
  <c r="K6" i="29"/>
  <c r="K23" i="29" s="1"/>
  <c r="I64" i="40"/>
  <c r="E15" i="34"/>
  <c r="G15" i="34"/>
  <c r="I135" i="40"/>
  <c r="I98" i="40"/>
  <c r="F15" i="34"/>
  <c r="D15" i="34"/>
  <c r="I27" i="40"/>
  <c r="I185" i="40" l="1"/>
  <c r="I186" i="40" s="1"/>
  <c r="I144" i="40"/>
  <c r="H18" i="29" s="1"/>
  <c r="I148" i="40"/>
  <c r="H21" i="29" s="1"/>
  <c r="I77" i="40"/>
  <c r="F21" i="29" s="1"/>
  <c r="K13" i="29"/>
  <c r="K8" i="29"/>
  <c r="F208" i="40"/>
  <c r="F210" i="40" s="1"/>
  <c r="I210" i="40" s="1"/>
  <c r="C210" i="40"/>
  <c r="J27" i="29" s="1"/>
  <c r="D22" i="40"/>
  <c r="D25" i="40" s="1"/>
  <c r="I38" i="40" s="1"/>
  <c r="E10" i="29" s="1"/>
  <c r="F60" i="40"/>
  <c r="F62" i="40" s="1"/>
  <c r="C170" i="40"/>
  <c r="F168" i="40"/>
  <c r="F170" i="40" s="1"/>
  <c r="F131" i="40"/>
  <c r="F133" i="40" s="1"/>
  <c r="C133" i="40"/>
  <c r="F23" i="40"/>
  <c r="E25" i="40"/>
  <c r="I40" i="40" s="1"/>
  <c r="E21" i="29" s="1"/>
  <c r="C25" i="40"/>
  <c r="F95" i="40"/>
  <c r="F96" i="40" s="1"/>
  <c r="I112" i="40" s="1"/>
  <c r="H27" i="29" l="1"/>
  <c r="I149" i="40"/>
  <c r="I27" i="29"/>
  <c r="G27" i="29"/>
  <c r="I78" i="40"/>
  <c r="F22" i="40"/>
  <c r="F25" i="40" s="1"/>
  <c r="I25" i="40" s="1"/>
  <c r="K10" i="29"/>
  <c r="I96" i="40"/>
  <c r="I62" i="40"/>
  <c r="I170" i="40"/>
  <c r="I133" i="40"/>
  <c r="K21" i="29"/>
  <c r="I32" i="40"/>
  <c r="E14" i="29" s="1"/>
  <c r="K14" i="29" s="1"/>
  <c r="K18" i="29" l="1"/>
  <c r="F27" i="29"/>
  <c r="I41" i="40"/>
  <c r="E27" i="29"/>
  <c r="K27" i="29"/>
</calcChain>
</file>

<file path=xl/sharedStrings.xml><?xml version="1.0" encoding="utf-8"?>
<sst xmlns="http://schemas.openxmlformats.org/spreadsheetml/2006/main" count="2137" uniqueCount="374">
  <si>
    <t>Forest</t>
  </si>
  <si>
    <t>Wetland</t>
  </si>
  <si>
    <t>Total</t>
  </si>
  <si>
    <t>Forestry</t>
  </si>
  <si>
    <t>Agriculture</t>
  </si>
  <si>
    <t>Government</t>
  </si>
  <si>
    <t>Households</t>
  </si>
  <si>
    <t>Cropland</t>
  </si>
  <si>
    <t>Area</t>
  </si>
  <si>
    <t>q0</t>
  </si>
  <si>
    <t>q1</t>
  </si>
  <si>
    <t>p0</t>
  </si>
  <si>
    <t>p1</t>
  </si>
  <si>
    <t>Seagrass</t>
  </si>
  <si>
    <t>Lake</t>
  </si>
  <si>
    <t>Urban areas</t>
  </si>
  <si>
    <t>Wood provisioning</t>
  </si>
  <si>
    <t>Global climate regulation</t>
  </si>
  <si>
    <t>Recreation related</t>
  </si>
  <si>
    <t>Crop provisioning</t>
  </si>
  <si>
    <t>Water purification</t>
  </si>
  <si>
    <t>Recreation-related</t>
  </si>
  <si>
    <t>Wild fish biomass provisioning</t>
  </si>
  <si>
    <t>tonnes</t>
  </si>
  <si>
    <t>Price</t>
  </si>
  <si>
    <t>Wild fish provisioning</t>
  </si>
  <si>
    <t>TOTAL</t>
  </si>
  <si>
    <t>Ecosystem type</t>
  </si>
  <si>
    <t>Opening</t>
  </si>
  <si>
    <t>Closing</t>
  </si>
  <si>
    <t>Ecosystem services (physical flows)</t>
  </si>
  <si>
    <t>N removed (tonnes)</t>
  </si>
  <si>
    <t># visits</t>
  </si>
  <si>
    <t>Ecosystem services (prices)</t>
  </si>
  <si>
    <t>Ecosystem services (exchange values)</t>
  </si>
  <si>
    <t>Users</t>
  </si>
  <si>
    <t>Fisheries</t>
  </si>
  <si>
    <t>Energy &amp; water supply</t>
  </si>
  <si>
    <t>$/tonnes</t>
  </si>
  <si>
    <t>$/N removed (tonnes)</t>
  </si>
  <si>
    <t>$/visit</t>
  </si>
  <si>
    <t>$</t>
  </si>
  <si>
    <t>Opening extent</t>
  </si>
  <si>
    <t>Additions to extent</t>
  </si>
  <si>
    <t>Managed expansion</t>
  </si>
  <si>
    <t>Unmanaged expansion</t>
  </si>
  <si>
    <t>Reductions in extent</t>
  </si>
  <si>
    <t>Managed reductions</t>
  </si>
  <si>
    <t>Unmanaged reductions</t>
  </si>
  <si>
    <t>Net change in extent</t>
  </si>
  <si>
    <t>Closing extent</t>
  </si>
  <si>
    <t>Total Supply resident  ecosystem assets</t>
  </si>
  <si>
    <t>Supply from non-resident ecosystem assets - Imports</t>
  </si>
  <si>
    <t>TOTAL SUPPLY</t>
  </si>
  <si>
    <t>SUPPLY</t>
  </si>
  <si>
    <t>UNITS OF MEASURE</t>
  </si>
  <si>
    <t>Provisioning services</t>
  </si>
  <si>
    <t>Biomass provisioning</t>
  </si>
  <si>
    <t>Wood provisioning services</t>
  </si>
  <si>
    <t>Wild fish and other natural aquatic biomass provisioning services</t>
  </si>
  <si>
    <t>Regulating and maintenance services</t>
  </si>
  <si>
    <t>Global climate regulation services</t>
  </si>
  <si>
    <t>Water purification services</t>
  </si>
  <si>
    <t>Cultural services</t>
  </si>
  <si>
    <t>Recreation-related services</t>
  </si>
  <si>
    <t xml:space="preserve">Total Use by economic units </t>
  </si>
  <si>
    <t>Total use resident  ecosystem assets</t>
  </si>
  <si>
    <t>Exports - intermediate services</t>
  </si>
  <si>
    <t>Total Use by ecosystem assets</t>
  </si>
  <si>
    <t>TOTAL USE</t>
  </si>
  <si>
    <t>Total  Industry</t>
  </si>
  <si>
    <t>Government consumption</t>
  </si>
  <si>
    <t>Household consumption</t>
  </si>
  <si>
    <t>Exports - final ecosystem services</t>
  </si>
  <si>
    <t>Electricity, gas, steam and air conditioning supply</t>
  </si>
  <si>
    <t>USE</t>
  </si>
  <si>
    <t>Opening value</t>
  </si>
  <si>
    <t>Ecosystem enhancement</t>
  </si>
  <si>
    <t>Ecosystem degradation</t>
  </si>
  <si>
    <t>Ecosystem conversions</t>
  </si>
  <si>
    <t>Additions</t>
  </si>
  <si>
    <t>Reductions</t>
  </si>
  <si>
    <t>Other changes in volume of ecosystem assets</t>
  </si>
  <si>
    <t>Catastrophic losses</t>
  </si>
  <si>
    <t>Revaluations</t>
  </si>
  <si>
    <t xml:space="preserve">Net change in value </t>
  </si>
  <si>
    <t>Closing value</t>
  </si>
  <si>
    <t>Quantity</t>
  </si>
  <si>
    <t>Change in NPV</t>
  </si>
  <si>
    <t>p1-p0</t>
  </si>
  <si>
    <t>q1-q0</t>
  </si>
  <si>
    <t>a0</t>
  </si>
  <si>
    <t>a1</t>
  </si>
  <si>
    <t>SEEA Ecosystem Condition Typology Class</t>
  </si>
  <si>
    <t>Physical state</t>
  </si>
  <si>
    <t>Variable descriptor</t>
  </si>
  <si>
    <t>Chemical state</t>
  </si>
  <si>
    <t>Compositional state</t>
  </si>
  <si>
    <t>Structural state</t>
  </si>
  <si>
    <t>Functional state</t>
  </si>
  <si>
    <t>Abiotic characteristics</t>
  </si>
  <si>
    <t>Biotic characteristics</t>
  </si>
  <si>
    <t>Water clarity</t>
  </si>
  <si>
    <t>Nitrogen concentration</t>
  </si>
  <si>
    <t>Fish species richness</t>
  </si>
  <si>
    <t>Ratio between biomass of predatory fish and total fish</t>
  </si>
  <si>
    <t>Biological oxygen demand</t>
  </si>
  <si>
    <t>Share of lake shoreline with natural vegetation</t>
  </si>
  <si>
    <t>Measurement unit</t>
  </si>
  <si>
    <t>Variable values (observed)</t>
  </si>
  <si>
    <t>Reference level values</t>
  </si>
  <si>
    <t>Upper level</t>
  </si>
  <si>
    <t>Lower level</t>
  </si>
  <si>
    <t>m Secchi depth</t>
  </si>
  <si>
    <t>Indicator values (0 - 1)</t>
  </si>
  <si>
    <t>total N mg/l</t>
  </si>
  <si>
    <t>ug/l</t>
  </si>
  <si>
    <t>number</t>
  </si>
  <si>
    <t>percentage</t>
  </si>
  <si>
    <t>mg O2/l</t>
  </si>
  <si>
    <t>Total abiotic</t>
  </si>
  <si>
    <t>Total biotic</t>
  </si>
  <si>
    <t>Ecosystem condition account Stage 3</t>
  </si>
  <si>
    <t>Ecosystem condition account Stage 1</t>
  </si>
  <si>
    <t>Ecosystem condition account Stage 2</t>
  </si>
  <si>
    <t>Duration of water inundation/saturation</t>
  </si>
  <si>
    <t>% time</t>
  </si>
  <si>
    <t>Dragonfly and damselfly sepcies richness</t>
  </si>
  <si>
    <t>number per sampling day</t>
  </si>
  <si>
    <t>Vegetation cover (native macrophytes)</t>
  </si>
  <si>
    <t>percentage area</t>
  </si>
  <si>
    <t>Intensity of surrounding land use within a 50m buffer area</t>
  </si>
  <si>
    <t>% area with low intensity land use</t>
  </si>
  <si>
    <t>Soil organic carbon</t>
  </si>
  <si>
    <t>g SOC / kg</t>
  </si>
  <si>
    <t>Farmland bird species richness</t>
  </si>
  <si>
    <t>Farmland bird index</t>
  </si>
  <si>
    <t>Crop diversity</t>
  </si>
  <si>
    <t>Simpsons diversity index</t>
  </si>
  <si>
    <t>Share of organic farming</t>
  </si>
  <si>
    <t>%</t>
  </si>
  <si>
    <t>Gross primary production</t>
  </si>
  <si>
    <t>kg C/m2</t>
  </si>
  <si>
    <t>Share of semi-natural vegetation</t>
  </si>
  <si>
    <t>Nitrogen dioxide (NO2) concentration</t>
  </si>
  <si>
    <t>ug/m3</t>
  </si>
  <si>
    <t>Bird species richness</t>
  </si>
  <si>
    <t>Number per sampling day</t>
  </si>
  <si>
    <t>Tree cover</t>
  </si>
  <si>
    <t>Landscape mosaic - share of dominant natural land types in the surrounding landscape</t>
  </si>
  <si>
    <t>Average patch size</t>
  </si>
  <si>
    <t>NTU</t>
  </si>
  <si>
    <t>m2</t>
  </si>
  <si>
    <t>Chlorophyll a concentration</t>
  </si>
  <si>
    <t>ug/L</t>
  </si>
  <si>
    <t>Number of species per sampling event</t>
  </si>
  <si>
    <t>Seagrass shoot density</t>
  </si>
  <si>
    <t>Number of shoots / m2</t>
  </si>
  <si>
    <t>Biological Oxygen Demand</t>
  </si>
  <si>
    <t>mg/L</t>
  </si>
  <si>
    <t>Seagrass meadow cover</t>
  </si>
  <si>
    <t>Soil organic carbon stock</t>
  </si>
  <si>
    <t>tC/ha</t>
  </si>
  <si>
    <t>Foliar or litter nitrogen concentration</t>
  </si>
  <si>
    <t>mg N / g dry weight</t>
  </si>
  <si>
    <t>Tree species richness</t>
  </si>
  <si>
    <t>Opening condition value</t>
  </si>
  <si>
    <t>Closing condition value</t>
  </si>
  <si>
    <t>Change in abiotic ecosystem characteristics</t>
  </si>
  <si>
    <t>Change in biotic ecosystem characteristics</t>
  </si>
  <si>
    <t>Net change in condition</t>
  </si>
  <si>
    <t>Check</t>
  </si>
  <si>
    <t>Change in indicator (level)</t>
  </si>
  <si>
    <t>Net present value</t>
  </si>
  <si>
    <t>Q0</t>
  </si>
  <si>
    <t>Q1</t>
  </si>
  <si>
    <t>Q1-Q0</t>
  </si>
  <si>
    <t>Degradation</t>
  </si>
  <si>
    <t>Enhancement</t>
  </si>
  <si>
    <t>Change in condition</t>
  </si>
  <si>
    <t>Upward reappraisal</t>
  </si>
  <si>
    <t>Downward reappraisal</t>
  </si>
  <si>
    <t xml:space="preserve">Revaluation </t>
  </si>
  <si>
    <t>Ecosystem conversion</t>
  </si>
  <si>
    <t>Discount rate</t>
  </si>
  <si>
    <t>Upward reappraisals</t>
  </si>
  <si>
    <t>Downwards reappraisals</t>
  </si>
  <si>
    <t>Selected ecosystem services</t>
  </si>
  <si>
    <t>Final</t>
  </si>
  <si>
    <t>Intermediate</t>
  </si>
  <si>
    <t xml:space="preserve">(1) </t>
  </si>
  <si>
    <t>(2)</t>
  </si>
  <si>
    <t>(3)</t>
  </si>
  <si>
    <t>(4)</t>
  </si>
  <si>
    <t>(5)</t>
  </si>
  <si>
    <t>(6)</t>
  </si>
  <si>
    <t>(7)</t>
  </si>
  <si>
    <t>(8)</t>
  </si>
  <si>
    <t>(9)</t>
  </si>
  <si>
    <t>(10)</t>
  </si>
  <si>
    <t>(11)</t>
  </si>
  <si>
    <t>Weight in aggregate index</t>
  </si>
  <si>
    <t>(12)</t>
  </si>
  <si>
    <t>index (-1 to 1)</t>
  </si>
  <si>
    <t>Vegetation index - NDVI</t>
  </si>
  <si>
    <t>Vegetation water content - NDWI</t>
  </si>
  <si>
    <t>Forest area density</t>
  </si>
  <si>
    <r>
      <t>Condition variables used in the forest condition account</t>
    </r>
    <r>
      <rPr>
        <sz val="12"/>
        <color rgb="FF000000"/>
        <rFont val="Calibri"/>
        <family val="2"/>
        <scheme val="minor"/>
      </rPr>
      <t xml:space="preserve">: NDWI, an index for vegetation water content, can indicate water stress or in how far forest functions are limited by water; a higher water content relates to a better condition. Soil organic carbon and leaf nutrients are essential to healthy forests. Diverse forests are more productive and deliver more regulating ecosystem services (tree species richness). NDWI is the most commonly used vegetation condition index and used as a metric for forest functional state. Forest area density measures the proportion of the pixels in a surrounding fixed-area neighborhood that are forest. Intact forests have a value of 100%. </t>
    </r>
  </si>
  <si>
    <r>
      <t>Condition variables used in the lake condition account</t>
    </r>
    <r>
      <rPr>
        <sz val="12"/>
        <color rgb="FF000000"/>
        <rFont val="Calibri"/>
        <family val="2"/>
        <scheme val="minor"/>
      </rPr>
      <t xml:space="preserve">. Lakes in high condition have clear water (water clarity – Secchi disk depth), and low but sufficient levels of nutrients (nitrogen concentration). Chlorophyll concentration is not high because it is kept under control by zooplankton and a diverse fish community (fish species richness) with a high proportion of predatory fish species. Biological oxygen demand is a proxy for the organic pollution of the lake so low values are related to a high condition. The lake shoreline of high condition lakes consists solely of natural vegetation. </t>
    </r>
  </si>
  <si>
    <r>
      <t xml:space="preserve">Condition variables used in the wetland condition account: </t>
    </r>
    <r>
      <rPr>
        <sz val="12"/>
        <color rgb="FF000000"/>
        <rFont val="Calibri"/>
        <family val="2"/>
        <scheme val="minor"/>
      </rPr>
      <t xml:space="preserve">Wetlands need to be covered by water all the time (Duration of water inundation) and a minimum amount of vegetation (percent area of vegetation cover). Nitrogen concentration is used as proxy for water quality. A typical group of wetland species are dragonflies and damselflies of which species richness is used as biodiversity measure. Biological oxygen demand is used to measure organic pollution. Intensive land use in the surrounding area results in poor wetland condition. </t>
    </r>
  </si>
  <si>
    <r>
      <t xml:space="preserve">Condition variables used in the cropland condition account: </t>
    </r>
    <r>
      <rPr>
        <sz val="12"/>
        <color rgb="FF000000"/>
        <rFont val="Calibri"/>
        <family val="2"/>
        <scheme val="minor"/>
      </rPr>
      <t>Crops needs healthy soils that can deliver water and nutrients so NDWI (vegetation water content) and soil organic carbon are appropriate variables where higher values relate to better condition. Farmland birds, crop diversity and share of organic farming are positively related to cropland condition. Gross primary production measures productivity, which is an essential function for cropland and it complements other variables. A level of 20% of native vegetation in cropland (trees, forest patches, unmanaged land with herbs and wild flowers) is proposed as upper level for good cropland condition.</t>
    </r>
  </si>
  <si>
    <t>Imperviousness (soil sealed per area)</t>
  </si>
  <si>
    <r>
      <t xml:space="preserve">Condition variables used in the urban ecosystem condition account: </t>
    </r>
    <r>
      <rPr>
        <sz val="12"/>
        <color rgb="FF000000"/>
        <rFont val="Calibri"/>
        <family val="2"/>
        <scheme val="minor"/>
      </rPr>
      <t xml:space="preserve">imperviousness is a measure for the area of soil sealed by artificial substrate and a key input variable to assess flood risk. Nitrogen dioxide is an air pollutant and can with other pollutants such as particulate matter or ozone, be used as variable for the chemical state of urban systems. Bird species richness is used as indicator for biotic quality of the urban ecosystem. Trees are at the basis of many urban ecosystem services so tree cover is used as condition variable to assess the structural state of urban ecosystems. The account lacks a variable to assess the functional state. Naturalness in the surrounding area expressed as the share of dominant natural land types around the urban area is used as landscape variable. This variable can also be used to map the potential for nature-based recreation in the peri-urban areas. </t>
    </r>
  </si>
  <si>
    <r>
      <t>Condition variables used in the seagrass ecosystem condition account:</t>
    </r>
    <r>
      <rPr>
        <sz val="12"/>
        <color rgb="FF000000"/>
        <rFont val="Calibri"/>
        <family val="2"/>
        <scheme val="minor"/>
      </rPr>
      <t xml:space="preserve"> As for lakes and wetlands, nutrients and organic pollutants drive the condition of seagrass beds. This is reflected in variables like water clarity (here measured as turbidity ), chlorophyll a concentration and biological oxygen demand but also in fish species richness. Other variables in the condition account are important determinants of seagrass services such as habitat for juvenile fish or carbon sequestration: the average patch size of single sea grass beds, seagrass root density, and seagrass meadow cover.</t>
    </r>
  </si>
  <si>
    <t>Water clarity - turbidity</t>
  </si>
  <si>
    <t>Urban area</t>
  </si>
  <si>
    <t>Actual flows</t>
  </si>
  <si>
    <t>Expected flows</t>
  </si>
  <si>
    <t xml:space="preserve">   Opening</t>
  </si>
  <si>
    <t xml:space="preserve">   Closing</t>
  </si>
  <si>
    <t>Expected physical flows</t>
  </si>
  <si>
    <t>Expected prices</t>
  </si>
  <si>
    <t>Expected exchange values</t>
  </si>
  <si>
    <t>tonnes N removed</t>
  </si>
  <si>
    <t>(a1-a0)</t>
  </si>
  <si>
    <t>p0q0</t>
  </si>
  <si>
    <t>p0q1</t>
  </si>
  <si>
    <t>p1q0</t>
  </si>
  <si>
    <t>p1q1</t>
  </si>
  <si>
    <t>p0a0</t>
  </si>
  <si>
    <t>p0a1</t>
  </si>
  <si>
    <t>p1a0</t>
  </si>
  <si>
    <t>p1a1</t>
  </si>
  <si>
    <t>q0a0</t>
  </si>
  <si>
    <t>q0a1</t>
  </si>
  <si>
    <t>q1a0</t>
  </si>
  <si>
    <t>q1a1</t>
  </si>
  <si>
    <t>Area effect</t>
  </si>
  <si>
    <t>Price effect</t>
  </si>
  <si>
    <t>Volume effect</t>
  </si>
  <si>
    <t>Volume (intensity)</t>
  </si>
  <si>
    <t>Expected flow</t>
  </si>
  <si>
    <t>ES0</t>
  </si>
  <si>
    <t>ES1</t>
  </si>
  <si>
    <t>NPV</t>
  </si>
  <si>
    <t>NPV0</t>
  </si>
  <si>
    <t>NPV1</t>
  </si>
  <si>
    <t>Basic data</t>
  </si>
  <si>
    <t>Results</t>
  </si>
  <si>
    <t>Decomposition components</t>
  </si>
  <si>
    <t>check</t>
  </si>
  <si>
    <t>from "ES flows"</t>
  </si>
  <si>
    <t>Qx = Esx * asset life</t>
  </si>
  <si>
    <t>from "NPV by ET"</t>
  </si>
  <si>
    <t>from "Extent"</t>
  </si>
  <si>
    <t>px = NPVx / Qx</t>
  </si>
  <si>
    <t>qx = Qx / ax</t>
  </si>
  <si>
    <t>from "Condition indices"</t>
  </si>
  <si>
    <t xml:space="preserve">Crop provisioning </t>
  </si>
  <si>
    <t>ha</t>
  </si>
  <si>
    <t>Ecosystem asset / type</t>
  </si>
  <si>
    <t>Note: One square = 100m*100m =  1 ha</t>
  </si>
  <si>
    <t>Opening extent, 1 January 2020</t>
  </si>
  <si>
    <t>Closing extent, 1 January 2020</t>
  </si>
  <si>
    <t>Closing summary table</t>
  </si>
  <si>
    <t>Opening summary table</t>
  </si>
  <si>
    <t>Ecosystem assets</t>
  </si>
  <si>
    <t>Ecosystem types</t>
  </si>
  <si>
    <t xml:space="preserve">Ecosystem extent account (ha) </t>
  </si>
  <si>
    <t>Closing Extent</t>
  </si>
  <si>
    <t>Opening Extent</t>
  </si>
  <si>
    <t>Data on ecosystem services flow</t>
  </si>
  <si>
    <t>Auxiliary sheet</t>
  </si>
  <si>
    <t>NPV by ecosystem type</t>
  </si>
  <si>
    <t>Assumptions</t>
  </si>
  <si>
    <t>Opening value
(1 January 2020)</t>
  </si>
  <si>
    <t>Closing value
(31 December 2020)</t>
  </si>
  <si>
    <r>
      <t>m</t>
    </r>
    <r>
      <rPr>
        <vertAlign val="superscript"/>
        <sz val="11"/>
        <color theme="1"/>
        <rFont val="Calibri"/>
        <family val="2"/>
        <scheme val="minor"/>
      </rPr>
      <t>3</t>
    </r>
  </si>
  <si>
    <r>
      <t>$/m</t>
    </r>
    <r>
      <rPr>
        <vertAlign val="superscript"/>
        <sz val="11"/>
        <color theme="1"/>
        <rFont val="Calibri"/>
        <family val="2"/>
        <scheme val="minor"/>
      </rPr>
      <t>3</t>
    </r>
  </si>
  <si>
    <r>
      <t>Wood provisioning (m</t>
    </r>
    <r>
      <rPr>
        <vertAlign val="superscript"/>
        <sz val="11"/>
        <color rgb="FF000000"/>
        <rFont val="Calibri"/>
        <family val="2"/>
        <scheme val="minor"/>
      </rPr>
      <t>3</t>
    </r>
    <r>
      <rPr>
        <sz val="11"/>
        <color rgb="FF000000"/>
        <rFont val="Calibri"/>
        <family val="2"/>
        <scheme val="minor"/>
      </rPr>
      <t>)</t>
    </r>
  </si>
  <si>
    <t>Recreation-related (# visits)</t>
  </si>
  <si>
    <t>Asset life (in years)</t>
  </si>
  <si>
    <t>Wild fish provisioning (tonnes)</t>
  </si>
  <si>
    <t xml:space="preserve">Water purification (tonnes N removed) </t>
  </si>
  <si>
    <t>Crop provisioning (tonnes)</t>
  </si>
  <si>
    <t xml:space="preserve">   Additions</t>
  </si>
  <si>
    <t xml:space="preserve">   Reductions</t>
  </si>
  <si>
    <t>NPV decomposition by ET</t>
  </si>
  <si>
    <t>=&gt;</t>
  </si>
  <si>
    <t>If condition change:</t>
  </si>
  <si>
    <t>Volume effect:</t>
  </si>
  <si>
    <t>Area effect:</t>
  </si>
  <si>
    <t xml:space="preserve">   Positive</t>
  </si>
  <si>
    <t xml:space="preserve">   Negative</t>
  </si>
  <si>
    <t>Price effect:</t>
  </si>
  <si>
    <t>Monetary ecosystem asset account</t>
  </si>
  <si>
    <t xml:space="preserve">Ecosystem services supply and use account in physical terms </t>
  </si>
  <si>
    <t xml:space="preserve">Ecosystem services supply and use account in monetary terms </t>
  </si>
  <si>
    <t>Type of effect</t>
  </si>
  <si>
    <t>Accounting entry</t>
  </si>
  <si>
    <t xml:space="preserve">   Negative (or 0)</t>
  </si>
  <si>
    <t xml:space="preserve">   Positive (or 0)</t>
  </si>
  <si>
    <t>Asset value / opening extent</t>
  </si>
  <si>
    <t>Asset value / closing extent</t>
  </si>
  <si>
    <t>Change in value per ha</t>
  </si>
  <si>
    <t>Opening extent (ha)</t>
  </si>
  <si>
    <t>Closing extent (ha)</t>
  </si>
  <si>
    <t xml:space="preserve">Total Use by resident economic units </t>
  </si>
  <si>
    <r>
      <t>m</t>
    </r>
    <r>
      <rPr>
        <vertAlign val="superscript"/>
        <sz val="9"/>
        <color theme="1"/>
        <rFont val="Calibri"/>
        <family val="2"/>
        <scheme val="minor"/>
      </rPr>
      <t>3</t>
    </r>
  </si>
  <si>
    <t>Ecosystem type change matrix (ha)</t>
  </si>
  <si>
    <r>
      <t>tonnes CO</t>
    </r>
    <r>
      <rPr>
        <vertAlign val="subscript"/>
        <sz val="9"/>
        <color theme="1"/>
        <rFont val="Calibri"/>
        <family val="2"/>
        <scheme val="minor"/>
      </rPr>
      <t>2</t>
    </r>
  </si>
  <si>
    <r>
      <t>$/tonnes CO</t>
    </r>
    <r>
      <rPr>
        <vertAlign val="subscript"/>
        <sz val="11"/>
        <color theme="1"/>
        <rFont val="Calibri"/>
        <family val="2"/>
        <scheme val="minor"/>
      </rPr>
      <t>2</t>
    </r>
  </si>
  <si>
    <r>
      <t>tonnes CO</t>
    </r>
    <r>
      <rPr>
        <vertAlign val="subscript"/>
        <sz val="11"/>
        <color theme="1"/>
        <rFont val="Calibri"/>
        <family val="2"/>
        <scheme val="minor"/>
      </rPr>
      <t>2</t>
    </r>
  </si>
  <si>
    <r>
      <t>Global climate regulation (tonnes CO</t>
    </r>
    <r>
      <rPr>
        <vertAlign val="subscript"/>
        <sz val="11"/>
        <color rgb="FF000000"/>
        <rFont val="Calibri"/>
        <family val="2"/>
        <scheme val="minor"/>
      </rPr>
      <t>2</t>
    </r>
    <r>
      <rPr>
        <sz val="11"/>
        <color rgb="FF000000"/>
        <rFont val="Calibri"/>
        <family val="2"/>
        <scheme val="minor"/>
      </rPr>
      <t>)</t>
    </r>
  </si>
  <si>
    <t>System of Environmental-Economic Accounting—Ecosystem Accounting (SEEA EA)</t>
  </si>
  <si>
    <t>Introduction</t>
  </si>
  <si>
    <t xml:space="preserve">This spreadsheet complements the stylised example described in the SEEA EA annex. The example, which describes ecosystem accounting for a stylised accounting area, "SEEALand", is intended to support the understanding and interpretation of the concepts described in the SEEA EA. Since there are a wide variety of combinations of ecosystem types and ecosystem services that will be present in different locations, there is no attempt  to present an example that might be considered universally applicable. Thus, this example demonstrates the accounting for a limited set of ecosystem types and ecosystem services. However, it is expected that the principles underpinning this limited example can be generalised to apply to more complex situations at the sub-national and national level or for other ecosystem accounting areas. </t>
  </si>
  <si>
    <t>Online supplement: SEEALand Stylised Example</t>
  </si>
  <si>
    <t>The SEEALand annex (available at https://seea.un.org/ecosystem-accounting) provides a full description of the ecosystem accounting context and the various assumptions made. It also presents the accounting results. Users of the spreadsheet are encouraged to read the annex to support their understanding of the spreadsheet. This complementary spreadsheet demonstrates more explicitly the accounting relationships and the relevant calculations and formulas. This presentations both supports understanding the accounting results shown in the SEEALand annex and shows the connections within and between the various ecosystem accounts as described in the chpaters of the SEEA EA.</t>
  </si>
  <si>
    <t>In providing estimates in the accounts in this example, there is no direct connection made or implied to specific data sources. That is, it is assumed in the presentation here that account-ready data are available for incorporation into the accounts. Of course, this will generally not be the situation in practice, and significant work is likely to be needed to collect and organise relevant data for use in accounting.</t>
  </si>
  <si>
    <t>This spreadsheet does not extend to include the full range of accounts that could be compiled to support the full application of the ecosystem accounts. For example, none of the thematic accounts, such as the accounts for carbon, water or species, are included. The development of such accounts to complement these ecosystem accounts may be developed at a later stage.</t>
  </si>
  <si>
    <t>Description of spreadshet tabs</t>
  </si>
  <si>
    <t>This tab shows the data on ecosystem extent in the form of maps and tables for the opening and closing of the accounting period as described in Chapter 3</t>
  </si>
  <si>
    <t>Tab #1: Ecosystem assets</t>
  </si>
  <si>
    <t>Tab #2: Extent account</t>
  </si>
  <si>
    <t>Tab #3: Change matrix</t>
  </si>
  <si>
    <t>This tab shows the ecosystem condition accounts for the six ecosystem types (ET) in SEEALand using the approach described in Chapter 5. In this presentation, the three stages of condition accounts have been merged into a single table as described in the SEEALand annex.</t>
  </si>
  <si>
    <t>This tab shows the ecosystem extent account for SEEALand following the structure described in Chapter 4 and using the data from Tab #1.</t>
  </si>
  <si>
    <t>This tab shows the ecosystem extent change matrix for SEEALand following the structure described in Chapter 4 and using the data from Tab #1.</t>
  </si>
  <si>
    <t>This tab shows the basic data about ecosystem service (ES) flows and associated prices that are used to derive entries for the physical and monetary supply and use tables following the definitions and treatments described in Chapter 6. The tab also includes data on expected flows and prices for each ecosystem service at the beginning and end of the accounting period. These data are used to derive estimates of the net present value (NPV) of the ecosystem services and assets.</t>
  </si>
  <si>
    <t>Change</t>
  </si>
  <si>
    <t>Landscape/seascape characteristics</t>
  </si>
  <si>
    <t>Condition indices account</t>
  </si>
  <si>
    <t>Index values</t>
  </si>
  <si>
    <t>Ecosystem Condition Variable Accounts</t>
  </si>
  <si>
    <t>Ecosystem Condition Indicator Accounts</t>
  </si>
  <si>
    <t>Indicator values (rescaled)</t>
  </si>
  <si>
    <t>Indicator weight</t>
  </si>
  <si>
    <t>Total landscape/seascape</t>
  </si>
  <si>
    <t>Change in landscape/seascape level characteristics</t>
  </si>
  <si>
    <t>Sum of change in characteristics</t>
  </si>
  <si>
    <t>(13)</t>
  </si>
  <si>
    <t>(14)</t>
  </si>
  <si>
    <t>No variable selected</t>
  </si>
  <si>
    <t xml:space="preserve">Change   </t>
  </si>
  <si>
    <t>Ecosystem condition index accounts</t>
  </si>
  <si>
    <t>Combined condition accounts</t>
  </si>
  <si>
    <t>Net change in condition can be derived as the change between opening and closing condition values or as the sum of the change in the three higher level ECT classes (abiotic, biotic and landscape)</t>
  </si>
  <si>
    <t>Tab #4: Condition Stage 1</t>
  </si>
  <si>
    <t>This tab shows the ecosystem condition variable account for the six ecosystem types (ET) in SEEALand following the structure described in Chapter 5 and reflecting stage 1 in the approach to measuring ecosystem condition.</t>
  </si>
  <si>
    <t>Tab #5: Condition Stage 2</t>
  </si>
  <si>
    <t>This tab shows the ecosystem condition indicator account for the six ecosystem types (ET) in SEEALand following the structure described in Chapter 5 and reflecting stage 2 in the approach to measuring ecosystem condition.</t>
  </si>
  <si>
    <t>Tab #6: Condition Stage 3</t>
  </si>
  <si>
    <t>This tab shows the ecosystem condition index account for the six ecosystem types (ET) in SEEALand following the structure described in Chapter 5 and reflecting stage 3 in the approach to measuring ecosystem condition.</t>
  </si>
  <si>
    <t xml:space="preserve">Tab #7: Combined condition accounts </t>
  </si>
  <si>
    <t>Tab #8: Condition indices</t>
  </si>
  <si>
    <t>Tab #9: ES flows</t>
  </si>
  <si>
    <t>Tab #10: Physical SUT</t>
  </si>
  <si>
    <t>Tab #11: Monetary SUT</t>
  </si>
  <si>
    <t>Tab #12: NPV by ET</t>
  </si>
  <si>
    <t>Tab #13: NPV decomposition</t>
  </si>
  <si>
    <t>Tab #14: Monetary asset account</t>
  </si>
  <si>
    <t>This tab shows the monetary ecosystem asset account for SEEALand following the structure described in Chapter 10 and using the data from Tab#12 and Tab #13.</t>
  </si>
  <si>
    <t>This tab shows the derivation of entries about the change in the NPV estimates between the opening and closing of the accounting period for each ES and ET. These entries include ecosystem degradation, ecosystem enhancement, reappraisals and revaluation. The calculations are based on the decomposition methods described in Annex 10.1 and using data from Tab #2, Tab  #8, Tab #9 and Tab #12.</t>
  </si>
  <si>
    <t>This tab shows the derivation of estimates of net present value (NPV) for each ES and each ET following the principles and recommendations described in Chapter 10 and using data from Tab#11 and other assumptions as described in the SEEALand annex.</t>
  </si>
  <si>
    <t>This tab shows the entries in the Ecosystem physical flow account for SEEALand following the structure described in Chapter 7 and using data from Tab #9.</t>
  </si>
  <si>
    <t>This tab shows the entries in the Ecosystem monetary flow account for SEEALand following the structure described in Chapter 9 and using data from Tab #9 and Tab #10.</t>
  </si>
  <si>
    <t>This tab shows a summary of the condition indices and sub-indices and their changes over the accounting period as calculated in Tab #6.</t>
  </si>
  <si>
    <t>The following list provides a short overview of the 14 tabs in this spreadsheet. As noted, this spreadsheet should be used in conjunction with the full description of the stylised example provided in the SEEALand annex.</t>
  </si>
  <si>
    <t>Version 1 - September 2021</t>
  </si>
  <si>
    <t>(15)</t>
  </si>
  <si>
    <t>Change*</t>
  </si>
  <si>
    <t>* Changes in index values are derived as the difference between opening and closing index values. Due to rounding, this may differ from the result obtained from weighting the change in indicator values.</t>
  </si>
  <si>
    <t>Totals and aggregates may differ due to rounding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</si>
</sst>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quot;$&quot;#,##0_);[Red]\(&quot;$&quot;#,##0\)"/>
    <numFmt numFmtId="165" formatCode="&quot;$&quot;#,##0.00_);[Red]\(&quot;$&quot;#,##0.00\)"/>
    <numFmt numFmtId="166" formatCode="_(* #,##0.00_);_(* \(#,##0.00\);_(* &quot;-&quot;??_);_(@_)"/>
    <numFmt numFmtId="167" formatCode="0.0000"/>
    <numFmt numFmtId="168" formatCode="&quot;$&quot;#,##0"/>
    <numFmt numFmtId="169" formatCode="&quot;$&quot;#,##0.00"/>
    <numFmt numFmtId="170" formatCode="_-* #,##0_-;\-* #,##0_-;_-* &quot;-&quot;??_-;_-@_-"/>
    <numFmt numFmtId="171" formatCode="_(* #,##0_);_(* \(#,##0\);_(* &quot;-&quot;??_);_(@_)"/>
    <numFmt numFmtId="172" formatCode="0.0"/>
    <numFmt numFmtId="173" formatCode="0_ ;\-0\ "/>
  </numFmts>
  <fonts count="41"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11"/>
      <color theme="1"/>
      <name val="Calibri"/>
      <family val="2"/>
      <scheme val="minor"/>
    </font>
    <font>
      <sz val="10"/>
      <color theme="1"/>
      <name val="Calibri"/>
      <family val="2"/>
      <scheme val="minor"/>
    </font>
    <font>
      <sz val="11"/>
      <color rgb="FF000000"/>
      <name val="Calibri"/>
      <family val="2"/>
      <scheme val="minor"/>
    </font>
    <font>
      <b/>
      <sz val="11"/>
      <color rgb="FF000000"/>
      <name val="Calibri"/>
      <family val="2"/>
      <scheme val="minor"/>
    </font>
    <font>
      <b/>
      <sz val="12"/>
      <color theme="1"/>
      <name val="Calibri"/>
      <family val="2"/>
      <scheme val="minor"/>
    </font>
    <font>
      <b/>
      <sz val="10"/>
      <color theme="1"/>
      <name val="Calibri"/>
      <family val="2"/>
      <scheme val="minor"/>
    </font>
    <font>
      <sz val="10"/>
      <color rgb="FF000000"/>
      <name val="Calibri"/>
      <family val="2"/>
      <scheme val="minor"/>
    </font>
    <font>
      <u/>
      <sz val="12"/>
      <color rgb="FF000000"/>
      <name val="Calibri"/>
      <family val="2"/>
      <scheme val="minor"/>
    </font>
    <font>
      <sz val="12"/>
      <color rgb="FF000000"/>
      <name val="Calibri"/>
      <family val="2"/>
      <scheme val="minor"/>
    </font>
    <font>
      <b/>
      <sz val="12"/>
      <color rgb="FF000000"/>
      <name val="Calibri"/>
      <family val="2"/>
      <scheme val="minor"/>
    </font>
    <font>
      <b/>
      <sz val="11"/>
      <color rgb="FFFF0000"/>
      <name val="Calibri"/>
      <family val="2"/>
      <scheme val="minor"/>
    </font>
    <font>
      <b/>
      <sz val="11"/>
      <color theme="0"/>
      <name val="Calibri"/>
      <family val="2"/>
      <scheme val="minor"/>
    </font>
    <font>
      <b/>
      <sz val="11"/>
      <name val="Calibri"/>
      <family val="2"/>
      <scheme val="minor"/>
    </font>
    <font>
      <sz val="11"/>
      <name val="Calibri"/>
      <family val="2"/>
      <scheme val="minor"/>
    </font>
    <font>
      <b/>
      <sz val="12"/>
      <name val="Calibri"/>
      <family val="2"/>
      <scheme val="minor"/>
    </font>
    <font>
      <b/>
      <sz val="10"/>
      <name val="Calibri"/>
      <family val="2"/>
      <scheme val="minor"/>
    </font>
    <font>
      <sz val="10"/>
      <name val="Calibri"/>
      <family val="2"/>
      <scheme val="minor"/>
    </font>
    <font>
      <sz val="12"/>
      <name val="Calibri"/>
      <family val="2"/>
      <scheme val="minor"/>
    </font>
    <font>
      <u/>
      <sz val="11"/>
      <color theme="1"/>
      <name val="Calibri"/>
      <family val="2"/>
      <scheme val="minor"/>
    </font>
    <font>
      <b/>
      <i/>
      <sz val="11"/>
      <color theme="1"/>
      <name val="Calibri"/>
      <family val="2"/>
      <scheme val="minor"/>
    </font>
    <font>
      <vertAlign val="superscript"/>
      <sz val="11"/>
      <color theme="1"/>
      <name val="Calibri"/>
      <family val="2"/>
      <scheme val="minor"/>
    </font>
    <font>
      <vertAlign val="superscript"/>
      <sz val="11"/>
      <color rgb="FF000000"/>
      <name val="Calibri"/>
      <family val="2"/>
      <scheme val="minor"/>
    </font>
    <font>
      <b/>
      <sz val="9"/>
      <color theme="1"/>
      <name val="Calibri"/>
      <family val="2"/>
      <scheme val="minor"/>
    </font>
    <font>
      <sz val="9"/>
      <color theme="1"/>
      <name val="Calibri"/>
      <family val="2"/>
      <scheme val="minor"/>
    </font>
    <font>
      <sz val="9"/>
      <color rgb="FF000000"/>
      <name val="Calibri"/>
      <family val="2"/>
      <scheme val="minor"/>
    </font>
    <font>
      <vertAlign val="superscript"/>
      <sz val="9"/>
      <color theme="1"/>
      <name val="Calibri"/>
      <family val="2"/>
      <scheme val="minor"/>
    </font>
    <font>
      <b/>
      <sz val="9"/>
      <color rgb="FFFF0000"/>
      <name val="Calibri"/>
      <family val="2"/>
      <scheme val="minor"/>
    </font>
    <font>
      <vertAlign val="subscript"/>
      <sz val="9"/>
      <color theme="1"/>
      <name val="Calibri"/>
      <family val="2"/>
      <scheme val="minor"/>
    </font>
    <font>
      <vertAlign val="subscript"/>
      <sz val="11"/>
      <color theme="1"/>
      <name val="Calibri"/>
      <family val="2"/>
      <scheme val="minor"/>
    </font>
    <font>
      <vertAlign val="subscript"/>
      <sz val="11"/>
      <color rgb="FF000000"/>
      <name val="Calibri"/>
      <family val="2"/>
      <scheme val="minor"/>
    </font>
    <font>
      <i/>
      <sz val="11"/>
      <color theme="1"/>
      <name val="Calibri"/>
      <family val="2"/>
      <scheme val="minor"/>
    </font>
    <font>
      <i/>
      <sz val="12"/>
      <color theme="1"/>
      <name val="Calibri"/>
      <family val="2"/>
      <scheme val="minor"/>
    </font>
    <font>
      <b/>
      <sz val="14"/>
      <color theme="1"/>
      <name val="Calibri"/>
      <family val="2"/>
      <scheme val="minor"/>
    </font>
  </fonts>
  <fills count="18">
    <fill>
      <patternFill patternType="none"/>
    </fill>
    <fill>
      <patternFill patternType="gray125"/>
    </fill>
    <fill>
      <patternFill patternType="solid">
        <fgColor theme="3" tint="0.79998168889431442"/>
        <bgColor indexed="64"/>
      </patternFill>
    </fill>
    <fill>
      <patternFill patternType="solid">
        <fgColor theme="3"/>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s>
  <borders count="87">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top/>
      <bottom/>
      <diagonal/>
    </border>
    <border>
      <left style="medium">
        <color auto="1"/>
      </left>
      <right style="thin">
        <color auto="1"/>
      </right>
      <top/>
      <bottom/>
      <diagonal/>
    </border>
    <border>
      <left style="thin">
        <color auto="1"/>
      </left>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right style="thin">
        <color auto="1"/>
      </right>
      <top/>
      <bottom/>
      <diagonal/>
    </border>
    <border>
      <left/>
      <right style="thin">
        <color auto="1"/>
      </right>
      <top/>
      <bottom style="medium">
        <color indexed="64"/>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medium">
        <color indexed="64"/>
      </right>
      <top style="medium">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style="thick">
        <color auto="1"/>
      </left>
      <right style="hair">
        <color indexed="64"/>
      </right>
      <top style="thick">
        <color auto="1"/>
      </top>
      <bottom style="hair">
        <color indexed="64"/>
      </bottom>
      <diagonal/>
    </border>
    <border>
      <left style="hair">
        <color indexed="64"/>
      </left>
      <right style="hair">
        <color indexed="64"/>
      </right>
      <top style="thick">
        <color auto="1"/>
      </top>
      <bottom style="hair">
        <color indexed="64"/>
      </bottom>
      <diagonal/>
    </border>
    <border>
      <left style="hair">
        <color indexed="64"/>
      </left>
      <right style="thick">
        <color auto="1"/>
      </right>
      <top style="thick">
        <color auto="1"/>
      </top>
      <bottom style="hair">
        <color indexed="64"/>
      </bottom>
      <diagonal/>
    </border>
    <border>
      <left style="thin">
        <color indexed="64"/>
      </left>
      <right style="thin">
        <color indexed="64"/>
      </right>
      <top style="medium">
        <color indexed="64"/>
      </top>
      <bottom style="medium">
        <color indexed="64"/>
      </bottom>
      <diagonal/>
    </border>
    <border>
      <left style="thick">
        <color auto="1"/>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ck">
        <color auto="1"/>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
      <left style="thick">
        <color indexed="64"/>
      </left>
      <right/>
      <top style="thick">
        <color indexed="64"/>
      </top>
      <bottom/>
      <diagonal/>
    </border>
    <border>
      <left style="thick">
        <color indexed="64"/>
      </left>
      <right/>
      <top/>
      <bottom/>
      <diagonal/>
    </border>
    <border>
      <left style="thick">
        <color auto="1"/>
      </left>
      <right style="hair">
        <color indexed="64"/>
      </right>
      <top style="hair">
        <color indexed="64"/>
      </top>
      <bottom style="thick">
        <color auto="1"/>
      </bottom>
      <diagonal/>
    </border>
    <border>
      <left style="hair">
        <color indexed="64"/>
      </left>
      <right style="hair">
        <color indexed="64"/>
      </right>
      <top style="hair">
        <color indexed="64"/>
      </top>
      <bottom style="thick">
        <color auto="1"/>
      </bottom>
      <diagonal/>
    </border>
    <border>
      <left style="hair">
        <color indexed="64"/>
      </left>
      <right/>
      <top style="hair">
        <color indexed="64"/>
      </top>
      <bottom style="thick">
        <color auto="1"/>
      </bottom>
      <diagonal/>
    </border>
    <border>
      <left style="hair">
        <color indexed="64"/>
      </left>
      <right style="thick">
        <color auto="1"/>
      </right>
      <top style="hair">
        <color indexed="64"/>
      </top>
      <bottom/>
      <diagonal/>
    </border>
    <border>
      <left/>
      <right style="hair">
        <color indexed="64"/>
      </right>
      <top style="hair">
        <color indexed="64"/>
      </top>
      <bottom style="thick">
        <color auto="1"/>
      </bottom>
      <diagonal/>
    </border>
    <border>
      <left style="medium">
        <color indexed="64"/>
      </left>
      <right style="medium">
        <color indexed="64"/>
      </right>
      <top style="medium">
        <color indexed="64"/>
      </top>
      <bottom style="medium">
        <color indexed="64"/>
      </bottom>
      <diagonal/>
    </border>
    <border>
      <left style="medium">
        <color auto="1"/>
      </left>
      <right style="thin">
        <color indexed="64"/>
      </right>
      <top/>
      <bottom style="thin">
        <color indexed="64"/>
      </bottom>
      <diagonal/>
    </border>
    <border>
      <left/>
      <right style="thin">
        <color indexed="64"/>
      </right>
      <top style="thin">
        <color indexed="64"/>
      </top>
      <bottom/>
      <diagonal/>
    </border>
    <border>
      <left style="thin">
        <color auto="1"/>
      </left>
      <right/>
      <top/>
      <bottom style="thin">
        <color auto="1"/>
      </bottom>
      <diagonal/>
    </border>
    <border>
      <left/>
      <right/>
      <top/>
      <bottom style="thin">
        <color auto="1"/>
      </bottom>
      <diagonal/>
    </border>
    <border>
      <left style="thin">
        <color auto="1"/>
      </left>
      <right/>
      <top style="medium">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thin">
        <color auto="1"/>
      </bottom>
      <diagonal/>
    </border>
    <border>
      <left/>
      <right style="thin">
        <color auto="1"/>
      </right>
      <top/>
      <bottom style="thin">
        <color auto="1"/>
      </bottom>
      <diagonal/>
    </border>
    <border>
      <left style="medium">
        <color auto="1"/>
      </left>
      <right/>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indexed="64"/>
      </top>
      <bottom/>
      <diagonal/>
    </border>
    <border>
      <left style="medium">
        <color auto="1"/>
      </left>
      <right/>
      <top style="thin">
        <color indexed="64"/>
      </top>
      <bottom/>
      <diagonal/>
    </border>
    <border>
      <left style="medium">
        <color indexed="64"/>
      </left>
      <right style="medium">
        <color indexed="64"/>
      </right>
      <top/>
      <bottom style="thin">
        <color indexed="64"/>
      </bottom>
      <diagonal/>
    </border>
    <border>
      <left style="thin">
        <color auto="1"/>
      </left>
      <right style="medium">
        <color auto="1"/>
      </right>
      <top/>
      <bottom style="thin">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indexed="64"/>
      </bottom>
      <diagonal/>
    </border>
    <border>
      <left style="thin">
        <color auto="1"/>
      </left>
      <right style="medium">
        <color auto="1"/>
      </right>
      <top style="medium">
        <color indexed="64"/>
      </top>
      <bottom style="thin">
        <color indexed="64"/>
      </bottom>
      <diagonal/>
    </border>
    <border>
      <left/>
      <right/>
      <top style="thin">
        <color indexed="64"/>
      </top>
      <bottom style="double">
        <color indexed="64"/>
      </bottom>
      <diagonal/>
    </border>
    <border>
      <left style="thin">
        <color auto="1"/>
      </left>
      <right/>
      <top style="thin">
        <color indexed="64"/>
      </top>
      <bottom style="double">
        <color indexed="64"/>
      </bottom>
      <diagonal/>
    </border>
    <border>
      <left/>
      <right style="thin">
        <color indexed="64"/>
      </right>
      <top style="thin">
        <color indexed="64"/>
      </top>
      <bottom style="double">
        <color indexed="64"/>
      </bottom>
      <diagonal/>
    </border>
  </borders>
  <cellStyleXfs count="7">
    <xf numFmtId="0" fontId="0"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6" fillId="0" borderId="0"/>
    <xf numFmtId="0" fontId="8" fillId="0" borderId="0"/>
    <xf numFmtId="43" fontId="8" fillId="0" borderId="0" applyFont="0" applyFill="0" applyBorder="0" applyAlignment="0" applyProtection="0"/>
  </cellStyleXfs>
  <cellXfs count="797">
    <xf numFmtId="0" fontId="0" fillId="0" borderId="0" xfId="0"/>
    <xf numFmtId="165" fontId="0" fillId="0" borderId="0" xfId="0" applyNumberFormat="1"/>
    <xf numFmtId="0" fontId="0" fillId="0" borderId="0" xfId="0"/>
    <xf numFmtId="0" fontId="7" fillId="0" borderId="0" xfId="0" applyFont="1"/>
    <xf numFmtId="2" fontId="0" fillId="0" borderId="0" xfId="0" applyNumberFormat="1"/>
    <xf numFmtId="0" fontId="10" fillId="0" borderId="0" xfId="0" applyFont="1"/>
    <xf numFmtId="0" fontId="11" fillId="0" borderId="0" xfId="0" applyFont="1"/>
    <xf numFmtId="0" fontId="0" fillId="0" borderId="0" xfId="0" applyAlignment="1">
      <alignment wrapText="1"/>
    </xf>
    <xf numFmtId="0" fontId="10" fillId="0" borderId="0" xfId="0" applyFont="1" applyAlignment="1">
      <alignment wrapText="1"/>
    </xf>
    <xf numFmtId="0" fontId="0" fillId="3" borderId="0" xfId="0" applyFill="1"/>
    <xf numFmtId="0" fontId="0" fillId="3" borderId="0" xfId="0" applyFill="1" applyAlignment="1">
      <alignment wrapText="1"/>
    </xf>
    <xf numFmtId="0" fontId="7" fillId="0" borderId="0" xfId="0" applyFont="1" applyAlignment="1">
      <alignment wrapText="1"/>
    </xf>
    <xf numFmtId="0" fontId="0" fillId="0" borderId="1" xfId="0" applyBorder="1"/>
    <xf numFmtId="0" fontId="14" fillId="0" borderId="0" xfId="0" applyFont="1"/>
    <xf numFmtId="0" fontId="0" fillId="0" borderId="3" xfId="0" applyBorder="1"/>
    <xf numFmtId="0" fontId="0" fillId="0" borderId="4" xfId="0" applyBorder="1"/>
    <xf numFmtId="0" fontId="0" fillId="0" borderId="2" xfId="0" applyBorder="1"/>
    <xf numFmtId="0" fontId="0" fillId="0" borderId="5" xfId="0" applyBorder="1"/>
    <xf numFmtId="0" fontId="0" fillId="0" borderId="0" xfId="0" applyBorder="1"/>
    <xf numFmtId="0" fontId="9" fillId="0" borderId="0" xfId="0" applyFont="1" applyBorder="1" applyAlignment="1">
      <alignment horizontal="center" wrapText="1"/>
    </xf>
    <xf numFmtId="0" fontId="0" fillId="0" borderId="0" xfId="0" applyFill="1"/>
    <xf numFmtId="0" fontId="14" fillId="0" borderId="0" xfId="0" applyFont="1" applyBorder="1"/>
    <xf numFmtId="0" fontId="9" fillId="0" borderId="0" xfId="0" applyFont="1" applyBorder="1"/>
    <xf numFmtId="0" fontId="0" fillId="0" borderId="37" xfId="0" applyBorder="1"/>
    <xf numFmtId="0" fontId="0" fillId="0" borderId="38" xfId="0" applyBorder="1"/>
    <xf numFmtId="0" fontId="0" fillId="0" borderId="39" xfId="0" applyBorder="1" applyAlignment="1">
      <alignment wrapText="1"/>
    </xf>
    <xf numFmtId="0" fontId="12" fillId="0" borderId="8" xfId="0" applyFont="1" applyBorder="1" applyAlignment="1">
      <alignment horizontal="center" textRotation="90" wrapText="1"/>
    </xf>
    <xf numFmtId="0" fontId="12" fillId="0" borderId="1" xfId="0" applyFont="1" applyBorder="1"/>
    <xf numFmtId="0" fontId="12" fillId="0" borderId="41" xfId="0" applyFont="1" applyBorder="1"/>
    <xf numFmtId="0" fontId="0" fillId="0" borderId="42" xfId="0" applyBorder="1"/>
    <xf numFmtId="0" fontId="0" fillId="0" borderId="43" xfId="0" applyBorder="1"/>
    <xf numFmtId="168" fontId="0" fillId="0" borderId="0" xfId="0" applyNumberFormat="1" applyBorder="1"/>
    <xf numFmtId="168" fontId="0" fillId="0" borderId="8" xfId="0" applyNumberFormat="1" applyBorder="1"/>
    <xf numFmtId="168" fontId="0" fillId="0" borderId="42" xfId="0" applyNumberFormat="1" applyBorder="1"/>
    <xf numFmtId="168" fontId="0" fillId="0" borderId="9" xfId="0" applyNumberFormat="1" applyBorder="1"/>
    <xf numFmtId="168" fontId="0" fillId="0" borderId="0" xfId="0" applyNumberFormat="1"/>
    <xf numFmtId="165" fontId="10" fillId="0" borderId="0" xfId="0" applyNumberFormat="1" applyFont="1"/>
    <xf numFmtId="2" fontId="10" fillId="0" borderId="0" xfId="0" applyNumberFormat="1" applyFont="1"/>
    <xf numFmtId="0" fontId="10" fillId="0" borderId="0" xfId="0" applyFont="1" applyAlignment="1">
      <alignment horizontal="center"/>
    </xf>
    <xf numFmtId="9" fontId="10" fillId="0" borderId="0" xfId="0" applyNumberFormat="1" applyFont="1" applyAlignment="1">
      <alignment horizontal="center"/>
    </xf>
    <xf numFmtId="0" fontId="12" fillId="0" borderId="0" xfId="0" applyFont="1"/>
    <xf numFmtId="0" fontId="6" fillId="0" borderId="0" xfId="0" applyFont="1"/>
    <xf numFmtId="2" fontId="6" fillId="0" borderId="0" xfId="0" applyNumberFormat="1" applyFont="1"/>
    <xf numFmtId="0" fontId="6" fillId="5" borderId="0" xfId="0" applyFont="1" applyFill="1"/>
    <xf numFmtId="0" fontId="6" fillId="6" borderId="0" xfId="0" applyFont="1" applyFill="1"/>
    <xf numFmtId="0" fontId="6" fillId="7" borderId="0" xfId="0" applyNumberFormat="1" applyFont="1" applyFill="1"/>
    <xf numFmtId="2" fontId="12" fillId="0" borderId="0" xfId="0" applyNumberFormat="1" applyFont="1" applyFill="1" applyAlignment="1"/>
    <xf numFmtId="2" fontId="16" fillId="0" borderId="0" xfId="0" applyNumberFormat="1" applyFont="1"/>
    <xf numFmtId="167" fontId="12" fillId="0" borderId="0" xfId="0" applyNumberFormat="1" applyFont="1" applyFill="1" applyAlignment="1">
      <alignment horizontal="right"/>
    </xf>
    <xf numFmtId="2" fontId="12" fillId="0" borderId="0" xfId="2" applyNumberFormat="1" applyFont="1" applyFill="1" applyAlignment="1"/>
    <xf numFmtId="167" fontId="12" fillId="0" borderId="0" xfId="2" applyNumberFormat="1" applyFont="1" applyFill="1" applyAlignment="1">
      <alignment horizontal="right"/>
    </xf>
    <xf numFmtId="0" fontId="6" fillId="0" borderId="13" xfId="0" applyFont="1" applyBorder="1"/>
    <xf numFmtId="0" fontId="12" fillId="0" borderId="13" xfId="0" applyFont="1" applyBorder="1"/>
    <xf numFmtId="0" fontId="12" fillId="0" borderId="19" xfId="0" applyFont="1" applyBorder="1"/>
    <xf numFmtId="0" fontId="6" fillId="0" borderId="20" xfId="0" applyFont="1" applyBorder="1"/>
    <xf numFmtId="0" fontId="6" fillId="0" borderId="44" xfId="0" applyFont="1" applyBorder="1"/>
    <xf numFmtId="164" fontId="10" fillId="0" borderId="0" xfId="0" applyNumberFormat="1" applyFont="1"/>
    <xf numFmtId="164" fontId="0" fillId="0" borderId="0" xfId="0" applyNumberFormat="1"/>
    <xf numFmtId="1" fontId="0" fillId="0" borderId="0" xfId="0" applyNumberFormat="1"/>
    <xf numFmtId="12" fontId="0" fillId="0" borderId="0" xfId="0" applyNumberFormat="1"/>
    <xf numFmtId="12" fontId="16" fillId="0" borderId="0" xfId="0" applyNumberFormat="1" applyFont="1"/>
    <xf numFmtId="0" fontId="10" fillId="0" borderId="0" xfId="0" applyFont="1" applyFill="1"/>
    <xf numFmtId="165" fontId="0" fillId="0" borderId="0" xfId="0" applyNumberFormat="1" applyFill="1"/>
    <xf numFmtId="164" fontId="0" fillId="0" borderId="0" xfId="0" applyNumberFormat="1" applyFill="1"/>
    <xf numFmtId="168" fontId="10" fillId="0" borderId="0" xfId="0" applyNumberFormat="1" applyFont="1"/>
    <xf numFmtId="168" fontId="10" fillId="0" borderId="0" xfId="0" applyNumberFormat="1" applyFont="1" applyAlignment="1">
      <alignment horizontal="right"/>
    </xf>
    <xf numFmtId="169" fontId="0" fillId="0" borderId="0" xfId="0" applyNumberFormat="1"/>
    <xf numFmtId="0" fontId="18" fillId="0" borderId="0" xfId="0" applyFont="1"/>
    <xf numFmtId="0" fontId="12" fillId="0" borderId="0" xfId="0" applyFont="1"/>
    <xf numFmtId="0" fontId="20" fillId="0" borderId="0" xfId="0" applyFont="1"/>
    <xf numFmtId="0" fontId="21" fillId="0" borderId="0" xfId="0" applyFont="1"/>
    <xf numFmtId="0" fontId="22" fillId="0" borderId="0" xfId="0" applyFont="1"/>
    <xf numFmtId="0" fontId="24" fillId="5" borderId="46" xfId="0" applyFont="1" applyFill="1" applyBorder="1"/>
    <xf numFmtId="0" fontId="20" fillId="0" borderId="48" xfId="0" applyFont="1" applyBorder="1"/>
    <xf numFmtId="0" fontId="20" fillId="0" borderId="48" xfId="0" applyFont="1" applyBorder="1" applyAlignment="1">
      <alignment horizontal="right"/>
    </xf>
    <xf numFmtId="0" fontId="21" fillId="0" borderId="0" xfId="0" applyFont="1" applyAlignment="1">
      <alignment wrapText="1"/>
    </xf>
    <xf numFmtId="171" fontId="21" fillId="0" borderId="0" xfId="0" applyNumberFormat="1" applyFont="1"/>
    <xf numFmtId="0" fontId="21" fillId="10" borderId="6" xfId="0" applyFont="1" applyFill="1" applyBorder="1"/>
    <xf numFmtId="166" fontId="21" fillId="0" borderId="0" xfId="0" applyNumberFormat="1" applyFont="1"/>
    <xf numFmtId="0" fontId="21" fillId="0" borderId="0" xfId="0" applyFont="1" applyAlignment="1">
      <alignment horizontal="right"/>
    </xf>
    <xf numFmtId="172" fontId="21" fillId="0" borderId="0" xfId="0" applyNumberFormat="1" applyFont="1"/>
    <xf numFmtId="0" fontId="25" fillId="0" borderId="0" xfId="0" applyFont="1" applyAlignment="1">
      <alignment horizontal="right"/>
    </xf>
    <xf numFmtId="0" fontId="22" fillId="12" borderId="0" xfId="0" applyFont="1" applyFill="1" applyBorder="1"/>
    <xf numFmtId="0" fontId="21" fillId="13" borderId="52" xfId="0" applyFont="1" applyFill="1" applyBorder="1"/>
    <xf numFmtId="0" fontId="21" fillId="9" borderId="6" xfId="0" applyFont="1" applyFill="1" applyBorder="1"/>
    <xf numFmtId="170" fontId="21" fillId="12" borderId="52" xfId="3" applyNumberFormat="1" applyFont="1" applyFill="1" applyBorder="1"/>
    <xf numFmtId="170" fontId="21" fillId="12" borderId="6" xfId="3" applyNumberFormat="1" applyFont="1" applyFill="1" applyBorder="1"/>
    <xf numFmtId="170" fontId="20" fillId="12" borderId="48" xfId="3" applyNumberFormat="1" applyFont="1" applyFill="1" applyBorder="1"/>
    <xf numFmtId="0" fontId="21" fillId="14" borderId="6" xfId="0" applyFont="1" applyFill="1" applyBorder="1"/>
    <xf numFmtId="0" fontId="21" fillId="15" borderId="6" xfId="0" applyFont="1" applyFill="1" applyBorder="1"/>
    <xf numFmtId="0" fontId="21" fillId="16" borderId="6" xfId="0" applyFont="1" applyFill="1" applyBorder="1"/>
    <xf numFmtId="0" fontId="24" fillId="5" borderId="45" xfId="0" applyFont="1" applyFill="1" applyBorder="1"/>
    <xf numFmtId="0" fontId="25" fillId="0" borderId="0" xfId="0" applyFont="1"/>
    <xf numFmtId="0" fontId="25" fillId="5" borderId="46" xfId="0" applyFont="1" applyFill="1" applyBorder="1"/>
    <xf numFmtId="0" fontId="25" fillId="5" borderId="49" xfId="0" applyFont="1" applyFill="1" applyBorder="1"/>
    <xf numFmtId="0" fontId="25" fillId="5" borderId="50" xfId="0" applyFont="1" applyFill="1" applyBorder="1"/>
    <xf numFmtId="0" fontId="25" fillId="5" borderId="45" xfId="0" applyFont="1" applyFill="1" applyBorder="1"/>
    <xf numFmtId="0" fontId="25" fillId="2" borderId="50" xfId="0" applyFont="1" applyFill="1" applyBorder="1"/>
    <xf numFmtId="0" fontId="6" fillId="5" borderId="50" xfId="0" applyFont="1" applyFill="1" applyBorder="1"/>
    <xf numFmtId="0" fontId="6" fillId="2" borderId="50" xfId="0" applyFont="1" applyFill="1" applyBorder="1"/>
    <xf numFmtId="170" fontId="21" fillId="12" borderId="6" xfId="3" applyNumberFormat="1" applyFont="1" applyFill="1" applyBorder="1" applyAlignment="1">
      <alignment horizontal="right"/>
    </xf>
    <xf numFmtId="0" fontId="25" fillId="8" borderId="46" xfId="0" applyFont="1" applyFill="1" applyBorder="1"/>
    <xf numFmtId="0" fontId="25" fillId="8" borderId="47" xfId="0" applyFont="1" applyFill="1" applyBorder="1"/>
    <xf numFmtId="0" fontId="25" fillId="8" borderId="50" xfId="0" applyFont="1" applyFill="1" applyBorder="1"/>
    <xf numFmtId="0" fontId="25" fillId="8" borderId="51" xfId="0" applyFont="1" applyFill="1" applyBorder="1"/>
    <xf numFmtId="0" fontId="6" fillId="8" borderId="50" xfId="0" applyFont="1" applyFill="1" applyBorder="1"/>
    <xf numFmtId="0" fontId="25" fillId="5" borderId="51" xfId="0" applyFont="1" applyFill="1" applyBorder="1"/>
    <xf numFmtId="0" fontId="25" fillId="2" borderId="59" xfId="0" applyFont="1" applyFill="1" applyBorder="1"/>
    <xf numFmtId="0" fontId="25" fillId="8" borderId="49" xfId="0" applyFont="1" applyFill="1" applyBorder="1"/>
    <xf numFmtId="0" fontId="25" fillId="5" borderId="53" xfId="0" applyFont="1" applyFill="1" applyBorder="1"/>
    <xf numFmtId="0" fontId="25" fillId="12" borderId="54" xfId="0" applyFont="1" applyFill="1" applyBorder="1"/>
    <xf numFmtId="0" fontId="25" fillId="8" borderId="56" xfId="0" applyFont="1" applyFill="1" applyBorder="1"/>
    <xf numFmtId="0" fontId="25" fillId="8" borderId="57" xfId="0" applyFont="1" applyFill="1" applyBorder="1"/>
    <xf numFmtId="0" fontId="25" fillId="8" borderId="58" xfId="0" applyFont="1" applyFill="1" applyBorder="1"/>
    <xf numFmtId="0" fontId="25" fillId="11" borderId="57" xfId="0" applyFont="1" applyFill="1" applyBorder="1"/>
    <xf numFmtId="0" fontId="25" fillId="5" borderId="60" xfId="0" applyFont="1" applyFill="1" applyBorder="1"/>
    <xf numFmtId="0" fontId="25" fillId="5" borderId="57" xfId="0" applyFont="1" applyFill="1" applyBorder="1"/>
    <xf numFmtId="0" fontId="25" fillId="5" borderId="58" xfId="0" applyFont="1" applyFill="1" applyBorder="1"/>
    <xf numFmtId="0" fontId="25" fillId="12" borderId="55" xfId="0" applyFont="1" applyFill="1" applyBorder="1"/>
    <xf numFmtId="0" fontId="19" fillId="0" borderId="0" xfId="0" applyFont="1" applyAlignment="1">
      <alignment horizontal="right"/>
    </xf>
    <xf numFmtId="0" fontId="19" fillId="0" borderId="0" xfId="0" applyFont="1"/>
    <xf numFmtId="0" fontId="13" fillId="0" borderId="0" xfId="4" applyFont="1"/>
    <xf numFmtId="0" fontId="9" fillId="0" borderId="0" xfId="4" applyFont="1"/>
    <xf numFmtId="0" fontId="9" fillId="0" borderId="10" xfId="4" applyFont="1" applyBorder="1"/>
    <xf numFmtId="0" fontId="9" fillId="0" borderId="44" xfId="4" applyFont="1" applyBorder="1"/>
    <xf numFmtId="0" fontId="9" fillId="0" borderId="13" xfId="4" applyFont="1" applyBorder="1"/>
    <xf numFmtId="0" fontId="9" fillId="0" borderId="15" xfId="4" applyFont="1" applyBorder="1"/>
    <xf numFmtId="0" fontId="9" fillId="0" borderId="4" xfId="4" applyFont="1" applyBorder="1"/>
    <xf numFmtId="0" fontId="9" fillId="0" borderId="5" xfId="4" applyFont="1" applyBorder="1"/>
    <xf numFmtId="0" fontId="13" fillId="0" borderId="13" xfId="4" applyFont="1" applyBorder="1"/>
    <xf numFmtId="0" fontId="9" fillId="0" borderId="2" xfId="4" applyFont="1" applyBorder="1"/>
    <xf numFmtId="0" fontId="9" fillId="0" borderId="14" xfId="4" applyFont="1" applyBorder="1"/>
    <xf numFmtId="0" fontId="13" fillId="0" borderId="19" xfId="4" applyFont="1" applyBorder="1"/>
    <xf numFmtId="0" fontId="9" fillId="0" borderId="20" xfId="4" applyFont="1" applyBorder="1"/>
    <xf numFmtId="0" fontId="9" fillId="0" borderId="21" xfId="4" applyFont="1" applyBorder="1"/>
    <xf numFmtId="0" fontId="9" fillId="0" borderId="70" xfId="4" applyFont="1" applyBorder="1"/>
    <xf numFmtId="0" fontId="9" fillId="0" borderId="11" xfId="4" applyFont="1" applyBorder="1" applyAlignment="1">
      <alignment horizontal="right" wrapText="1"/>
    </xf>
    <xf numFmtId="0" fontId="13" fillId="0" borderId="12" xfId="4" applyFont="1" applyBorder="1" applyAlignment="1">
      <alignment horizontal="center" textRotation="90" wrapText="1"/>
    </xf>
    <xf numFmtId="0" fontId="9" fillId="0" borderId="0" xfId="4" applyFont="1" applyBorder="1"/>
    <xf numFmtId="0" fontId="9" fillId="0" borderId="63" xfId="4" applyFont="1" applyBorder="1" applyAlignment="1">
      <alignment horizontal="center" textRotation="90" wrapText="1"/>
    </xf>
    <xf numFmtId="0" fontId="9" fillId="0" borderId="22" xfId="4" applyFont="1" applyBorder="1" applyAlignment="1">
      <alignment horizontal="center" textRotation="90" wrapText="1"/>
    </xf>
    <xf numFmtId="0" fontId="13" fillId="0" borderId="66" xfId="4" applyFont="1" applyBorder="1"/>
    <xf numFmtId="0" fontId="9" fillId="0" borderId="38" xfId="4" applyFont="1" applyBorder="1"/>
    <xf numFmtId="0" fontId="9" fillId="0" borderId="39" xfId="4" applyFont="1" applyBorder="1"/>
    <xf numFmtId="0" fontId="9" fillId="0" borderId="32" xfId="4" applyFont="1" applyBorder="1"/>
    <xf numFmtId="0" fontId="9" fillId="0" borderId="18" xfId="4" applyFont="1" applyBorder="1"/>
    <xf numFmtId="0" fontId="22" fillId="12" borderId="0" xfId="5" applyFont="1" applyFill="1"/>
    <xf numFmtId="0" fontId="21" fillId="12" borderId="0" xfId="5" applyFont="1" applyFill="1"/>
    <xf numFmtId="0" fontId="20" fillId="12" borderId="0" xfId="5" applyFont="1" applyFill="1"/>
    <xf numFmtId="0" fontId="21" fillId="12" borderId="44" xfId="5" applyFont="1" applyFill="1" applyBorder="1"/>
    <xf numFmtId="1" fontId="21" fillId="12" borderId="0" xfId="5" applyNumberFormat="1" applyFont="1" applyFill="1"/>
    <xf numFmtId="0" fontId="26" fillId="12" borderId="0" xfId="5" applyFont="1" applyFill="1" applyAlignment="1">
      <alignment vertical="center"/>
    </xf>
    <xf numFmtId="0" fontId="8" fillId="12" borderId="0" xfId="5" applyFill="1" applyAlignment="1">
      <alignment vertical="center"/>
    </xf>
    <xf numFmtId="0" fontId="9" fillId="0" borderId="5" xfId="4" applyFont="1" applyBorder="1" applyAlignment="1">
      <alignment horizontal="right" wrapText="1"/>
    </xf>
    <xf numFmtId="0" fontId="9" fillId="0" borderId="16" xfId="4" applyFont="1" applyBorder="1" applyAlignment="1">
      <alignment horizontal="center" textRotation="90" wrapText="1"/>
    </xf>
    <xf numFmtId="0" fontId="9" fillId="0" borderId="17" xfId="4" applyFont="1" applyBorder="1" applyAlignment="1">
      <alignment horizontal="center" textRotation="90" wrapText="1"/>
    </xf>
    <xf numFmtId="0" fontId="9" fillId="0" borderId="73" xfId="4" applyFont="1" applyBorder="1" applyAlignment="1">
      <alignment horizontal="center" textRotation="90" wrapText="1"/>
    </xf>
    <xf numFmtId="0" fontId="9" fillId="0" borderId="35" xfId="4" applyFont="1" applyBorder="1" applyAlignment="1">
      <alignment horizontal="right" vertical="center" wrapText="1"/>
    </xf>
    <xf numFmtId="0" fontId="9" fillId="0" borderId="6" xfId="4" applyFont="1" applyBorder="1" applyAlignment="1">
      <alignment horizontal="right" vertical="center" wrapText="1"/>
    </xf>
    <xf numFmtId="0" fontId="9" fillId="0" borderId="17" xfId="4" applyFont="1" applyBorder="1" applyAlignment="1">
      <alignment horizontal="right" vertical="center" wrapText="1"/>
    </xf>
    <xf numFmtId="0" fontId="6" fillId="0" borderId="0" xfId="0" applyFont="1" applyBorder="1"/>
    <xf numFmtId="0" fontId="27" fillId="0" borderId="0" xfId="0" applyFont="1"/>
    <xf numFmtId="164" fontId="11" fillId="0" borderId="84" xfId="0" applyNumberFormat="1" applyFont="1" applyBorder="1"/>
    <xf numFmtId="0" fontId="10" fillId="0" borderId="10" xfId="0" applyFont="1" applyBorder="1"/>
    <xf numFmtId="0" fontId="10" fillId="0" borderId="44" xfId="0" applyFont="1" applyBorder="1"/>
    <xf numFmtId="0" fontId="10" fillId="0" borderId="63" xfId="0" applyFont="1" applyBorder="1"/>
    <xf numFmtId="0" fontId="10" fillId="0" borderId="13" xfId="0" applyFont="1" applyBorder="1"/>
    <xf numFmtId="0" fontId="10" fillId="0" borderId="0" xfId="0" applyFont="1" applyBorder="1"/>
    <xf numFmtId="0" fontId="10" fillId="0" borderId="33" xfId="0" applyFont="1" applyBorder="1"/>
    <xf numFmtId="0" fontId="11" fillId="0" borderId="0" xfId="0" applyFont="1" applyBorder="1"/>
    <xf numFmtId="164" fontId="0" fillId="0" borderId="0" xfId="0" applyNumberFormat="1" applyBorder="1"/>
    <xf numFmtId="164" fontId="0" fillId="0" borderId="33" xfId="0" applyNumberFormat="1" applyBorder="1"/>
    <xf numFmtId="0" fontId="10" fillId="0" borderId="13" xfId="0" applyFont="1" applyBorder="1" applyAlignment="1">
      <alignment horizontal="center"/>
    </xf>
    <xf numFmtId="9" fontId="10" fillId="0" borderId="13" xfId="0" applyNumberFormat="1" applyFont="1" applyBorder="1" applyAlignment="1">
      <alignment horizontal="center"/>
    </xf>
    <xf numFmtId="0" fontId="10" fillId="0" borderId="64" xfId="0" applyFont="1" applyBorder="1"/>
    <xf numFmtId="0" fontId="10" fillId="0" borderId="65" xfId="0" applyFont="1" applyBorder="1"/>
    <xf numFmtId="0" fontId="10" fillId="0" borderId="71" xfId="0" applyFont="1" applyBorder="1"/>
    <xf numFmtId="0" fontId="11" fillId="0" borderId="65" xfId="0" applyFont="1" applyBorder="1"/>
    <xf numFmtId="164" fontId="0" fillId="0" borderId="44" xfId="0" applyNumberFormat="1" applyBorder="1"/>
    <xf numFmtId="164" fontId="0" fillId="0" borderId="63" xfId="0" applyNumberFormat="1" applyBorder="1"/>
    <xf numFmtId="164" fontId="11" fillId="0" borderId="65" xfId="0" applyNumberFormat="1" applyFont="1" applyBorder="1"/>
    <xf numFmtId="164" fontId="11" fillId="0" borderId="71" xfId="0" applyNumberFormat="1" applyFont="1" applyBorder="1"/>
    <xf numFmtId="168" fontId="11" fillId="0" borderId="86" xfId="0" applyNumberFormat="1" applyFont="1" applyBorder="1"/>
    <xf numFmtId="9" fontId="10" fillId="0" borderId="64" xfId="0" applyNumberFormat="1" applyFont="1" applyBorder="1" applyAlignment="1">
      <alignment horizontal="center"/>
    </xf>
    <xf numFmtId="0" fontId="11" fillId="0" borderId="64" xfId="0" applyFont="1" applyBorder="1"/>
    <xf numFmtId="0" fontId="0" fillId="0" borderId="65" xfId="0" applyBorder="1"/>
    <xf numFmtId="0" fontId="11" fillId="0" borderId="85" xfId="0" applyFont="1" applyBorder="1"/>
    <xf numFmtId="0" fontId="0" fillId="0" borderId="84" xfId="0" applyBorder="1"/>
    <xf numFmtId="0" fontId="7" fillId="0" borderId="84" xfId="0" applyFont="1" applyBorder="1"/>
    <xf numFmtId="164" fontId="11" fillId="0" borderId="86" xfId="0" applyNumberFormat="1" applyFont="1" applyBorder="1"/>
    <xf numFmtId="0" fontId="10" fillId="0" borderId="67" xfId="0" applyFont="1" applyBorder="1"/>
    <xf numFmtId="0" fontId="10" fillId="0" borderId="64" xfId="0" applyFont="1" applyBorder="1" applyAlignment="1">
      <alignment horizontal="center"/>
    </xf>
    <xf numFmtId="164" fontId="10" fillId="0" borderId="67" xfId="0" applyNumberFormat="1" applyFont="1" applyBorder="1"/>
    <xf numFmtId="165" fontId="10" fillId="0" borderId="67" xfId="0" applyNumberFormat="1" applyFont="1" applyBorder="1"/>
    <xf numFmtId="3" fontId="10" fillId="0" borderId="44" xfId="0" applyNumberFormat="1" applyFont="1" applyBorder="1"/>
    <xf numFmtId="3" fontId="10" fillId="0" borderId="63" xfId="0" applyNumberFormat="1" applyFont="1" applyBorder="1"/>
    <xf numFmtId="3" fontId="10" fillId="0" borderId="0" xfId="0" applyNumberFormat="1" applyFont="1" applyBorder="1"/>
    <xf numFmtId="3" fontId="10" fillId="0" borderId="33" xfId="0" applyNumberFormat="1" applyFont="1" applyBorder="1"/>
    <xf numFmtId="3" fontId="10" fillId="0" borderId="65" xfId="0" applyNumberFormat="1" applyFont="1" applyBorder="1"/>
    <xf numFmtId="3" fontId="10" fillId="0" borderId="71" xfId="0" applyNumberFormat="1" applyFont="1" applyBorder="1"/>
    <xf numFmtId="164" fontId="0" fillId="0" borderId="65" xfId="0" applyNumberFormat="1" applyBorder="1"/>
    <xf numFmtId="164" fontId="0" fillId="0" borderId="71" xfId="0" applyNumberFormat="1" applyBorder="1"/>
    <xf numFmtId="164" fontId="7" fillId="0" borderId="65" xfId="0" applyNumberFormat="1" applyFont="1" applyBorder="1"/>
    <xf numFmtId="164" fontId="7" fillId="0" borderId="71" xfId="0" applyNumberFormat="1" applyFont="1" applyBorder="1"/>
    <xf numFmtId="164" fontId="0" fillId="0" borderId="67" xfId="0" applyNumberFormat="1" applyBorder="1"/>
    <xf numFmtId="164" fontId="0" fillId="0" borderId="7" xfId="0" applyNumberFormat="1" applyBorder="1"/>
    <xf numFmtId="3" fontId="10" fillId="0" borderId="67" xfId="0" applyNumberFormat="1" applyFont="1" applyBorder="1"/>
    <xf numFmtId="3" fontId="10" fillId="0" borderId="7" xfId="0" applyNumberFormat="1" applyFont="1" applyBorder="1"/>
    <xf numFmtId="0" fontId="11" fillId="13" borderId="0" xfId="0" applyFont="1" applyFill="1"/>
    <xf numFmtId="0" fontId="11" fillId="17" borderId="0" xfId="0" applyFont="1" applyFill="1"/>
    <xf numFmtId="0" fontId="10" fillId="13" borderId="0" xfId="0" applyFont="1" applyFill="1"/>
    <xf numFmtId="0" fontId="11" fillId="13" borderId="0" xfId="0" applyFont="1" applyFill="1" applyAlignment="1">
      <alignment horizontal="center" wrapText="1"/>
    </xf>
    <xf numFmtId="0" fontId="11" fillId="13" borderId="0" xfId="0" applyFont="1" applyFill="1" applyBorder="1" applyAlignment="1">
      <alignment horizontal="center" wrapText="1"/>
    </xf>
    <xf numFmtId="0" fontId="10" fillId="17" borderId="0" xfId="0" applyFont="1" applyFill="1"/>
    <xf numFmtId="0" fontId="11" fillId="17" borderId="0" xfId="0" applyFont="1" applyFill="1" applyAlignment="1">
      <alignment wrapText="1"/>
    </xf>
    <xf numFmtId="0" fontId="11" fillId="17" borderId="0" xfId="0" applyFont="1" applyFill="1" applyBorder="1" applyAlignment="1">
      <alignment wrapText="1"/>
    </xf>
    <xf numFmtId="0" fontId="11" fillId="9" borderId="0" xfId="0" applyFont="1" applyFill="1"/>
    <xf numFmtId="0" fontId="10" fillId="9" borderId="0" xfId="0" applyFont="1" applyFill="1"/>
    <xf numFmtId="0" fontId="11" fillId="9" borderId="0" xfId="0" applyFont="1" applyFill="1" applyAlignment="1">
      <alignment wrapText="1"/>
    </xf>
    <xf numFmtId="0" fontId="11" fillId="9" borderId="0" xfId="0" applyFont="1" applyFill="1" applyBorder="1" applyAlignment="1">
      <alignment wrapText="1"/>
    </xf>
    <xf numFmtId="0" fontId="11" fillId="15" borderId="0" xfId="0" applyFont="1" applyFill="1"/>
    <xf numFmtId="0" fontId="10" fillId="15" borderId="0" xfId="0" applyFont="1" applyFill="1"/>
    <xf numFmtId="0" fontId="11" fillId="15" borderId="0" xfId="0" applyFont="1" applyFill="1" applyAlignment="1">
      <alignment wrapText="1"/>
    </xf>
    <xf numFmtId="0" fontId="11" fillId="15" borderId="0" xfId="0" applyFont="1" applyFill="1" applyBorder="1" applyAlignment="1">
      <alignment wrapText="1"/>
    </xf>
    <xf numFmtId="0" fontId="11" fillId="16" borderId="0" xfId="0" applyFont="1" applyFill="1"/>
    <xf numFmtId="0" fontId="10" fillId="16" borderId="0" xfId="0" applyFont="1" applyFill="1"/>
    <xf numFmtId="0" fontId="11" fillId="16" borderId="0" xfId="0" applyFont="1" applyFill="1" applyAlignment="1">
      <alignment wrapText="1"/>
    </xf>
    <xf numFmtId="0" fontId="11" fillId="16" borderId="0" xfId="0" applyFont="1" applyFill="1" applyBorder="1" applyAlignment="1">
      <alignment wrapText="1"/>
    </xf>
    <xf numFmtId="0" fontId="11" fillId="10" borderId="0" xfId="0" applyFont="1" applyFill="1"/>
    <xf numFmtId="0" fontId="10" fillId="10" borderId="0" xfId="0" applyFont="1" applyFill="1"/>
    <xf numFmtId="0" fontId="11" fillId="10" borderId="0" xfId="0" applyFont="1" applyFill="1" applyAlignment="1">
      <alignment wrapText="1"/>
    </xf>
    <xf numFmtId="0" fontId="11" fillId="10" borderId="0" xfId="0" applyFont="1" applyFill="1" applyBorder="1" applyAlignment="1">
      <alignment wrapText="1"/>
    </xf>
    <xf numFmtId="0" fontId="7" fillId="0" borderId="10" xfId="0" applyFont="1" applyBorder="1"/>
    <xf numFmtId="0" fontId="0" fillId="0" borderId="44" xfId="0" applyBorder="1"/>
    <xf numFmtId="0" fontId="11" fillId="0" borderId="44" xfId="0" applyFont="1" applyBorder="1"/>
    <xf numFmtId="0" fontId="0" fillId="0" borderId="63" xfId="0" applyBorder="1"/>
    <xf numFmtId="0" fontId="0" fillId="0" borderId="13" xfId="0" applyBorder="1"/>
    <xf numFmtId="0" fontId="0" fillId="0" borderId="0" xfId="0" applyFont="1" applyBorder="1"/>
    <xf numFmtId="0" fontId="0" fillId="0" borderId="0" xfId="0" quotePrefix="1" applyFont="1" applyBorder="1" applyAlignment="1">
      <alignment horizontal="center"/>
    </xf>
    <xf numFmtId="168" fontId="10" fillId="0" borderId="33" xfId="0" applyNumberFormat="1" applyFont="1" applyBorder="1" applyAlignment="1">
      <alignment horizontal="right"/>
    </xf>
    <xf numFmtId="0" fontId="0" fillId="0" borderId="0" xfId="0" applyBorder="1" applyAlignment="1">
      <alignment horizontal="center"/>
    </xf>
    <xf numFmtId="0" fontId="0" fillId="0" borderId="33" xfId="0" applyBorder="1"/>
    <xf numFmtId="0" fontId="7" fillId="0" borderId="13" xfId="0" applyFont="1" applyBorder="1"/>
    <xf numFmtId="0" fontId="7" fillId="0" borderId="0" xfId="0" applyFont="1" applyBorder="1"/>
    <xf numFmtId="0" fontId="7" fillId="0" borderId="64" xfId="0" applyFont="1" applyBorder="1"/>
    <xf numFmtId="0" fontId="0" fillId="0" borderId="65" xfId="0" quotePrefix="1" applyFont="1" applyBorder="1" applyAlignment="1">
      <alignment horizontal="center"/>
    </xf>
    <xf numFmtId="168" fontId="10" fillId="0" borderId="71" xfId="0" applyNumberFormat="1" applyFont="1" applyBorder="1" applyAlignment="1">
      <alignment horizontal="right"/>
    </xf>
    <xf numFmtId="168" fontId="0" fillId="0" borderId="61" xfId="0" applyNumberFormat="1" applyBorder="1"/>
    <xf numFmtId="165" fontId="0" fillId="0" borderId="0" xfId="0" applyNumberFormat="1" applyBorder="1"/>
    <xf numFmtId="165" fontId="0" fillId="0" borderId="65" xfId="0" applyNumberFormat="1" applyBorder="1"/>
    <xf numFmtId="0" fontId="0" fillId="0" borderId="64" xfId="0" applyBorder="1"/>
    <xf numFmtId="0" fontId="0" fillId="0" borderId="71" xfId="0" applyBorder="1"/>
    <xf numFmtId="165" fontId="0" fillId="0" borderId="13" xfId="0" applyNumberFormat="1" applyBorder="1"/>
    <xf numFmtId="165" fontId="0" fillId="0" borderId="33" xfId="0" applyNumberFormat="1" applyBorder="1"/>
    <xf numFmtId="165" fontId="0" fillId="0" borderId="64" xfId="0" applyNumberFormat="1" applyBorder="1"/>
    <xf numFmtId="165" fontId="0" fillId="0" borderId="71" xfId="0" applyNumberFormat="1" applyBorder="1"/>
    <xf numFmtId="164" fontId="0" fillId="0" borderId="13" xfId="0" applyNumberFormat="1" applyBorder="1"/>
    <xf numFmtId="164" fontId="0" fillId="0" borderId="64" xfId="0" applyNumberFormat="1" applyBorder="1"/>
    <xf numFmtId="0" fontId="0" fillId="0" borderId="22" xfId="0" applyBorder="1"/>
    <xf numFmtId="0" fontId="10" fillId="0" borderId="24" xfId="0" applyFont="1" applyBorder="1"/>
    <xf numFmtId="0" fontId="10" fillId="0" borderId="52" xfId="0" applyFont="1" applyBorder="1"/>
    <xf numFmtId="0" fontId="0" fillId="0" borderId="10" xfId="0" applyBorder="1"/>
    <xf numFmtId="1" fontId="0" fillId="0" borderId="13" xfId="0" applyNumberFormat="1" applyBorder="1"/>
    <xf numFmtId="1" fontId="0" fillId="0" borderId="0" xfId="0" applyNumberFormat="1" applyBorder="1"/>
    <xf numFmtId="1" fontId="0" fillId="0" borderId="33" xfId="0" applyNumberFormat="1" applyBorder="1"/>
    <xf numFmtId="1" fontId="0" fillId="0" borderId="64" xfId="0" applyNumberFormat="1" applyBorder="1"/>
    <xf numFmtId="1" fontId="0" fillId="0" borderId="65" xfId="0" applyNumberFormat="1" applyBorder="1"/>
    <xf numFmtId="1" fontId="0" fillId="0" borderId="71" xfId="0" applyNumberFormat="1" applyBorder="1"/>
    <xf numFmtId="0" fontId="12" fillId="0" borderId="44" xfId="0" applyFont="1" applyBorder="1" applyAlignment="1">
      <alignment wrapText="1"/>
    </xf>
    <xf numFmtId="0" fontId="12" fillId="0" borderId="63" xfId="0" applyFont="1" applyBorder="1" applyAlignment="1">
      <alignment wrapText="1"/>
    </xf>
    <xf numFmtId="168" fontId="0" fillId="0" borderId="33" xfId="0" applyNumberFormat="1" applyBorder="1"/>
    <xf numFmtId="168" fontId="7" fillId="0" borderId="65" xfId="0" applyNumberFormat="1" applyFont="1" applyBorder="1"/>
    <xf numFmtId="168" fontId="7" fillId="0" borderId="71" xfId="0" applyNumberFormat="1" applyFont="1" applyBorder="1"/>
    <xf numFmtId="0" fontId="7" fillId="0" borderId="22" xfId="0" applyFont="1" applyBorder="1"/>
    <xf numFmtId="0" fontId="0" fillId="0" borderId="24" xfId="0" applyBorder="1"/>
    <xf numFmtId="0" fontId="0" fillId="0" borderId="13" xfId="0" applyFill="1" applyBorder="1"/>
    <xf numFmtId="0" fontId="0" fillId="0" borderId="0" xfId="0" applyFill="1" applyBorder="1"/>
    <xf numFmtId="0" fontId="0" fillId="0" borderId="33" xfId="0" applyFill="1" applyBorder="1"/>
    <xf numFmtId="165" fontId="0" fillId="0" borderId="13" xfId="0" applyNumberFormat="1" applyFill="1" applyBorder="1"/>
    <xf numFmtId="165" fontId="0" fillId="0" borderId="0" xfId="0" applyNumberFormat="1" applyFill="1" applyBorder="1"/>
    <xf numFmtId="165" fontId="0" fillId="0" borderId="33" xfId="0" applyNumberFormat="1" applyFill="1" applyBorder="1"/>
    <xf numFmtId="164" fontId="0" fillId="0" borderId="13" xfId="0" applyNumberFormat="1" applyFill="1" applyBorder="1"/>
    <xf numFmtId="164" fontId="0" fillId="0" borderId="33" xfId="0" applyNumberFormat="1" applyFill="1" applyBorder="1"/>
    <xf numFmtId="0" fontId="12" fillId="0" borderId="44" xfId="0" applyFont="1" applyBorder="1"/>
    <xf numFmtId="0" fontId="12" fillId="0" borderId="44" xfId="0" applyFont="1" applyBorder="1" applyAlignment="1">
      <alignment horizontal="left" wrapText="1"/>
    </xf>
    <xf numFmtId="49" fontId="6" fillId="0" borderId="13" xfId="0" applyNumberFormat="1" applyFont="1" applyBorder="1" applyAlignment="1">
      <alignment horizontal="center"/>
    </xf>
    <xf numFmtId="49" fontId="6" fillId="0" borderId="0" xfId="0" applyNumberFormat="1" applyFont="1" applyBorder="1" applyAlignment="1">
      <alignment horizontal="center"/>
    </xf>
    <xf numFmtId="49" fontId="6" fillId="0" borderId="0" xfId="0" applyNumberFormat="1" applyFont="1" applyFill="1" applyBorder="1" applyAlignment="1">
      <alignment horizontal="center"/>
    </xf>
    <xf numFmtId="0" fontId="6" fillId="0" borderId="0" xfId="0" applyFont="1" applyBorder="1" applyAlignment="1">
      <alignment wrapText="1"/>
    </xf>
    <xf numFmtId="0" fontId="6" fillId="0" borderId="0" xfId="0" applyFont="1" applyBorder="1" applyAlignment="1">
      <alignment horizontal="center"/>
    </xf>
    <xf numFmtId="0" fontId="6" fillId="5" borderId="0" xfId="0" applyNumberFormat="1" applyFont="1" applyFill="1" applyBorder="1" applyAlignment="1">
      <alignment horizontal="right"/>
    </xf>
    <xf numFmtId="0" fontId="6" fillId="6" borderId="0" xfId="0" applyNumberFormat="1" applyFont="1" applyFill="1" applyBorder="1" applyAlignment="1">
      <alignment horizontal="right"/>
    </xf>
    <xf numFmtId="2" fontId="6" fillId="6" borderId="0" xfId="0" applyNumberFormat="1" applyFont="1" applyFill="1" applyBorder="1" applyAlignment="1"/>
    <xf numFmtId="2" fontId="6" fillId="6" borderId="0" xfId="2" applyNumberFormat="1" applyFont="1" applyFill="1" applyBorder="1" applyAlignment="1"/>
    <xf numFmtId="0" fontId="6" fillId="5" borderId="0" xfId="0" applyFont="1" applyFill="1" applyBorder="1"/>
    <xf numFmtId="0" fontId="6" fillId="6" borderId="0" xfId="0" applyFont="1" applyFill="1" applyBorder="1"/>
    <xf numFmtId="2" fontId="6" fillId="0" borderId="0" xfId="0" applyNumberFormat="1" applyFont="1" applyBorder="1" applyAlignment="1"/>
    <xf numFmtId="2" fontId="6" fillId="0" borderId="0" xfId="2" applyNumberFormat="1" applyFont="1" applyBorder="1" applyAlignment="1"/>
    <xf numFmtId="0" fontId="12" fillId="0" borderId="0" xfId="0" applyFont="1" applyBorder="1"/>
    <xf numFmtId="2" fontId="12" fillId="0" borderId="0" xfId="0" applyNumberFormat="1" applyFont="1" applyBorder="1" applyAlignment="1"/>
    <xf numFmtId="2" fontId="12" fillId="0" borderId="0" xfId="2" applyNumberFormat="1" applyFont="1" applyBorder="1" applyAlignment="1"/>
    <xf numFmtId="49" fontId="6" fillId="0" borderId="4" xfId="0" applyNumberFormat="1" applyFont="1" applyBorder="1" applyAlignment="1">
      <alignment horizontal="center"/>
    </xf>
    <xf numFmtId="49" fontId="6" fillId="0" borderId="4" xfId="0" applyNumberFormat="1" applyFont="1" applyFill="1" applyBorder="1" applyAlignment="1">
      <alignment horizontal="center"/>
    </xf>
    <xf numFmtId="49" fontId="6" fillId="0" borderId="15" xfId="0" applyNumberFormat="1" applyFont="1" applyFill="1" applyBorder="1" applyAlignment="1">
      <alignment horizontal="center"/>
    </xf>
    <xf numFmtId="0" fontId="6" fillId="5" borderId="13" xfId="0" applyNumberFormat="1" applyFont="1" applyFill="1" applyBorder="1" applyAlignment="1">
      <alignment horizontal="right"/>
    </xf>
    <xf numFmtId="0" fontId="6" fillId="5" borderId="13" xfId="0" applyFont="1" applyFill="1" applyBorder="1"/>
    <xf numFmtId="49" fontId="6" fillId="0" borderId="13" xfId="0" applyNumberFormat="1" applyFont="1" applyFill="1" applyBorder="1" applyAlignment="1">
      <alignment horizontal="center"/>
    </xf>
    <xf numFmtId="49" fontId="6" fillId="0" borderId="15" xfId="0" applyNumberFormat="1" applyFont="1" applyBorder="1" applyAlignment="1">
      <alignment horizontal="center"/>
    </xf>
    <xf numFmtId="49" fontId="6" fillId="0" borderId="34" xfId="0" applyNumberFormat="1" applyFont="1" applyBorder="1" applyAlignment="1">
      <alignment horizontal="center"/>
    </xf>
    <xf numFmtId="0" fontId="6" fillId="0" borderId="19" xfId="0" applyFont="1" applyBorder="1"/>
    <xf numFmtId="0" fontId="12" fillId="0" borderId="10" xfId="0" applyFont="1" applyBorder="1"/>
    <xf numFmtId="0" fontId="6" fillId="5" borderId="10" xfId="0" applyFont="1" applyFill="1" applyBorder="1"/>
    <xf numFmtId="0" fontId="6" fillId="6" borderId="44" xfId="0" applyFont="1" applyFill="1" applyBorder="1"/>
    <xf numFmtId="2" fontId="6" fillId="6" borderId="44" xfId="0" applyNumberFormat="1" applyFont="1" applyFill="1" applyBorder="1" applyAlignment="1"/>
    <xf numFmtId="2" fontId="6" fillId="6" borderId="44" xfId="2" applyNumberFormat="1" applyFont="1" applyFill="1" applyBorder="1" applyAlignment="1"/>
    <xf numFmtId="0" fontId="6" fillId="0" borderId="64" xfId="0" applyFont="1" applyBorder="1"/>
    <xf numFmtId="0" fontId="12" fillId="0" borderId="65" xfId="0" applyFont="1" applyBorder="1"/>
    <xf numFmtId="0" fontId="6" fillId="5" borderId="44" xfId="0" applyFont="1" applyFill="1" applyBorder="1"/>
    <xf numFmtId="0" fontId="12" fillId="0" borderId="44" xfId="0" applyFont="1" applyBorder="1" applyAlignment="1">
      <alignment horizontal="center" wrapText="1"/>
    </xf>
    <xf numFmtId="0" fontId="12" fillId="0" borderId="63" xfId="0" applyFont="1" applyBorder="1" applyAlignment="1">
      <alignment horizontal="center" wrapText="1"/>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33" xfId="0" applyFont="1" applyBorder="1" applyAlignment="1">
      <alignment horizontal="center"/>
    </xf>
    <xf numFmtId="0" fontId="6" fillId="0" borderId="44" xfId="0" applyFont="1" applyBorder="1" applyAlignment="1">
      <alignment wrapText="1"/>
    </xf>
    <xf numFmtId="2" fontId="6" fillId="6" borderId="0" xfId="0" applyNumberFormat="1" applyFont="1" applyFill="1" applyBorder="1" applyAlignment="1">
      <alignment horizontal="right"/>
    </xf>
    <xf numFmtId="2" fontId="6" fillId="6" borderId="0" xfId="2" applyNumberFormat="1" applyFont="1" applyFill="1" applyBorder="1" applyAlignment="1">
      <alignment horizontal="right"/>
    </xf>
    <xf numFmtId="2" fontId="6" fillId="0" borderId="0" xfId="0" applyNumberFormat="1" applyFont="1" applyBorder="1" applyAlignment="1">
      <alignment horizontal="right"/>
    </xf>
    <xf numFmtId="2" fontId="6" fillId="6" borderId="44" xfId="0" applyNumberFormat="1" applyFont="1" applyFill="1" applyBorder="1" applyAlignment="1">
      <alignment horizontal="right"/>
    </xf>
    <xf numFmtId="2" fontId="6" fillId="6" borderId="44" xfId="2" applyNumberFormat="1" applyFont="1" applyFill="1" applyBorder="1" applyAlignment="1">
      <alignment horizontal="right"/>
    </xf>
    <xf numFmtId="0" fontId="6" fillId="0" borderId="44" xfId="0" applyFont="1" applyBorder="1" applyAlignment="1">
      <alignment horizontal="center"/>
    </xf>
    <xf numFmtId="0" fontId="6" fillId="5" borderId="44" xfId="0" applyNumberFormat="1" applyFont="1" applyFill="1" applyBorder="1" applyAlignment="1">
      <alignment horizontal="right"/>
    </xf>
    <xf numFmtId="0" fontId="6" fillId="6" borderId="44" xfId="0" applyNumberFormat="1" applyFont="1" applyFill="1" applyBorder="1" applyAlignment="1">
      <alignment horizontal="right"/>
    </xf>
    <xf numFmtId="0" fontId="17" fillId="0" borderId="63" xfId="0" applyFont="1" applyBorder="1" applyAlignment="1">
      <alignment horizontal="center" wrapText="1"/>
    </xf>
    <xf numFmtId="0" fontId="16" fillId="0" borderId="33" xfId="0" applyFont="1" applyBorder="1" applyAlignment="1">
      <alignment horizontal="center"/>
    </xf>
    <xf numFmtId="49" fontId="16" fillId="0" borderId="33" xfId="0" applyNumberFormat="1" applyFont="1" applyBorder="1" applyAlignment="1">
      <alignment horizontal="center"/>
    </xf>
    <xf numFmtId="49" fontId="16" fillId="0" borderId="34" xfId="0" applyNumberFormat="1" applyFont="1" applyBorder="1" applyAlignment="1">
      <alignment horizontal="center"/>
    </xf>
    <xf numFmtId="0" fontId="6" fillId="0" borderId="13" xfId="0" applyFont="1" applyBorder="1" applyAlignment="1">
      <alignment horizontal="center"/>
    </xf>
    <xf numFmtId="0" fontId="6" fillId="5" borderId="10" xfId="0" applyNumberFormat="1" applyFont="1" applyFill="1" applyBorder="1" applyAlignment="1">
      <alignment horizontal="right"/>
    </xf>
    <xf numFmtId="0" fontId="15" fillId="0" borderId="0" xfId="0" applyFont="1" applyAlignment="1">
      <alignment vertical="top" wrapText="1"/>
    </xf>
    <xf numFmtId="0" fontId="12" fillId="0" borderId="0" xfId="0" applyFont="1"/>
    <xf numFmtId="0" fontId="12" fillId="0" borderId="64" xfId="0" applyFont="1" applyBorder="1"/>
    <xf numFmtId="0" fontId="6" fillId="0" borderId="65" xfId="0" applyFont="1" applyBorder="1" applyAlignment="1">
      <alignment wrapText="1"/>
    </xf>
    <xf numFmtId="0" fontId="6" fillId="0" borderId="65" xfId="0" applyFont="1" applyBorder="1"/>
    <xf numFmtId="2" fontId="12" fillId="0" borderId="0" xfId="0" applyNumberFormat="1" applyFont="1" applyFill="1" applyBorder="1" applyAlignment="1"/>
    <xf numFmtId="2" fontId="12" fillId="0" borderId="0" xfId="2" applyNumberFormat="1" applyFont="1" applyFill="1" applyBorder="1" applyAlignment="1"/>
    <xf numFmtId="0" fontId="0" fillId="0" borderId="67" xfId="0" applyBorder="1"/>
    <xf numFmtId="0" fontId="0" fillId="0" borderId="0" xfId="0" applyFont="1" applyBorder="1" applyAlignment="1"/>
    <xf numFmtId="2" fontId="6" fillId="7" borderId="33" xfId="0" applyNumberFormat="1" applyFont="1" applyFill="1" applyBorder="1"/>
    <xf numFmtId="0" fontId="31" fillId="0" borderId="26" xfId="0" applyFont="1" applyBorder="1" applyAlignment="1">
      <alignment horizontal="center" textRotation="90" wrapText="1"/>
    </xf>
    <xf numFmtId="0" fontId="31" fillId="0" borderId="17" xfId="0" applyFont="1" applyBorder="1" applyAlignment="1">
      <alignment horizontal="center" textRotation="90" wrapText="1"/>
    </xf>
    <xf numFmtId="0" fontId="30" fillId="0" borderId="17" xfId="0" applyFont="1" applyBorder="1" applyAlignment="1">
      <alignment horizontal="center" textRotation="90" wrapText="1"/>
    </xf>
    <xf numFmtId="0" fontId="30" fillId="0" borderId="81" xfId="0" applyFont="1" applyBorder="1" applyAlignment="1">
      <alignment horizontal="center" textRotation="90" wrapText="1"/>
    </xf>
    <xf numFmtId="0" fontId="31" fillId="0" borderId="16" xfId="0" applyFont="1" applyBorder="1" applyAlignment="1">
      <alignment horizontal="center" textRotation="90" wrapText="1"/>
    </xf>
    <xf numFmtId="0" fontId="30" fillId="0" borderId="26" xfId="0" applyFont="1" applyBorder="1" applyAlignment="1">
      <alignment horizontal="center" textRotation="90" wrapText="1"/>
    </xf>
    <xf numFmtId="0" fontId="30" fillId="0" borderId="13" xfId="0" applyFont="1" applyBorder="1"/>
    <xf numFmtId="0" fontId="31" fillId="0" borderId="0" xfId="0" applyFont="1" applyBorder="1"/>
    <xf numFmtId="3" fontId="31" fillId="0" borderId="1" xfId="0" applyNumberFormat="1" applyFont="1" applyBorder="1"/>
    <xf numFmtId="3" fontId="31" fillId="0" borderId="0" xfId="0" applyNumberFormat="1" applyFont="1" applyBorder="1"/>
    <xf numFmtId="3" fontId="31" fillId="0" borderId="0" xfId="0" applyNumberFormat="1" applyFont="1" applyFill="1" applyBorder="1"/>
    <xf numFmtId="3" fontId="31" fillId="0" borderId="33" xfId="0" applyNumberFormat="1" applyFont="1" applyBorder="1"/>
    <xf numFmtId="3" fontId="31" fillId="0" borderId="25" xfId="0" applyNumberFormat="1" applyFont="1" applyBorder="1"/>
    <xf numFmtId="3" fontId="31" fillId="0" borderId="24" xfId="0" applyNumberFormat="1" applyFont="1" applyBorder="1"/>
    <xf numFmtId="3" fontId="31" fillId="0" borderId="14" xfId="0" applyNumberFormat="1" applyFont="1" applyBorder="1"/>
    <xf numFmtId="0" fontId="31" fillId="0" borderId="13" xfId="0" applyFont="1" applyBorder="1"/>
    <xf numFmtId="0" fontId="32" fillId="0" borderId="0" xfId="0" applyFont="1" applyBorder="1"/>
    <xf numFmtId="0" fontId="32" fillId="0" borderId="0" xfId="0" applyFont="1" applyBorder="1" applyAlignment="1">
      <alignment wrapText="1"/>
    </xf>
    <xf numFmtId="0" fontId="30" fillId="0" borderId="19" xfId="0" applyFont="1" applyBorder="1"/>
    <xf numFmtId="0" fontId="32" fillId="0" borderId="20" xfId="0" applyFont="1" applyBorder="1"/>
    <xf numFmtId="3" fontId="30" fillId="0" borderId="82" xfId="0" applyNumberFormat="1" applyFont="1" applyBorder="1"/>
    <xf numFmtId="3" fontId="30" fillId="0" borderId="20" xfId="0" applyNumberFormat="1" applyFont="1" applyBorder="1"/>
    <xf numFmtId="3" fontId="30" fillId="0" borderId="20" xfId="0" applyNumberFormat="1" applyFont="1" applyFill="1" applyBorder="1"/>
    <xf numFmtId="3" fontId="30" fillId="0" borderId="83" xfId="0" applyNumberFormat="1" applyFont="1" applyBorder="1"/>
    <xf numFmtId="3" fontId="31" fillId="0" borderId="20" xfId="0" applyNumberFormat="1" applyFont="1" applyBorder="1"/>
    <xf numFmtId="3" fontId="30" fillId="0" borderId="35" xfId="0" applyNumberFormat="1" applyFont="1" applyBorder="1"/>
    <xf numFmtId="3" fontId="30" fillId="0" borderId="70" xfId="0" applyNumberFormat="1" applyFont="1" applyBorder="1"/>
    <xf numFmtId="0" fontId="31" fillId="0" borderId="0" xfId="0" applyFont="1" applyBorder="1" applyAlignment="1">
      <alignment horizontal="center" textRotation="90" wrapText="1"/>
    </xf>
    <xf numFmtId="0" fontId="31" fillId="0" borderId="25" xfId="0" applyFont="1" applyBorder="1" applyAlignment="1">
      <alignment horizontal="center" textRotation="90" wrapText="1"/>
    </xf>
    <xf numFmtId="0" fontId="31" fillId="4" borderId="1" xfId="0" applyFont="1" applyFill="1" applyBorder="1"/>
    <xf numFmtId="0" fontId="31" fillId="4" borderId="0" xfId="0" applyFont="1" applyFill="1" applyBorder="1"/>
    <xf numFmtId="3" fontId="31" fillId="0" borderId="31" xfId="0" applyNumberFormat="1" applyFont="1" applyBorder="1"/>
    <xf numFmtId="3" fontId="31" fillId="0" borderId="30" xfId="0" applyNumberFormat="1" applyFont="1" applyBorder="1"/>
    <xf numFmtId="3" fontId="31" fillId="0" borderId="29" xfId="0" applyNumberFormat="1" applyFont="1" applyBorder="1"/>
    <xf numFmtId="0" fontId="32" fillId="4" borderId="1" xfId="0" applyFont="1" applyFill="1" applyBorder="1" applyAlignment="1">
      <alignment wrapText="1"/>
    </xf>
    <xf numFmtId="0" fontId="32" fillId="4" borderId="0" xfId="0" applyFont="1" applyFill="1" applyBorder="1" applyAlignment="1">
      <alignment wrapText="1"/>
    </xf>
    <xf numFmtId="0" fontId="32" fillId="4" borderId="1" xfId="0" applyFont="1" applyFill="1" applyBorder="1"/>
    <xf numFmtId="0" fontId="32" fillId="4" borderId="0" xfId="0" applyFont="1" applyFill="1" applyBorder="1"/>
    <xf numFmtId="0" fontId="31" fillId="0" borderId="20" xfId="0" applyFont="1" applyBorder="1"/>
    <xf numFmtId="0" fontId="32" fillId="4" borderId="82" xfId="0" applyFont="1" applyFill="1" applyBorder="1"/>
    <xf numFmtId="0" fontId="32" fillId="4" borderId="20" xfId="0" applyFont="1" applyFill="1" applyBorder="1"/>
    <xf numFmtId="3" fontId="30" fillId="0" borderId="21" xfId="0" applyNumberFormat="1" applyFont="1" applyBorder="1"/>
    <xf numFmtId="0" fontId="0" fillId="0" borderId="13" xfId="0" applyFont="1" applyBorder="1"/>
    <xf numFmtId="0" fontId="31" fillId="0" borderId="4" xfId="0" applyFont="1" applyBorder="1" applyAlignment="1">
      <alignment horizontal="center" textRotation="90" wrapText="1"/>
    </xf>
    <xf numFmtId="0" fontId="31" fillId="0" borderId="28" xfId="0" applyFont="1" applyBorder="1" applyAlignment="1">
      <alignment horizontal="center" textRotation="90" wrapText="1"/>
    </xf>
    <xf numFmtId="0" fontId="31" fillId="0" borderId="8" xfId="0" applyFont="1" applyBorder="1"/>
    <xf numFmtId="0" fontId="32" fillId="0" borderId="8" xfId="0" applyFont="1" applyBorder="1" applyAlignment="1">
      <alignment wrapText="1"/>
    </xf>
    <xf numFmtId="0" fontId="31" fillId="0" borderId="8" xfId="0" applyFont="1" applyBorder="1" applyAlignment="1">
      <alignment wrapText="1"/>
    </xf>
    <xf numFmtId="0" fontId="31" fillId="0" borderId="64" xfId="0" applyFont="1" applyBorder="1"/>
    <xf numFmtId="0" fontId="32" fillId="0" borderId="65" xfId="0" applyFont="1" applyBorder="1"/>
    <xf numFmtId="0" fontId="31" fillId="0" borderId="76" xfId="0" applyFont="1" applyBorder="1"/>
    <xf numFmtId="0" fontId="32" fillId="4" borderId="72" xfId="0" applyFont="1" applyFill="1" applyBorder="1"/>
    <xf numFmtId="0" fontId="32" fillId="4" borderId="65" xfId="0" applyFont="1" applyFill="1" applyBorder="1"/>
    <xf numFmtId="3" fontId="31" fillId="0" borderId="72" xfId="0" applyNumberFormat="1" applyFont="1" applyBorder="1"/>
    <xf numFmtId="3" fontId="31" fillId="0" borderId="65" xfId="0" applyNumberFormat="1" applyFont="1" applyBorder="1"/>
    <xf numFmtId="3" fontId="31" fillId="0" borderId="52" xfId="0" applyNumberFormat="1" applyFont="1" applyBorder="1"/>
    <xf numFmtId="3" fontId="31" fillId="0" borderId="77" xfId="0" applyNumberFormat="1" applyFont="1" applyBorder="1"/>
    <xf numFmtId="3" fontId="31" fillId="0" borderId="71" xfId="0" applyNumberFormat="1" applyFont="1" applyBorder="1"/>
    <xf numFmtId="0" fontId="31" fillId="0" borderId="0" xfId="0" applyFont="1"/>
    <xf numFmtId="0" fontId="34" fillId="0" borderId="0" xfId="0" applyFont="1"/>
    <xf numFmtId="0" fontId="30" fillId="0" borderId="80" xfId="0" applyFont="1" applyBorder="1" applyAlignment="1">
      <alignment wrapText="1"/>
    </xf>
    <xf numFmtId="3" fontId="31" fillId="0" borderId="65" xfId="0" applyNumberFormat="1" applyFont="1" applyFill="1" applyBorder="1"/>
    <xf numFmtId="3" fontId="31" fillId="0" borderId="62" xfId="0" applyNumberFormat="1" applyFont="1" applyBorder="1"/>
    <xf numFmtId="0" fontId="0" fillId="0" borderId="10" xfId="0" applyFont="1" applyBorder="1"/>
    <xf numFmtId="0" fontId="0" fillId="0" borderId="44" xfId="0" applyFont="1" applyBorder="1"/>
    <xf numFmtId="0" fontId="0" fillId="0" borderId="63" xfId="0" applyFont="1" applyBorder="1" applyAlignment="1">
      <alignment horizontal="center" textRotation="90" wrapText="1"/>
    </xf>
    <xf numFmtId="0" fontId="0" fillId="0" borderId="22" xfId="0" applyFont="1" applyBorder="1" applyAlignment="1">
      <alignment horizontal="center" textRotation="90" wrapText="1"/>
    </xf>
    <xf numFmtId="0" fontId="7" fillId="0" borderId="66" xfId="0" applyFont="1" applyBorder="1"/>
    <xf numFmtId="0" fontId="0" fillId="0" borderId="38" xfId="0" applyFont="1" applyBorder="1"/>
    <xf numFmtId="2" fontId="7" fillId="0" borderId="38" xfId="0" applyNumberFormat="1" applyFont="1" applyBorder="1"/>
    <xf numFmtId="2" fontId="7" fillId="0" borderId="29" xfId="0" applyNumberFormat="1" applyFont="1" applyBorder="1"/>
    <xf numFmtId="2" fontId="0" fillId="0" borderId="0" xfId="0" applyNumberFormat="1" applyFont="1" applyBorder="1"/>
    <xf numFmtId="2" fontId="0" fillId="0" borderId="33" xfId="0" applyNumberFormat="1" applyFont="1" applyBorder="1"/>
    <xf numFmtId="2" fontId="7" fillId="0" borderId="0" xfId="0" applyNumberFormat="1" applyFont="1" applyBorder="1"/>
    <xf numFmtId="2" fontId="7" fillId="0" borderId="33" xfId="0" applyNumberFormat="1" applyFont="1" applyBorder="1"/>
    <xf numFmtId="0" fontId="7" fillId="0" borderId="19" xfId="0" applyFont="1" applyBorder="1"/>
    <xf numFmtId="0" fontId="0" fillId="0" borderId="20" xfId="0" applyFont="1" applyBorder="1"/>
    <xf numFmtId="2" fontId="7" fillId="0" borderId="20" xfId="0" applyNumberFormat="1" applyFont="1" applyBorder="1"/>
    <xf numFmtId="2" fontId="7" fillId="0" borderId="36" xfId="0" applyNumberFormat="1" applyFont="1" applyBorder="1"/>
    <xf numFmtId="0" fontId="0" fillId="0" borderId="0" xfId="0" applyFont="1"/>
    <xf numFmtId="2" fontId="0" fillId="0" borderId="0" xfId="0" applyNumberFormat="1" applyFont="1"/>
    <xf numFmtId="0" fontId="0" fillId="0" borderId="12" xfId="0" applyFont="1" applyBorder="1" applyAlignment="1">
      <alignment horizontal="center" textRotation="90" wrapText="1"/>
    </xf>
    <xf numFmtId="2" fontId="7" fillId="0" borderId="37" xfId="0" applyNumberFormat="1" applyFont="1" applyBorder="1"/>
    <xf numFmtId="2" fontId="0" fillId="0" borderId="1" xfId="0" applyNumberFormat="1" applyFont="1" applyBorder="1"/>
    <xf numFmtId="2" fontId="7" fillId="0" borderId="1" xfId="0" applyNumberFormat="1" applyFont="1" applyBorder="1"/>
    <xf numFmtId="2" fontId="7" fillId="0" borderId="82" xfId="0" applyNumberFormat="1" applyFont="1" applyBorder="1"/>
    <xf numFmtId="0" fontId="6" fillId="0" borderId="0" xfId="0" applyFont="1" applyBorder="1" applyAlignment="1">
      <alignment horizontal="left"/>
    </xf>
    <xf numFmtId="0" fontId="5" fillId="0" borderId="0" xfId="0" applyFont="1" applyBorder="1" applyAlignment="1">
      <alignment horizontal="center"/>
    </xf>
    <xf numFmtId="0" fontId="24" fillId="12" borderId="10" xfId="5" applyFont="1" applyFill="1" applyBorder="1"/>
    <xf numFmtId="0" fontId="24" fillId="12" borderId="11" xfId="5" applyFont="1" applyFill="1" applyBorder="1"/>
    <xf numFmtId="0" fontId="24" fillId="12" borderId="15" xfId="5" applyFont="1" applyFill="1" applyBorder="1"/>
    <xf numFmtId="1" fontId="24" fillId="12" borderId="61" xfId="6" applyNumberFormat="1" applyFont="1" applyFill="1" applyBorder="1" applyAlignment="1">
      <alignment horizontal="right" vertical="center"/>
    </xf>
    <xf numFmtId="1" fontId="24" fillId="12" borderId="29" xfId="6" applyNumberFormat="1" applyFont="1" applyFill="1" applyBorder="1" applyAlignment="1">
      <alignment horizontal="right" vertical="center"/>
    </xf>
    <xf numFmtId="1" fontId="24" fillId="12" borderId="38" xfId="6" applyNumberFormat="1" applyFont="1" applyFill="1" applyBorder="1" applyAlignment="1">
      <alignment horizontal="right" vertical="center"/>
    </xf>
    <xf numFmtId="173" fontId="23" fillId="12" borderId="70" xfId="6" applyNumberFormat="1" applyFont="1" applyFill="1" applyBorder="1" applyAlignment="1">
      <alignment vertical="center"/>
    </xf>
    <xf numFmtId="1" fontId="24" fillId="12" borderId="72" xfId="6" applyNumberFormat="1" applyFont="1" applyFill="1" applyBorder="1" applyAlignment="1">
      <alignment horizontal="right" vertical="center"/>
    </xf>
    <xf numFmtId="1" fontId="24" fillId="12" borderId="63" xfId="6" applyNumberFormat="1" applyFont="1" applyFill="1" applyBorder="1" applyAlignment="1">
      <alignment horizontal="right" vertical="center"/>
    </xf>
    <xf numFmtId="1" fontId="24" fillId="12" borderId="6" xfId="6" applyNumberFormat="1" applyFont="1" applyFill="1" applyBorder="1" applyAlignment="1">
      <alignment horizontal="right" vertical="center"/>
    </xf>
    <xf numFmtId="1" fontId="24" fillId="12" borderId="68" xfId="6" applyNumberFormat="1" applyFont="1" applyFill="1" applyBorder="1" applyAlignment="1">
      <alignment horizontal="right" vertical="center"/>
    </xf>
    <xf numFmtId="173" fontId="23" fillId="12" borderId="23" xfId="6" applyNumberFormat="1" applyFont="1" applyFill="1" applyBorder="1" applyAlignment="1">
      <alignment vertical="center"/>
    </xf>
    <xf numFmtId="1" fontId="24" fillId="12" borderId="64" xfId="6" applyNumberFormat="1" applyFont="1" applyFill="1" applyBorder="1" applyAlignment="1">
      <alignment horizontal="right" vertical="center"/>
    </xf>
    <xf numFmtId="1" fontId="24" fillId="12" borderId="44" xfId="6" applyNumberFormat="1" applyFont="1" applyFill="1" applyBorder="1" applyAlignment="1">
      <alignment horizontal="right" vertical="center"/>
    </xf>
    <xf numFmtId="1" fontId="24" fillId="12" borderId="3" xfId="6" applyNumberFormat="1" applyFont="1" applyFill="1" applyBorder="1" applyAlignment="1">
      <alignment horizontal="right" vertical="center"/>
    </xf>
    <xf numFmtId="1" fontId="24" fillId="12" borderId="73" xfId="6" applyNumberFormat="1" applyFont="1" applyFill="1" applyBorder="1" applyAlignment="1">
      <alignment horizontal="right" vertical="center"/>
    </xf>
    <xf numFmtId="1" fontId="24" fillId="12" borderId="17" xfId="6" applyNumberFormat="1" applyFont="1" applyFill="1" applyBorder="1" applyAlignment="1">
      <alignment horizontal="right" vertical="center"/>
    </xf>
    <xf numFmtId="1" fontId="24" fillId="12" borderId="15" xfId="6" applyNumberFormat="1" applyFont="1" applyFill="1" applyBorder="1" applyAlignment="1">
      <alignment horizontal="right" vertical="center"/>
    </xf>
    <xf numFmtId="1" fontId="24" fillId="12" borderId="41" xfId="6" applyNumberFormat="1" applyFont="1" applyFill="1" applyBorder="1" applyAlignment="1">
      <alignment horizontal="right" vertical="center"/>
    </xf>
    <xf numFmtId="173" fontId="23" fillId="12" borderId="26" xfId="6" applyNumberFormat="1" applyFont="1" applyFill="1" applyBorder="1" applyAlignment="1">
      <alignment vertical="center"/>
    </xf>
    <xf numFmtId="1" fontId="23" fillId="12" borderId="62" xfId="6" applyNumberFormat="1" applyFont="1" applyFill="1" applyBorder="1" applyAlignment="1">
      <alignment horizontal="right" vertical="center"/>
    </xf>
    <xf numFmtId="1" fontId="23" fillId="12" borderId="52" xfId="6" applyNumberFormat="1" applyFont="1" applyFill="1" applyBorder="1" applyAlignment="1">
      <alignment horizontal="right" vertical="center"/>
    </xf>
    <xf numFmtId="1" fontId="23" fillId="12" borderId="64" xfId="6" applyNumberFormat="1" applyFont="1" applyFill="1" applyBorder="1" applyAlignment="1">
      <alignment horizontal="right" vertical="center"/>
    </xf>
    <xf numFmtId="173" fontId="23" fillId="12" borderId="9" xfId="6" applyNumberFormat="1" applyFont="1" applyFill="1" applyBorder="1" applyAlignment="1">
      <alignment vertical="center"/>
    </xf>
    <xf numFmtId="0" fontId="8" fillId="12" borderId="0" xfId="0" applyFont="1" applyFill="1"/>
    <xf numFmtId="0" fontId="8" fillId="4" borderId="0" xfId="0" applyFont="1" applyFill="1"/>
    <xf numFmtId="0" fontId="12" fillId="12" borderId="0" xfId="0" applyFont="1" applyFill="1"/>
    <xf numFmtId="0" fontId="7" fillId="12" borderId="0" xfId="0" applyFont="1" applyFill="1"/>
    <xf numFmtId="0" fontId="38" fillId="12" borderId="0" xfId="0" applyFont="1" applyFill="1"/>
    <xf numFmtId="17" fontId="7" fillId="12" borderId="0" xfId="0" quotePrefix="1" applyNumberFormat="1" applyFont="1" applyFill="1"/>
    <xf numFmtId="0" fontId="8" fillId="12" borderId="0" xfId="0" applyFont="1" applyFill="1" applyAlignment="1">
      <alignment horizontal="left" vertical="top" wrapText="1"/>
    </xf>
    <xf numFmtId="0" fontId="8" fillId="12" borderId="0" xfId="0" applyFont="1" applyFill="1" applyAlignment="1">
      <alignment vertical="top" wrapText="1"/>
    </xf>
    <xf numFmtId="0" fontId="8" fillId="12" borderId="0" xfId="0" applyFont="1" applyFill="1" applyAlignment="1">
      <alignment horizontal="left" vertical="top"/>
    </xf>
    <xf numFmtId="0" fontId="8" fillId="12" borderId="65" xfId="0" applyFont="1" applyFill="1" applyBorder="1" applyAlignment="1">
      <alignment horizontal="left" vertical="top" wrapText="1"/>
    </xf>
    <xf numFmtId="0" fontId="8" fillId="12" borderId="65" xfId="0" quotePrefix="1" applyFont="1" applyFill="1" applyBorder="1" applyAlignment="1">
      <alignment horizontal="left" vertical="top"/>
    </xf>
    <xf numFmtId="0" fontId="8" fillId="12" borderId="67" xfId="0" quotePrefix="1" applyFont="1" applyFill="1" applyBorder="1" applyAlignment="1">
      <alignment horizontal="left" vertical="top" wrapText="1"/>
    </xf>
    <xf numFmtId="0" fontId="8" fillId="12" borderId="67" xfId="0" applyFont="1" applyFill="1" applyBorder="1" applyAlignment="1">
      <alignment wrapText="1"/>
    </xf>
    <xf numFmtId="0" fontId="8" fillId="12" borderId="67" xfId="0" quotePrefix="1" applyFont="1" applyFill="1" applyBorder="1" applyAlignment="1">
      <alignment vertical="top"/>
    </xf>
    <xf numFmtId="0" fontId="8" fillId="12" borderId="67" xfId="0" applyFont="1" applyFill="1" applyBorder="1" applyAlignment="1">
      <alignment horizontal="left" vertical="top" wrapText="1"/>
    </xf>
    <xf numFmtId="0" fontId="8" fillId="12" borderId="67" xfId="0" applyFont="1" applyFill="1" applyBorder="1" applyAlignment="1">
      <alignment vertical="top"/>
    </xf>
    <xf numFmtId="0" fontId="8" fillId="12" borderId="67" xfId="0" applyFont="1" applyFill="1" applyBorder="1" applyAlignment="1">
      <alignment vertical="top" wrapText="1"/>
    </xf>
    <xf numFmtId="0" fontId="6" fillId="0" borderId="13" xfId="0" applyNumberFormat="1" applyFont="1" applyFill="1" applyBorder="1" applyAlignment="1">
      <alignment horizontal="right"/>
    </xf>
    <xf numFmtId="0" fontId="6" fillId="0" borderId="0" xfId="0" applyNumberFormat="1" applyFont="1" applyFill="1" applyBorder="1" applyAlignment="1">
      <alignment horizontal="right"/>
    </xf>
    <xf numFmtId="0" fontId="6" fillId="0" borderId="13" xfId="0" applyFont="1" applyFill="1" applyBorder="1"/>
    <xf numFmtId="0" fontId="6" fillId="0" borderId="0" xfId="0" applyFont="1" applyFill="1" applyBorder="1"/>
    <xf numFmtId="0" fontId="6" fillId="0" borderId="10" xfId="0" applyFont="1" applyFill="1" applyBorder="1"/>
    <xf numFmtId="0" fontId="6" fillId="0" borderId="44" xfId="0" applyFont="1" applyFill="1" applyBorder="1"/>
    <xf numFmtId="2" fontId="6" fillId="0" borderId="0" xfId="0" applyNumberFormat="1" applyFont="1" applyFill="1" applyBorder="1" applyAlignment="1"/>
    <xf numFmtId="2" fontId="6" fillId="0" borderId="33" xfId="0" applyNumberFormat="1" applyFont="1" applyFill="1" applyBorder="1"/>
    <xf numFmtId="2" fontId="12" fillId="0" borderId="65" xfId="0" applyNumberFormat="1" applyFont="1" applyFill="1" applyBorder="1" applyAlignment="1"/>
    <xf numFmtId="2" fontId="6" fillId="0" borderId="71" xfId="0" applyNumberFormat="1" applyFont="1" applyFill="1" applyBorder="1"/>
    <xf numFmtId="2" fontId="6" fillId="0" borderId="44" xfId="0" applyNumberFormat="1" applyFont="1" applyFill="1" applyBorder="1" applyAlignment="1"/>
    <xf numFmtId="2" fontId="6" fillId="0" borderId="63" xfId="0" applyNumberFormat="1" applyFont="1" applyFill="1" applyBorder="1"/>
    <xf numFmtId="2" fontId="6" fillId="0" borderId="36" xfId="0" applyNumberFormat="1" applyFont="1" applyFill="1" applyBorder="1"/>
    <xf numFmtId="0" fontId="12" fillId="0" borderId="44" xfId="0" applyFont="1" applyBorder="1" applyAlignment="1">
      <alignment horizontal="left" wrapText="1"/>
    </xf>
    <xf numFmtId="0" fontId="12" fillId="0" borderId="10" xfId="0" applyFont="1" applyBorder="1" applyAlignment="1">
      <alignment horizontal="center" wrapText="1"/>
    </xf>
    <xf numFmtId="0" fontId="6" fillId="0" borderId="64" xfId="0" applyFont="1" applyFill="1" applyBorder="1"/>
    <xf numFmtId="0" fontId="12" fillId="0" borderId="63" xfId="0" applyFont="1" applyBorder="1" applyAlignment="1">
      <alignment horizontal="center" wrapText="1"/>
    </xf>
    <xf numFmtId="2" fontId="6" fillId="0" borderId="13" xfId="0" applyNumberFormat="1" applyFont="1" applyFill="1" applyBorder="1" applyAlignment="1"/>
    <xf numFmtId="2" fontId="6" fillId="0" borderId="10" xfId="0" applyNumberFormat="1" applyFont="1" applyFill="1" applyBorder="1" applyAlignment="1"/>
    <xf numFmtId="2" fontId="12" fillId="0" borderId="64" xfId="0" applyNumberFormat="1" applyFont="1" applyFill="1" applyBorder="1" applyAlignment="1"/>
    <xf numFmtId="2" fontId="12" fillId="0" borderId="13" xfId="0" applyNumberFormat="1" applyFont="1" applyFill="1" applyBorder="1" applyAlignment="1"/>
    <xf numFmtId="2" fontId="12" fillId="0" borderId="19" xfId="0" applyNumberFormat="1" applyFont="1" applyFill="1" applyBorder="1" applyAlignment="1"/>
    <xf numFmtId="0" fontId="4" fillId="0" borderId="13" xfId="0" applyFont="1" applyBorder="1" applyAlignment="1">
      <alignment horizontal="center"/>
    </xf>
    <xf numFmtId="2" fontId="6" fillId="0" borderId="13" xfId="2" applyNumberFormat="1" applyFont="1" applyFill="1" applyBorder="1" applyAlignment="1"/>
    <xf numFmtId="2" fontId="12" fillId="0" borderId="13" xfId="2" applyNumberFormat="1" applyFont="1" applyFill="1" applyBorder="1" applyAlignment="1"/>
    <xf numFmtId="2" fontId="6" fillId="0" borderId="63" xfId="2" applyNumberFormat="1" applyFont="1" applyFill="1" applyBorder="1" applyAlignment="1"/>
    <xf numFmtId="2" fontId="6" fillId="0" borderId="33" xfId="2" applyNumberFormat="1" applyFont="1" applyFill="1" applyBorder="1" applyAlignment="1"/>
    <xf numFmtId="2" fontId="12" fillId="0" borderId="71" xfId="2" applyNumberFormat="1" applyFont="1" applyFill="1" applyBorder="1" applyAlignment="1"/>
    <xf numFmtId="2" fontId="6" fillId="0" borderId="33" xfId="0" applyNumberFormat="1" applyFont="1" applyFill="1" applyBorder="1" applyAlignment="1"/>
    <xf numFmtId="2" fontId="12" fillId="0" borderId="71" xfId="0" applyNumberFormat="1" applyFont="1" applyFill="1" applyBorder="1" applyAlignment="1"/>
    <xf numFmtId="2" fontId="6" fillId="0" borderId="63" xfId="0" applyNumberFormat="1" applyFont="1" applyFill="1" applyBorder="1" applyAlignment="1"/>
    <xf numFmtId="2" fontId="12" fillId="0" borderId="33" xfId="0" applyNumberFormat="1" applyFont="1" applyFill="1" applyBorder="1" applyAlignment="1"/>
    <xf numFmtId="2" fontId="12" fillId="0" borderId="36" xfId="0" applyNumberFormat="1" applyFont="1" applyFill="1" applyBorder="1" applyAlignment="1"/>
    <xf numFmtId="0" fontId="3" fillId="0" borderId="0" xfId="0" applyFont="1" applyBorder="1" applyAlignment="1">
      <alignment wrapText="1"/>
    </xf>
    <xf numFmtId="2" fontId="6" fillId="7" borderId="0" xfId="0" applyNumberFormat="1" applyFont="1" applyFill="1" applyBorder="1"/>
    <xf numFmtId="2" fontId="16" fillId="7" borderId="0" xfId="0" applyNumberFormat="1" applyFont="1" applyFill="1" applyBorder="1"/>
    <xf numFmtId="2" fontId="12" fillId="0" borderId="65" xfId="2" applyNumberFormat="1" applyFont="1" applyFill="1" applyBorder="1" applyAlignment="1"/>
    <xf numFmtId="2" fontId="12" fillId="0" borderId="20" xfId="0" applyNumberFormat="1" applyFont="1" applyFill="1" applyBorder="1" applyAlignment="1"/>
    <xf numFmtId="2" fontId="12" fillId="0" borderId="20" xfId="2" applyNumberFormat="1" applyFont="1" applyFill="1" applyBorder="1" applyAlignment="1"/>
    <xf numFmtId="2" fontId="6" fillId="7" borderId="13" xfId="0" applyNumberFormat="1" applyFont="1" applyFill="1" applyBorder="1"/>
    <xf numFmtId="2" fontId="6" fillId="7" borderId="64" xfId="0" applyNumberFormat="1" applyFont="1" applyFill="1" applyBorder="1"/>
    <xf numFmtId="2" fontId="6" fillId="7" borderId="31" xfId="0" applyNumberFormat="1" applyFont="1" applyFill="1" applyBorder="1"/>
    <xf numFmtId="2" fontId="6" fillId="7" borderId="24" xfId="0" applyNumberFormat="1" applyFont="1" applyFill="1" applyBorder="1"/>
    <xf numFmtId="2" fontId="6" fillId="7" borderId="52" xfId="0" applyNumberFormat="1" applyFont="1" applyFill="1" applyBorder="1"/>
    <xf numFmtId="2" fontId="6" fillId="7" borderId="22" xfId="0" applyNumberFormat="1" applyFont="1" applyFill="1" applyBorder="1"/>
    <xf numFmtId="2" fontId="6" fillId="7" borderId="35" xfId="0" applyNumberFormat="1" applyFont="1" applyFill="1" applyBorder="1"/>
    <xf numFmtId="2" fontId="6" fillId="7" borderId="13" xfId="2" applyNumberFormat="1" applyFont="1" applyFill="1" applyBorder="1" applyAlignment="1"/>
    <xf numFmtId="2" fontId="6" fillId="7" borderId="68" xfId="0" applyNumberFormat="1" applyFont="1" applyFill="1" applyBorder="1"/>
    <xf numFmtId="2" fontId="6" fillId="7" borderId="73" xfId="0" applyNumberFormat="1" applyFont="1" applyFill="1" applyBorder="1"/>
    <xf numFmtId="2" fontId="12" fillId="7" borderId="13" xfId="2" applyNumberFormat="1" applyFont="1" applyFill="1" applyBorder="1" applyAlignment="1"/>
    <xf numFmtId="2" fontId="12" fillId="7" borderId="13" xfId="0" applyNumberFormat="1" applyFont="1" applyFill="1" applyBorder="1"/>
    <xf numFmtId="2" fontId="12" fillId="7" borderId="33" xfId="0" applyNumberFormat="1" applyFont="1" applyFill="1" applyBorder="1"/>
    <xf numFmtId="2" fontId="12" fillId="7" borderId="64" xfId="0" applyNumberFormat="1" applyFont="1" applyFill="1" applyBorder="1"/>
    <xf numFmtId="2" fontId="12" fillId="7" borderId="71" xfId="0" applyNumberFormat="1" applyFont="1" applyFill="1" applyBorder="1"/>
    <xf numFmtId="0" fontId="12" fillId="0" borderId="64" xfId="0" applyFont="1" applyFill="1" applyBorder="1"/>
    <xf numFmtId="0" fontId="12" fillId="0" borderId="65" xfId="0" applyFont="1" applyFill="1" applyBorder="1"/>
    <xf numFmtId="0" fontId="12" fillId="0" borderId="13" xfId="0" applyFont="1" applyFill="1" applyBorder="1"/>
    <xf numFmtId="0" fontId="12" fillId="0" borderId="0" xfId="0" applyFont="1" applyFill="1" applyBorder="1"/>
    <xf numFmtId="0" fontId="6" fillId="0" borderId="65" xfId="0" applyFont="1" applyFill="1" applyBorder="1"/>
    <xf numFmtId="49" fontId="3" fillId="0" borderId="15" xfId="0" applyNumberFormat="1" applyFont="1" applyBorder="1" applyAlignment="1">
      <alignment horizontal="center"/>
    </xf>
    <xf numFmtId="0" fontId="6" fillId="6" borderId="13" xfId="0" applyNumberFormat="1" applyFont="1" applyFill="1" applyBorder="1" applyAlignment="1">
      <alignment horizontal="right"/>
    </xf>
    <xf numFmtId="0" fontId="6" fillId="6" borderId="13" xfId="0" applyFont="1" applyFill="1" applyBorder="1"/>
    <xf numFmtId="0" fontId="6" fillId="6" borderId="10" xfId="0" applyFont="1" applyFill="1" applyBorder="1"/>
    <xf numFmtId="0" fontId="39" fillId="0" borderId="0" xfId="0" applyFont="1" applyBorder="1"/>
    <xf numFmtId="2" fontId="6" fillId="0" borderId="0" xfId="0" applyNumberFormat="1" applyFont="1" applyFill="1" applyBorder="1" applyAlignment="1">
      <alignment horizontal="right"/>
    </xf>
    <xf numFmtId="0" fontId="6" fillId="0" borderId="19" xfId="0" applyFont="1" applyFill="1" applyBorder="1"/>
    <xf numFmtId="0" fontId="6" fillId="0" borderId="20" xfId="0" applyFont="1" applyFill="1" applyBorder="1"/>
    <xf numFmtId="2" fontId="12" fillId="0" borderId="20" xfId="0" applyNumberFormat="1" applyFont="1" applyFill="1" applyBorder="1" applyAlignment="1">
      <alignment horizontal="right"/>
    </xf>
    <xf numFmtId="2" fontId="12" fillId="0" borderId="20" xfId="2" applyNumberFormat="1" applyFont="1" applyFill="1" applyBorder="1" applyAlignment="1">
      <alignment horizontal="right"/>
    </xf>
    <xf numFmtId="2" fontId="12" fillId="0" borderId="65" xfId="0" applyNumberFormat="1" applyFont="1" applyFill="1" applyBorder="1" applyAlignment="1">
      <alignment horizontal="right"/>
    </xf>
    <xf numFmtId="2" fontId="12" fillId="0" borderId="65" xfId="2" applyNumberFormat="1" applyFont="1" applyFill="1" applyBorder="1" applyAlignment="1">
      <alignment horizontal="right"/>
    </xf>
    <xf numFmtId="2" fontId="6" fillId="0" borderId="0" xfId="2" applyNumberFormat="1" applyFont="1" applyFill="1" applyBorder="1" applyAlignment="1">
      <alignment horizontal="right"/>
    </xf>
    <xf numFmtId="2" fontId="12" fillId="0" borderId="0" xfId="0" applyNumberFormat="1" applyFont="1" applyFill="1" applyBorder="1" applyAlignment="1">
      <alignment horizontal="right"/>
    </xf>
    <xf numFmtId="2" fontId="12" fillId="0" borderId="0" xfId="2" applyNumberFormat="1" applyFont="1" applyFill="1" applyBorder="1" applyAlignment="1">
      <alignment horizontal="right"/>
    </xf>
    <xf numFmtId="2" fontId="6" fillId="0" borderId="66" xfId="2" applyNumberFormat="1" applyFont="1" applyFill="1" applyBorder="1" applyAlignment="1"/>
    <xf numFmtId="2" fontId="6" fillId="0" borderId="38" xfId="2" applyNumberFormat="1" applyFont="1" applyFill="1" applyBorder="1" applyAlignment="1"/>
    <xf numFmtId="2" fontId="6" fillId="0" borderId="44" xfId="0" applyNumberFormat="1" applyFont="1" applyFill="1" applyBorder="1" applyAlignment="1">
      <alignment horizontal="right"/>
    </xf>
    <xf numFmtId="2" fontId="6" fillId="0" borderId="0" xfId="2" applyNumberFormat="1" applyFont="1" applyFill="1" applyBorder="1" applyAlignment="1"/>
    <xf numFmtId="2" fontId="6" fillId="0" borderId="29" xfId="2" applyNumberFormat="1" applyFont="1" applyFill="1" applyBorder="1" applyAlignment="1"/>
    <xf numFmtId="2" fontId="6" fillId="7" borderId="66" xfId="2" applyNumberFormat="1" applyFont="1" applyFill="1" applyBorder="1" applyAlignment="1"/>
    <xf numFmtId="2" fontId="12" fillId="7" borderId="65" xfId="0" applyNumberFormat="1" applyFont="1" applyFill="1" applyBorder="1"/>
    <xf numFmtId="2" fontId="6" fillId="7" borderId="38" xfId="2" applyNumberFormat="1" applyFont="1" applyFill="1" applyBorder="1" applyAlignment="1"/>
    <xf numFmtId="2" fontId="6" fillId="7" borderId="0" xfId="2" applyNumberFormat="1" applyFont="1" applyFill="1" applyBorder="1" applyAlignment="1"/>
    <xf numFmtId="2" fontId="6" fillId="7" borderId="67" xfId="0" applyNumberFormat="1" applyFont="1" applyFill="1" applyBorder="1"/>
    <xf numFmtId="2" fontId="6" fillId="7" borderId="78" xfId="0" applyNumberFormat="1" applyFont="1" applyFill="1" applyBorder="1"/>
    <xf numFmtId="2" fontId="16" fillId="7" borderId="66" xfId="0" applyNumberFormat="1" applyFont="1" applyFill="1" applyBorder="1"/>
    <xf numFmtId="2" fontId="16" fillId="7" borderId="13" xfId="0" applyNumberFormat="1" applyFont="1" applyFill="1" applyBorder="1"/>
    <xf numFmtId="2" fontId="16" fillId="7" borderId="64" xfId="0" applyNumberFormat="1" applyFont="1" applyFill="1" applyBorder="1"/>
    <xf numFmtId="2" fontId="16" fillId="7" borderId="10" xfId="0" applyNumberFormat="1" applyFont="1" applyFill="1" applyBorder="1"/>
    <xf numFmtId="2" fontId="16" fillId="7" borderId="19" xfId="0" applyNumberFormat="1" applyFont="1" applyFill="1" applyBorder="1"/>
    <xf numFmtId="2" fontId="16" fillId="7" borderId="31" xfId="0" applyNumberFormat="1" applyFont="1" applyFill="1" applyBorder="1"/>
    <xf numFmtId="2" fontId="16" fillId="7" borderId="24" xfId="0" applyNumberFormat="1" applyFont="1" applyFill="1" applyBorder="1"/>
    <xf numFmtId="2" fontId="16" fillId="7" borderId="52" xfId="0" applyNumberFormat="1" applyFont="1" applyFill="1" applyBorder="1"/>
    <xf numFmtId="2" fontId="17" fillId="7" borderId="65" xfId="0" applyNumberFormat="1" applyFont="1" applyFill="1" applyBorder="1"/>
    <xf numFmtId="0" fontId="12" fillId="0" borderId="68" xfId="0" applyFont="1" applyBorder="1"/>
    <xf numFmtId="0" fontId="6" fillId="0" borderId="67" xfId="0" applyFont="1" applyBorder="1"/>
    <xf numFmtId="0" fontId="6" fillId="0" borderId="67" xfId="0" applyFont="1" applyBorder="1" applyAlignment="1">
      <alignment wrapText="1"/>
    </xf>
    <xf numFmtId="0" fontId="6" fillId="0" borderId="68" xfId="0" applyFont="1" applyFill="1" applyBorder="1"/>
    <xf numFmtId="0" fontId="6" fillId="0" borderId="67" xfId="0" applyFont="1" applyFill="1" applyBorder="1"/>
    <xf numFmtId="49" fontId="3" fillId="0" borderId="34" xfId="0" applyNumberFormat="1" applyFont="1" applyFill="1" applyBorder="1" applyAlignment="1">
      <alignment horizontal="center"/>
    </xf>
    <xf numFmtId="0" fontId="3" fillId="0" borderId="33" xfId="0" applyFont="1" applyBorder="1" applyAlignment="1">
      <alignment horizontal="center"/>
    </xf>
    <xf numFmtId="2" fontId="12" fillId="0" borderId="33" xfId="2" applyNumberFormat="1" applyFont="1" applyFill="1" applyBorder="1" applyAlignment="1"/>
    <xf numFmtId="2" fontId="6" fillId="0" borderId="31" xfId="0" applyNumberFormat="1" applyFont="1" applyFill="1" applyBorder="1"/>
    <xf numFmtId="2" fontId="6" fillId="0" borderId="24" xfId="0" applyNumberFormat="1" applyFont="1" applyFill="1" applyBorder="1"/>
    <xf numFmtId="2" fontId="6" fillId="0" borderId="13" xfId="0" applyNumberFormat="1" applyFont="1" applyFill="1" applyBorder="1"/>
    <xf numFmtId="2" fontId="6" fillId="0" borderId="52" xfId="0" applyNumberFormat="1" applyFont="1" applyFill="1" applyBorder="1"/>
    <xf numFmtId="2" fontId="6" fillId="0" borderId="68" xfId="0" applyNumberFormat="1" applyFont="1" applyFill="1" applyBorder="1"/>
    <xf numFmtId="2" fontId="6" fillId="0" borderId="22" xfId="0" applyNumberFormat="1" applyFont="1" applyFill="1" applyBorder="1"/>
    <xf numFmtId="2" fontId="12" fillId="0" borderId="13" xfId="0" applyNumberFormat="1" applyFont="1" applyFill="1" applyBorder="1"/>
    <xf numFmtId="2" fontId="6" fillId="0" borderId="73" xfId="0" applyNumberFormat="1" applyFont="1" applyFill="1" applyBorder="1"/>
    <xf numFmtId="2" fontId="6" fillId="0" borderId="35" xfId="0" applyNumberFormat="1" applyFont="1" applyFill="1" applyBorder="1"/>
    <xf numFmtId="2" fontId="12" fillId="0" borderId="64" xfId="0" applyNumberFormat="1" applyFont="1" applyFill="1" applyBorder="1"/>
    <xf numFmtId="2" fontId="6" fillId="0" borderId="7" xfId="0" applyNumberFormat="1" applyFont="1" applyFill="1" applyBorder="1" applyAlignment="1"/>
    <xf numFmtId="0" fontId="3" fillId="0" borderId="33" xfId="0" applyFont="1" applyBorder="1"/>
    <xf numFmtId="0" fontId="3" fillId="0" borderId="63" xfId="0" applyFont="1" applyBorder="1"/>
    <xf numFmtId="0" fontId="3" fillId="0" borderId="71" xfId="0" applyFont="1" applyBorder="1"/>
    <xf numFmtId="0" fontId="3" fillId="0" borderId="7" xfId="0" applyFont="1" applyBorder="1"/>
    <xf numFmtId="0" fontId="6" fillId="0" borderId="7" xfId="0" applyFont="1" applyBorder="1"/>
    <xf numFmtId="0" fontId="6" fillId="0" borderId="10" xfId="0" applyNumberFormat="1" applyFont="1" applyFill="1" applyBorder="1" applyAlignment="1">
      <alignment horizontal="right"/>
    </xf>
    <xf numFmtId="0" fontId="6" fillId="0" borderId="44" xfId="0" applyNumberFormat="1" applyFont="1" applyFill="1" applyBorder="1" applyAlignment="1">
      <alignment horizontal="right"/>
    </xf>
    <xf numFmtId="0" fontId="3" fillId="0" borderId="29" xfId="0" applyFont="1" applyBorder="1"/>
    <xf numFmtId="0" fontId="6" fillId="0" borderId="66" xfId="0" applyNumberFormat="1" applyFont="1" applyFill="1" applyBorder="1" applyAlignment="1">
      <alignment horizontal="right"/>
    </xf>
    <xf numFmtId="0" fontId="6" fillId="0" borderId="38" xfId="0" applyNumberFormat="1" applyFont="1" applyFill="1" applyBorder="1" applyAlignment="1">
      <alignment horizontal="right"/>
    </xf>
    <xf numFmtId="2" fontId="6" fillId="0" borderId="38" xfId="0" applyNumberFormat="1" applyFont="1" applyFill="1" applyBorder="1" applyAlignment="1"/>
    <xf numFmtId="0" fontId="6" fillId="0" borderId="7" xfId="0" applyFont="1" applyFill="1" applyBorder="1"/>
    <xf numFmtId="2" fontId="3" fillId="0" borderId="67" xfId="0" applyNumberFormat="1" applyFont="1" applyFill="1" applyBorder="1" applyAlignment="1"/>
    <xf numFmtId="2" fontId="3" fillId="0" borderId="7" xfId="2" applyNumberFormat="1" applyFont="1" applyFill="1" applyBorder="1" applyAlignment="1"/>
    <xf numFmtId="0" fontId="6" fillId="0" borderId="7" xfId="0" applyFont="1" applyBorder="1" applyAlignment="1">
      <alignment wrapText="1"/>
    </xf>
    <xf numFmtId="2" fontId="6" fillId="0" borderId="63" xfId="2" applyNumberFormat="1" applyFont="1" applyFill="1" applyBorder="1" applyAlignment="1">
      <alignment horizontal="right"/>
    </xf>
    <xf numFmtId="2" fontId="6" fillId="0" borderId="33" xfId="0" applyNumberFormat="1" applyFont="1" applyFill="1" applyBorder="1" applyAlignment="1">
      <alignment horizontal="right"/>
    </xf>
    <xf numFmtId="2" fontId="6" fillId="0" borderId="33" xfId="2" applyNumberFormat="1" applyFont="1" applyFill="1" applyBorder="1" applyAlignment="1">
      <alignment horizontal="right"/>
    </xf>
    <xf numFmtId="2" fontId="12" fillId="0" borderId="33" xfId="2" applyNumberFormat="1" applyFont="1" applyFill="1" applyBorder="1" applyAlignment="1">
      <alignment horizontal="right"/>
    </xf>
    <xf numFmtId="2" fontId="3" fillId="0" borderId="67" xfId="0" applyNumberFormat="1" applyFont="1" applyFill="1" applyBorder="1" applyAlignment="1">
      <alignment horizontal="right"/>
    </xf>
    <xf numFmtId="2" fontId="3" fillId="0" borderId="7" xfId="2" applyNumberFormat="1" applyFont="1" applyFill="1" applyBorder="1" applyAlignment="1">
      <alignment horizontal="right"/>
    </xf>
    <xf numFmtId="2" fontId="6" fillId="0" borderId="38" xfId="0" applyNumberFormat="1" applyFont="1" applyFill="1" applyBorder="1" applyAlignment="1">
      <alignment horizontal="right"/>
    </xf>
    <xf numFmtId="2" fontId="6" fillId="0" borderId="29" xfId="2" applyNumberFormat="1" applyFont="1" applyFill="1" applyBorder="1" applyAlignment="1">
      <alignment horizontal="right"/>
    </xf>
    <xf numFmtId="2" fontId="6" fillId="0" borderId="63" xfId="0" applyNumberFormat="1" applyFont="1" applyFill="1" applyBorder="1" applyAlignment="1">
      <alignment horizontal="right"/>
    </xf>
    <xf numFmtId="2" fontId="6" fillId="0" borderId="65" xfId="0" applyNumberFormat="1" applyFont="1" applyFill="1" applyBorder="1" applyAlignment="1">
      <alignment horizontal="right"/>
    </xf>
    <xf numFmtId="2" fontId="6" fillId="0" borderId="71" xfId="0" applyNumberFormat="1" applyFont="1" applyFill="1" applyBorder="1" applyAlignment="1">
      <alignment horizontal="right"/>
    </xf>
    <xf numFmtId="0" fontId="40" fillId="0" borderId="0" xfId="0" applyFont="1"/>
    <xf numFmtId="2" fontId="3" fillId="0" borderId="44" xfId="0" applyNumberFormat="1" applyFont="1" applyFill="1" applyBorder="1" applyAlignment="1"/>
    <xf numFmtId="2" fontId="3" fillId="0" borderId="63" xfId="2" applyNumberFormat="1" applyFont="1" applyFill="1" applyBorder="1" applyAlignment="1"/>
    <xf numFmtId="2" fontId="6" fillId="0" borderId="0" xfId="0" applyNumberFormat="1" applyFont="1" applyFill="1" applyBorder="1"/>
    <xf numFmtId="2" fontId="6" fillId="0" borderId="64" xfId="0" applyNumberFormat="1" applyFont="1" applyFill="1" applyBorder="1"/>
    <xf numFmtId="2" fontId="6" fillId="0" borderId="67" xfId="0" applyNumberFormat="1" applyFont="1" applyFill="1" applyBorder="1"/>
    <xf numFmtId="2" fontId="6" fillId="0" borderId="78" xfId="0" applyNumberFormat="1" applyFont="1" applyFill="1" applyBorder="1"/>
    <xf numFmtId="2" fontId="12" fillId="0" borderId="65" xfId="0" applyNumberFormat="1" applyFont="1" applyFill="1" applyBorder="1"/>
    <xf numFmtId="2" fontId="12" fillId="0" borderId="0" xfId="0" applyNumberFormat="1" applyFont="1" applyFill="1" applyBorder="1"/>
    <xf numFmtId="2" fontId="6" fillId="0" borderId="68" xfId="0" applyNumberFormat="1" applyFont="1" applyFill="1" applyBorder="1" applyAlignment="1"/>
    <xf numFmtId="2" fontId="6" fillId="0" borderId="29" xfId="0" applyNumberFormat="1" applyFont="1" applyFill="1" applyBorder="1"/>
    <xf numFmtId="2" fontId="6" fillId="0" borderId="64" xfId="0" applyNumberFormat="1" applyFont="1" applyFill="1" applyBorder="1" applyAlignment="1"/>
    <xf numFmtId="2" fontId="6" fillId="0" borderId="71" xfId="0" applyNumberFormat="1" applyFont="1" applyFill="1" applyBorder="1" applyAlignment="1"/>
    <xf numFmtId="2" fontId="3" fillId="0" borderId="10" xfId="0" applyNumberFormat="1" applyFont="1" applyFill="1" applyBorder="1" applyAlignment="1"/>
    <xf numFmtId="2" fontId="3" fillId="0" borderId="63" xfId="0" applyNumberFormat="1" applyFont="1" applyFill="1" applyBorder="1" applyAlignment="1"/>
    <xf numFmtId="2" fontId="16" fillId="0" borderId="13" xfId="0" applyNumberFormat="1" applyFont="1" applyFill="1" applyBorder="1"/>
    <xf numFmtId="2" fontId="16" fillId="0" borderId="33" xfId="0" applyNumberFormat="1" applyFont="1" applyFill="1" applyBorder="1"/>
    <xf numFmtId="2" fontId="16" fillId="0" borderId="64" xfId="0" applyNumberFormat="1" applyFont="1" applyFill="1" applyBorder="1"/>
    <xf numFmtId="2" fontId="16" fillId="0" borderId="71" xfId="0" applyNumberFormat="1" applyFont="1" applyFill="1" applyBorder="1"/>
    <xf numFmtId="2" fontId="6" fillId="0" borderId="65" xfId="0" applyNumberFormat="1" applyFont="1" applyFill="1" applyBorder="1"/>
    <xf numFmtId="2" fontId="16" fillId="0" borderId="38" xfId="0" applyNumberFormat="1" applyFont="1" applyFill="1" applyBorder="1"/>
    <xf numFmtId="2" fontId="16" fillId="0" borderId="0" xfId="0" applyNumberFormat="1" applyFont="1" applyFill="1" applyBorder="1"/>
    <xf numFmtId="2" fontId="16" fillId="0" borderId="65" xfId="0" applyNumberFormat="1" applyFont="1" applyFill="1" applyBorder="1"/>
    <xf numFmtId="2" fontId="16" fillId="0" borderId="44" xfId="0" applyNumberFormat="1" applyFont="1" applyFill="1" applyBorder="1"/>
    <xf numFmtId="2" fontId="16" fillId="0" borderId="20" xfId="0" applyNumberFormat="1" applyFont="1" applyFill="1" applyBorder="1"/>
    <xf numFmtId="49" fontId="6" fillId="0" borderId="33" xfId="0" applyNumberFormat="1" applyFont="1" applyBorder="1" applyAlignment="1">
      <alignment horizontal="center"/>
    </xf>
    <xf numFmtId="2" fontId="6" fillId="0" borderId="10" xfId="0" applyNumberFormat="1" applyFont="1" applyFill="1" applyBorder="1" applyAlignment="1">
      <alignment horizontal="right"/>
    </xf>
    <xf numFmtId="2" fontId="6" fillId="0" borderId="13" xfId="0" applyNumberFormat="1" applyFont="1" applyFill="1" applyBorder="1" applyAlignment="1">
      <alignment horizontal="right"/>
    </xf>
    <xf numFmtId="2" fontId="12" fillId="0" borderId="13" xfId="0" applyNumberFormat="1" applyFont="1" applyFill="1" applyBorder="1" applyAlignment="1">
      <alignment horizontal="right"/>
    </xf>
    <xf numFmtId="2" fontId="12" fillId="0" borderId="33" xfId="0" applyNumberFormat="1" applyFont="1" applyFill="1" applyBorder="1" applyAlignment="1">
      <alignment horizontal="right"/>
    </xf>
    <xf numFmtId="2" fontId="12" fillId="0" borderId="64" xfId="0" applyNumberFormat="1" applyFont="1" applyFill="1" applyBorder="1" applyAlignment="1">
      <alignment horizontal="right"/>
    </xf>
    <xf numFmtId="2" fontId="12" fillId="0" borderId="71" xfId="0" applyNumberFormat="1" applyFont="1" applyFill="1" applyBorder="1" applyAlignment="1">
      <alignment horizontal="right"/>
    </xf>
    <xf numFmtId="2" fontId="6" fillId="0" borderId="64" xfId="0" applyNumberFormat="1" applyFont="1" applyFill="1" applyBorder="1" applyAlignment="1">
      <alignment horizontal="right"/>
    </xf>
    <xf numFmtId="2" fontId="12" fillId="0" borderId="19" xfId="0" applyNumberFormat="1" applyFont="1" applyFill="1" applyBorder="1" applyAlignment="1">
      <alignment horizontal="right"/>
    </xf>
    <xf numFmtId="2" fontId="12" fillId="0" borderId="36" xfId="0" applyNumberFormat="1" applyFont="1" applyFill="1" applyBorder="1" applyAlignment="1">
      <alignment horizontal="right"/>
    </xf>
    <xf numFmtId="2" fontId="3" fillId="0" borderId="10" xfId="0" applyNumberFormat="1" applyFont="1" applyFill="1" applyBorder="1" applyAlignment="1">
      <alignment horizontal="right"/>
    </xf>
    <xf numFmtId="2" fontId="3" fillId="0" borderId="63" xfId="0" applyNumberFormat="1" applyFont="1" applyFill="1" applyBorder="1" applyAlignment="1">
      <alignment horizontal="right"/>
    </xf>
    <xf numFmtId="2" fontId="17" fillId="0" borderId="13" xfId="0" applyNumberFormat="1" applyFont="1" applyFill="1" applyBorder="1"/>
    <xf numFmtId="2" fontId="17" fillId="0" borderId="64" xfId="0" applyNumberFormat="1" applyFont="1" applyFill="1" applyBorder="1"/>
    <xf numFmtId="2" fontId="17" fillId="0" borderId="65" xfId="0" applyNumberFormat="1" applyFont="1" applyFill="1" applyBorder="1"/>
    <xf numFmtId="2" fontId="17" fillId="0" borderId="0" xfId="0" applyNumberFormat="1" applyFont="1" applyFill="1" applyBorder="1"/>
    <xf numFmtId="2" fontId="16" fillId="0" borderId="29" xfId="0" applyNumberFormat="1" applyFont="1" applyFill="1" applyBorder="1"/>
    <xf numFmtId="2" fontId="3" fillId="6" borderId="44" xfId="0" applyNumberFormat="1" applyFont="1" applyFill="1" applyBorder="1" applyAlignment="1">
      <alignment horizontal="right"/>
    </xf>
    <xf numFmtId="2" fontId="3" fillId="6" borderId="44" xfId="2" applyNumberFormat="1" applyFont="1" applyFill="1" applyBorder="1" applyAlignment="1">
      <alignment horizontal="right"/>
    </xf>
    <xf numFmtId="2" fontId="3" fillId="6" borderId="44" xfId="0" applyNumberFormat="1" applyFont="1" applyFill="1" applyBorder="1" applyAlignment="1"/>
    <xf numFmtId="2" fontId="3" fillId="6" borderId="44" xfId="2" applyNumberFormat="1" applyFont="1" applyFill="1" applyBorder="1" applyAlignment="1"/>
    <xf numFmtId="2" fontId="12" fillId="7" borderId="0" xfId="0" applyNumberFormat="1" applyFont="1" applyFill="1" applyBorder="1"/>
    <xf numFmtId="2" fontId="17" fillId="7" borderId="13" xfId="0" applyNumberFormat="1" applyFont="1" applyFill="1" applyBorder="1"/>
    <xf numFmtId="2" fontId="17" fillId="7" borderId="64" xfId="0" applyNumberFormat="1" applyFont="1" applyFill="1" applyBorder="1"/>
    <xf numFmtId="2" fontId="17" fillId="7" borderId="0" xfId="0" applyNumberFormat="1" applyFont="1" applyFill="1" applyBorder="1"/>
    <xf numFmtId="0" fontId="2" fillId="0" borderId="0" xfId="0" applyFont="1"/>
    <xf numFmtId="49" fontId="3" fillId="0" borderId="4" xfId="0" applyNumberFormat="1" applyFont="1" applyBorder="1" applyAlignment="1">
      <alignment horizontal="center"/>
    </xf>
    <xf numFmtId="49" fontId="2" fillId="0" borderId="34" xfId="0" applyNumberFormat="1" applyFont="1" applyBorder="1" applyAlignment="1">
      <alignment horizontal="center"/>
    </xf>
    <xf numFmtId="0" fontId="4" fillId="0" borderId="0" xfId="0" applyFont="1" applyFill="1" applyBorder="1" applyAlignment="1">
      <alignment horizontal="center"/>
    </xf>
    <xf numFmtId="0" fontId="2" fillId="0" borderId="33" xfId="0" applyFont="1" applyFill="1" applyBorder="1" applyAlignment="1">
      <alignment horizontal="center"/>
    </xf>
    <xf numFmtId="2" fontId="2" fillId="0" borderId="33" xfId="0" applyNumberFormat="1" applyFont="1" applyBorder="1"/>
    <xf numFmtId="0" fontId="2" fillId="0" borderId="33" xfId="0" applyFont="1" applyBorder="1"/>
    <xf numFmtId="2" fontId="12" fillId="0" borderId="33" xfId="0" applyNumberFormat="1" applyFont="1" applyBorder="1"/>
    <xf numFmtId="0" fontId="2" fillId="0" borderId="7" xfId="0" applyFont="1" applyBorder="1"/>
    <xf numFmtId="0" fontId="2" fillId="0" borderId="16" xfId="0" applyFont="1" applyBorder="1"/>
    <xf numFmtId="2" fontId="12" fillId="0" borderId="71" xfId="0" applyNumberFormat="1" applyFont="1" applyBorder="1"/>
    <xf numFmtId="2" fontId="12" fillId="0" borderId="0" xfId="0" applyNumberFormat="1" applyFont="1" applyBorder="1"/>
    <xf numFmtId="2" fontId="12" fillId="7" borderId="0" xfId="2" applyNumberFormat="1" applyFont="1" applyFill="1" applyBorder="1" applyAlignment="1"/>
    <xf numFmtId="2" fontId="2" fillId="7" borderId="29" xfId="0" applyNumberFormat="1" applyFont="1" applyFill="1" applyBorder="1"/>
    <xf numFmtId="0" fontId="2" fillId="7" borderId="33" xfId="0" applyFont="1" applyFill="1" applyBorder="1"/>
    <xf numFmtId="2" fontId="2" fillId="7" borderId="33" xfId="0" applyNumberFormat="1" applyFont="1" applyFill="1" applyBorder="1"/>
    <xf numFmtId="0" fontId="2" fillId="7" borderId="7" xfId="0" applyFont="1" applyFill="1" applyBorder="1"/>
    <xf numFmtId="0" fontId="2" fillId="7" borderId="16" xfId="0" applyFont="1" applyFill="1" applyBorder="1"/>
    <xf numFmtId="49" fontId="1" fillId="0" borderId="34" xfId="0" applyNumberFormat="1" applyFont="1" applyFill="1" applyBorder="1" applyAlignment="1">
      <alignment horizontal="center"/>
    </xf>
    <xf numFmtId="2" fontId="1" fillId="0" borderId="29" xfId="0" applyNumberFormat="1" applyFont="1" applyBorder="1"/>
    <xf numFmtId="0" fontId="1" fillId="0" borderId="33" xfId="0" applyFont="1" applyBorder="1"/>
    <xf numFmtId="2" fontId="1" fillId="0" borderId="33" xfId="0" applyNumberFormat="1" applyFont="1" applyBorder="1"/>
    <xf numFmtId="2" fontId="1" fillId="0" borderId="63" xfId="0" applyNumberFormat="1" applyFont="1" applyBorder="1"/>
    <xf numFmtId="0" fontId="2" fillId="0" borderId="71" xfId="0" applyFont="1" applyBorder="1"/>
    <xf numFmtId="0" fontId="6" fillId="0" borderId="15" xfId="0" applyFont="1" applyBorder="1"/>
    <xf numFmtId="0" fontId="6" fillId="0" borderId="4" xfId="0" applyFont="1" applyBorder="1"/>
    <xf numFmtId="2" fontId="6" fillId="0" borderId="15" xfId="0" applyNumberFormat="1" applyFont="1" applyFill="1" applyBorder="1" applyAlignment="1"/>
    <xf numFmtId="2" fontId="6" fillId="0" borderId="34" xfId="0" applyNumberFormat="1" applyFont="1" applyFill="1" applyBorder="1" applyAlignment="1"/>
    <xf numFmtId="2" fontId="6" fillId="0" borderId="34" xfId="0" applyNumberFormat="1" applyFont="1" applyFill="1" applyBorder="1"/>
    <xf numFmtId="2" fontId="6" fillId="0" borderId="15" xfId="0" applyNumberFormat="1" applyFont="1" applyFill="1" applyBorder="1"/>
    <xf numFmtId="2" fontId="6" fillId="0" borderId="4" xfId="0" applyNumberFormat="1" applyFont="1" applyFill="1" applyBorder="1"/>
    <xf numFmtId="0" fontId="1" fillId="0" borderId="34" xfId="0" applyFont="1" applyBorder="1"/>
    <xf numFmtId="2" fontId="12" fillId="0" borderId="36" xfId="0" applyNumberFormat="1" applyFont="1" applyBorder="1"/>
    <xf numFmtId="2" fontId="16" fillId="0" borderId="15" xfId="0" applyNumberFormat="1" applyFont="1" applyFill="1" applyBorder="1"/>
    <xf numFmtId="2" fontId="16" fillId="0" borderId="4" xfId="0" applyNumberFormat="1" applyFont="1" applyFill="1" applyBorder="1"/>
    <xf numFmtId="0" fontId="0" fillId="0" borderId="34" xfId="0" applyBorder="1"/>
    <xf numFmtId="2" fontId="6" fillId="0" borderId="15" xfId="0" applyNumberFormat="1" applyFont="1" applyFill="1" applyBorder="1" applyAlignment="1">
      <alignment horizontal="right"/>
    </xf>
    <xf numFmtId="2" fontId="6" fillId="0" borderId="34" xfId="0" applyNumberFormat="1" applyFont="1" applyFill="1" applyBorder="1" applyAlignment="1">
      <alignment horizontal="right"/>
    </xf>
    <xf numFmtId="2" fontId="6" fillId="0" borderId="27" xfId="0" applyNumberFormat="1" applyFont="1" applyFill="1" applyBorder="1"/>
    <xf numFmtId="2" fontId="16" fillId="0" borderId="34" xfId="0" applyNumberFormat="1" applyFont="1" applyFill="1" applyBorder="1"/>
    <xf numFmtId="0" fontId="6" fillId="7" borderId="33" xfId="0" applyFont="1" applyFill="1" applyBorder="1"/>
    <xf numFmtId="2" fontId="6" fillId="7" borderId="65" xfId="0" applyNumberFormat="1" applyFont="1" applyFill="1" applyBorder="1"/>
    <xf numFmtId="0" fontId="6" fillId="7" borderId="71" xfId="0" applyFont="1" applyFill="1" applyBorder="1"/>
    <xf numFmtId="0" fontId="6" fillId="0" borderId="15" xfId="0" applyFont="1" applyFill="1" applyBorder="1"/>
    <xf numFmtId="0" fontId="6" fillId="0" borderId="4" xfId="0" applyFont="1" applyFill="1" applyBorder="1"/>
    <xf numFmtId="2" fontId="6" fillId="0" borderId="4" xfId="0" applyNumberFormat="1" applyFont="1" applyFill="1" applyBorder="1" applyAlignment="1"/>
    <xf numFmtId="2" fontId="6" fillId="7" borderId="27" xfId="0" applyNumberFormat="1" applyFont="1" applyFill="1" applyBorder="1"/>
    <xf numFmtId="2" fontId="6" fillId="7" borderId="15" xfId="0" applyNumberFormat="1" applyFont="1" applyFill="1" applyBorder="1"/>
    <xf numFmtId="0" fontId="6" fillId="7" borderId="34" xfId="0" applyFont="1" applyFill="1" applyBorder="1"/>
    <xf numFmtId="2" fontId="2" fillId="7" borderId="63" xfId="0" applyNumberFormat="1" applyFont="1" applyFill="1" applyBorder="1"/>
    <xf numFmtId="2" fontId="6" fillId="7" borderId="4" xfId="0" applyNumberFormat="1" applyFont="1" applyFill="1" applyBorder="1"/>
    <xf numFmtId="2" fontId="12" fillId="7" borderId="36" xfId="0" applyNumberFormat="1" applyFont="1" applyFill="1" applyBorder="1"/>
    <xf numFmtId="2" fontId="6" fillId="7" borderId="29" xfId="0" applyNumberFormat="1" applyFont="1" applyFill="1" applyBorder="1"/>
    <xf numFmtId="2" fontId="6" fillId="7" borderId="63" xfId="0" applyNumberFormat="1" applyFont="1" applyFill="1" applyBorder="1"/>
    <xf numFmtId="2" fontId="16" fillId="7" borderId="65" xfId="0" applyNumberFormat="1" applyFont="1" applyFill="1" applyBorder="1"/>
    <xf numFmtId="2" fontId="6" fillId="0" borderId="4" xfId="0" applyNumberFormat="1" applyFont="1" applyFill="1" applyBorder="1" applyAlignment="1">
      <alignment horizontal="right"/>
    </xf>
    <xf numFmtId="2" fontId="16" fillId="7" borderId="15" xfId="0" applyNumberFormat="1" applyFont="1" applyFill="1" applyBorder="1"/>
    <xf numFmtId="2" fontId="16" fillId="7" borderId="4" xfId="0" applyNumberFormat="1" applyFont="1" applyFill="1" applyBorder="1"/>
    <xf numFmtId="2" fontId="12" fillId="7" borderId="20" xfId="0" applyNumberFormat="1" applyFont="1" applyFill="1" applyBorder="1"/>
    <xf numFmtId="2" fontId="16" fillId="7" borderId="27" xfId="0" applyNumberFormat="1" applyFont="1" applyFill="1" applyBorder="1"/>
    <xf numFmtId="0" fontId="8" fillId="12" borderId="0" xfId="0" applyFont="1" applyFill="1" applyAlignment="1">
      <alignment wrapText="1"/>
    </xf>
    <xf numFmtId="0" fontId="7" fillId="12" borderId="0" xfId="0" applyFont="1" applyFill="1" applyAlignment="1">
      <alignment horizontal="left" vertical="top" wrapText="1"/>
    </xf>
    <xf numFmtId="0" fontId="8" fillId="12" borderId="0" xfId="0" applyFont="1" applyFill="1" applyAlignment="1">
      <alignment horizontal="left" vertical="top" wrapText="1"/>
    </xf>
    <xf numFmtId="0" fontId="0" fillId="0" borderId="0" xfId="0" applyAlignment="1">
      <alignment vertical="top" wrapText="1"/>
    </xf>
    <xf numFmtId="0" fontId="23" fillId="12" borderId="64" xfId="5" applyFont="1" applyFill="1" applyBorder="1" applyAlignment="1">
      <alignment horizontal="right" vertical="center"/>
    </xf>
    <xf numFmtId="0" fontId="23" fillId="12" borderId="65" xfId="5" applyFont="1" applyFill="1" applyBorder="1" applyAlignment="1">
      <alignment horizontal="right" vertical="center"/>
    </xf>
    <xf numFmtId="0" fontId="23" fillId="12" borderId="31" xfId="5" applyFont="1" applyFill="1" applyBorder="1" applyAlignment="1">
      <alignment horizontal="center" vertical="center" textRotation="90" wrapText="1"/>
    </xf>
    <xf numFmtId="0" fontId="23" fillId="12" borderId="24" xfId="5" applyFont="1" applyFill="1" applyBorder="1" applyAlignment="1">
      <alignment horizontal="center" vertical="center" textRotation="90"/>
    </xf>
    <xf numFmtId="0" fontId="23" fillId="12" borderId="27" xfId="5" applyFont="1" applyFill="1" applyBorder="1" applyAlignment="1">
      <alignment horizontal="center" vertical="center" textRotation="90"/>
    </xf>
    <xf numFmtId="0" fontId="23" fillId="12" borderId="69" xfId="5" applyFont="1" applyFill="1" applyBorder="1" applyAlignment="1">
      <alignment horizontal="center" wrapText="1"/>
    </xf>
    <xf numFmtId="0" fontId="23" fillId="12" borderId="67" xfId="5" applyFont="1" applyFill="1" applyBorder="1" applyAlignment="1">
      <alignment horizontal="center" wrapText="1"/>
    </xf>
    <xf numFmtId="0" fontId="23" fillId="12" borderId="12" xfId="5" applyFont="1" applyFill="1" applyBorder="1" applyAlignment="1">
      <alignment horizontal="center" textRotation="90" wrapText="1"/>
    </xf>
    <xf numFmtId="0" fontId="23" fillId="12" borderId="18" xfId="5" applyFont="1" applyFill="1" applyBorder="1" applyAlignment="1">
      <alignment horizontal="center" textRotation="90" wrapText="1"/>
    </xf>
    <xf numFmtId="0" fontId="12" fillId="0" borderId="10" xfId="0" applyFont="1" applyBorder="1" applyAlignment="1">
      <alignment horizontal="left" wrapText="1"/>
    </xf>
    <xf numFmtId="0" fontId="12" fillId="0" borderId="44" xfId="0" applyFont="1" applyBorder="1" applyAlignment="1">
      <alignment horizontal="left" wrapText="1"/>
    </xf>
    <xf numFmtId="0" fontId="12" fillId="0" borderId="10" xfId="0" applyFont="1" applyFill="1" applyBorder="1" applyAlignment="1">
      <alignment horizontal="center" wrapText="1"/>
    </xf>
    <xf numFmtId="0" fontId="12" fillId="0" borderId="44" xfId="0" applyFont="1" applyFill="1" applyBorder="1" applyAlignment="1">
      <alignment horizontal="center" wrapText="1"/>
    </xf>
    <xf numFmtId="0" fontId="12" fillId="0" borderId="63" xfId="0" applyFont="1" applyFill="1" applyBorder="1" applyAlignment="1">
      <alignment horizontal="center" wrapText="1"/>
    </xf>
    <xf numFmtId="0" fontId="12" fillId="0" borderId="10" xfId="0" applyFont="1" applyBorder="1" applyAlignment="1">
      <alignment horizontal="center" wrapText="1"/>
    </xf>
    <xf numFmtId="0" fontId="12" fillId="0" borderId="44" xfId="0" applyFont="1" applyBorder="1" applyAlignment="1">
      <alignment horizontal="center" wrapText="1"/>
    </xf>
    <xf numFmtId="0" fontId="12" fillId="0" borderId="44" xfId="0" applyFont="1" applyBorder="1" applyAlignment="1">
      <alignment horizontal="center"/>
    </xf>
    <xf numFmtId="0" fontId="12" fillId="0" borderId="63" xfId="0" applyFont="1" applyBorder="1" applyAlignment="1">
      <alignment horizontal="center"/>
    </xf>
    <xf numFmtId="0" fontId="12" fillId="0" borderId="10" xfId="0" applyFont="1" applyFill="1" applyBorder="1" applyAlignment="1">
      <alignment horizontal="center"/>
    </xf>
    <xf numFmtId="0" fontId="12" fillId="0" borderId="44" xfId="0" applyFont="1" applyFill="1" applyBorder="1" applyAlignment="1">
      <alignment horizontal="center"/>
    </xf>
    <xf numFmtId="0" fontId="12" fillId="0" borderId="10" xfId="0" applyFont="1" applyBorder="1" applyAlignment="1">
      <alignment horizontal="center"/>
    </xf>
    <xf numFmtId="0" fontId="12" fillId="0" borderId="63" xfId="0" applyFont="1" applyBorder="1" applyAlignment="1">
      <alignment horizontal="center" wrapText="1"/>
    </xf>
    <xf numFmtId="0" fontId="2" fillId="0" borderId="44" xfId="0" applyFont="1" applyBorder="1" applyAlignment="1">
      <alignment horizontal="left" wrapText="1"/>
    </xf>
    <xf numFmtId="0" fontId="15" fillId="0" borderId="0" xfId="0" applyFont="1" applyAlignment="1">
      <alignment vertical="top" wrapText="1"/>
    </xf>
    <xf numFmtId="0" fontId="31" fillId="0" borderId="10" xfId="0" applyFont="1" applyBorder="1" applyAlignment="1">
      <alignment horizontal="center" textRotation="90" wrapText="1"/>
    </xf>
    <xf numFmtId="0" fontId="31" fillId="0" borderId="11" xfId="0" applyFont="1" applyBorder="1" applyAlignment="1">
      <alignment horizontal="center" textRotation="90" wrapText="1"/>
    </xf>
    <xf numFmtId="0" fontId="30" fillId="0" borderId="22" xfId="0" applyFont="1" applyBorder="1" applyAlignment="1">
      <alignment horizontal="center" textRotation="90" wrapText="1"/>
    </xf>
    <xf numFmtId="0" fontId="30" fillId="0" borderId="27" xfId="0" applyFont="1" applyBorder="1" applyAlignment="1">
      <alignment horizontal="center" textRotation="90" wrapText="1"/>
    </xf>
    <xf numFmtId="0" fontId="30" fillId="0" borderId="12" xfId="0" applyFont="1" applyBorder="1" applyAlignment="1">
      <alignment horizontal="center" textRotation="90" wrapText="1"/>
    </xf>
    <xf numFmtId="0" fontId="30" fillId="0" borderId="18" xfId="0" applyFont="1" applyBorder="1" applyAlignment="1">
      <alignment horizontal="center" textRotation="90" wrapText="1"/>
    </xf>
    <xf numFmtId="0" fontId="30" fillId="0" borderId="10" xfId="0" applyFont="1" applyBorder="1"/>
    <xf numFmtId="0" fontId="30" fillId="0" borderId="44" xfId="0" applyFont="1" applyBorder="1"/>
    <xf numFmtId="0" fontId="30" fillId="0" borderId="11" xfId="0" applyFont="1" applyBorder="1"/>
    <xf numFmtId="0" fontId="30" fillId="0" borderId="15" xfId="0" applyFont="1" applyBorder="1"/>
    <xf numFmtId="0" fontId="30" fillId="0" borderId="4" xfId="0" applyFont="1" applyBorder="1"/>
    <xf numFmtId="0" fontId="30" fillId="0" borderId="5" xfId="0" applyFont="1" applyBorder="1"/>
    <xf numFmtId="0" fontId="30" fillId="0" borderId="73" xfId="0" applyFont="1" applyBorder="1"/>
    <xf numFmtId="0" fontId="30" fillId="0" borderId="78" xfId="0" applyFont="1" applyBorder="1"/>
    <xf numFmtId="0" fontId="30" fillId="0" borderId="79" xfId="0" applyFont="1" applyBorder="1"/>
    <xf numFmtId="0" fontId="30" fillId="0" borderId="74" xfId="0" applyFont="1" applyBorder="1" applyAlignment="1">
      <alignment wrapText="1"/>
    </xf>
    <xf numFmtId="0" fontId="30" fillId="0" borderId="9" xfId="0" applyFont="1" applyBorder="1" applyAlignment="1">
      <alignment wrapText="1"/>
    </xf>
    <xf numFmtId="0" fontId="30" fillId="0" borderId="75" xfId="0" applyFont="1" applyBorder="1" applyAlignment="1">
      <alignment horizontal="center"/>
    </xf>
    <xf numFmtId="0" fontId="30" fillId="0" borderId="44" xfId="0" applyFont="1" applyBorder="1" applyAlignment="1">
      <alignment horizontal="center"/>
    </xf>
    <xf numFmtId="0" fontId="30" fillId="0" borderId="11" xfId="0" applyFont="1" applyBorder="1" applyAlignment="1">
      <alignment horizontal="center"/>
    </xf>
    <xf numFmtId="0" fontId="30" fillId="0" borderId="3" xfId="0" applyFont="1" applyBorder="1" applyAlignment="1">
      <alignment horizontal="center"/>
    </xf>
    <xf numFmtId="0" fontId="30" fillId="0" borderId="4" xfId="0" applyFont="1" applyBorder="1" applyAlignment="1">
      <alignment horizontal="center"/>
    </xf>
    <xf numFmtId="0" fontId="30" fillId="0" borderId="5" xfId="0" applyFont="1" applyBorder="1" applyAlignment="1">
      <alignment horizontal="center"/>
    </xf>
    <xf numFmtId="0" fontId="31" fillId="0" borderId="12" xfId="0" applyFont="1" applyBorder="1" applyAlignment="1">
      <alignment horizontal="center" textRotation="90" wrapText="1"/>
    </xf>
    <xf numFmtId="0" fontId="31" fillId="0" borderId="18" xfId="0" applyFont="1" applyBorder="1" applyAlignment="1">
      <alignment horizontal="center" textRotation="90" wrapText="1"/>
    </xf>
    <xf numFmtId="0" fontId="31" fillId="0" borderId="22" xfId="0" applyFont="1" applyBorder="1" applyAlignment="1">
      <alignment horizontal="center" textRotation="90" wrapText="1"/>
    </xf>
    <xf numFmtId="0" fontId="31" fillId="0" borderId="27" xfId="0" applyFont="1" applyBorder="1" applyAlignment="1">
      <alignment horizontal="center" textRotation="90" wrapText="1"/>
    </xf>
    <xf numFmtId="0" fontId="7" fillId="0" borderId="68" xfId="0" applyFont="1" applyBorder="1" applyAlignment="1">
      <alignment horizontal="center"/>
    </xf>
    <xf numFmtId="0" fontId="7" fillId="0" borderId="67" xfId="0" applyFont="1" applyBorder="1" applyAlignment="1">
      <alignment horizontal="center"/>
    </xf>
    <xf numFmtId="0" fontId="7" fillId="0" borderId="7" xfId="0" applyFont="1" applyBorder="1" applyAlignment="1">
      <alignment horizontal="center"/>
    </xf>
    <xf numFmtId="0" fontId="7" fillId="0" borderId="10" xfId="0" applyFont="1" applyBorder="1" applyAlignment="1">
      <alignment horizontal="center"/>
    </xf>
    <xf numFmtId="0" fontId="7" fillId="0" borderId="63" xfId="0" applyFont="1" applyBorder="1" applyAlignment="1">
      <alignment horizontal="center"/>
    </xf>
    <xf numFmtId="0" fontId="7" fillId="0" borderId="44" xfId="0" applyFont="1" applyBorder="1" applyAlignment="1">
      <alignment horizontal="center"/>
    </xf>
    <xf numFmtId="0" fontId="0" fillId="0" borderId="0" xfId="0" applyBorder="1" applyAlignment="1">
      <alignment horizontal="left" wrapText="1"/>
    </xf>
    <xf numFmtId="0" fontId="0" fillId="0" borderId="2" xfId="0" applyBorder="1" applyAlignment="1">
      <alignment horizontal="left" wrapText="1"/>
    </xf>
    <xf numFmtId="0" fontId="12" fillId="0" borderId="40" xfId="0" applyFont="1" applyBorder="1" applyAlignment="1">
      <alignment horizontal="center" textRotation="90" wrapText="1"/>
    </xf>
    <xf numFmtId="0" fontId="12" fillId="0" borderId="9" xfId="0" applyFont="1" applyBorder="1" applyAlignment="1">
      <alignment horizontal="center" textRotation="90" wrapText="1"/>
    </xf>
    <xf numFmtId="0" fontId="9" fillId="0" borderId="30" xfId="0" applyFont="1" applyBorder="1" applyAlignment="1">
      <alignment horizontal="center" textRotation="90" wrapText="1"/>
    </xf>
    <xf numFmtId="0" fontId="9" fillId="0" borderId="28" xfId="0" applyFont="1" applyBorder="1" applyAlignment="1">
      <alignment horizontal="center" textRotation="90" wrapText="1"/>
    </xf>
    <xf numFmtId="0" fontId="9" fillId="0" borderId="31" xfId="0" applyFont="1" applyBorder="1" applyAlignment="1">
      <alignment horizontal="center" textRotation="90" wrapText="1"/>
    </xf>
    <xf numFmtId="0" fontId="9" fillId="0" borderId="27" xfId="0" applyFont="1" applyBorder="1" applyAlignment="1">
      <alignment horizontal="center" textRotation="90" wrapText="1"/>
    </xf>
    <xf numFmtId="0" fontId="9" fillId="0" borderId="32" xfId="0" applyFont="1" applyBorder="1" applyAlignment="1">
      <alignment horizontal="center" textRotation="90" wrapText="1"/>
    </xf>
    <xf numFmtId="0" fontId="9" fillId="0" borderId="18" xfId="0" applyFont="1" applyBorder="1" applyAlignment="1">
      <alignment horizontal="center" textRotation="90" wrapText="1"/>
    </xf>
  </cellXfs>
  <cellStyles count="7">
    <cellStyle name="Comma" xfId="3" builtinId="3"/>
    <cellStyle name="Comma 2" xfId="1" xr:uid="{5F927B8F-023F-4B6E-BD3B-5D70CB02F128}"/>
    <cellStyle name="Comma 2 2" xfId="6" xr:uid="{13061CD1-4D7B-4F05-9D7B-0A6AED6F1E88}"/>
    <cellStyle name="Normal" xfId="0" builtinId="0"/>
    <cellStyle name="Normal 2" xfId="4" xr:uid="{D86EE4D6-562A-45B9-8C7C-EEBB70758514}"/>
    <cellStyle name="Normal 2 2" xfId="5" xr:uid="{7C50815C-6E12-4181-93FB-D7064151648E}"/>
    <cellStyle name="Percent" xfId="2" builtinId="5"/>
  </cellStyles>
  <dxfs count="15">
    <dxf>
      <font>
        <strike val="0"/>
        <color theme="1"/>
      </font>
    </dxf>
    <dxf>
      <font>
        <color theme="9"/>
      </font>
      <fill>
        <patternFill>
          <bgColor theme="9"/>
        </patternFill>
      </fill>
    </dxf>
    <dxf>
      <font>
        <color theme="8"/>
      </font>
      <fill>
        <patternFill>
          <bgColor theme="8"/>
        </patternFill>
      </fill>
    </dxf>
    <dxf>
      <font>
        <color rgb="FFFFFF00"/>
      </font>
      <fill>
        <patternFill>
          <bgColor rgb="FFFFFF00"/>
        </patternFill>
      </fill>
    </dxf>
    <dxf>
      <font>
        <color theme="6"/>
      </font>
      <fill>
        <patternFill>
          <bgColor theme="6"/>
        </patternFill>
      </fill>
    </dxf>
    <dxf>
      <font>
        <color theme="5"/>
      </font>
      <fill>
        <patternFill>
          <bgColor theme="5"/>
        </patternFill>
      </fill>
    </dxf>
    <dxf>
      <font>
        <color theme="4" tint="0.79998168889431442"/>
      </font>
      <fill>
        <patternFill>
          <bgColor theme="4" tint="0.79998168889431442"/>
        </patternFill>
      </fill>
    </dxf>
    <dxf>
      <font>
        <strike val="0"/>
        <color theme="1"/>
      </font>
    </dxf>
    <dxf>
      <font>
        <color theme="9"/>
      </font>
      <fill>
        <patternFill>
          <bgColor theme="9"/>
        </patternFill>
      </fill>
    </dxf>
    <dxf>
      <font>
        <color theme="8"/>
      </font>
      <fill>
        <patternFill>
          <bgColor theme="8"/>
        </patternFill>
      </fill>
    </dxf>
    <dxf>
      <font>
        <color rgb="FFFFFF00"/>
      </font>
      <fill>
        <patternFill>
          <bgColor rgb="FFFFFF00"/>
        </patternFill>
      </fill>
    </dxf>
    <dxf>
      <font>
        <color theme="6"/>
      </font>
      <fill>
        <patternFill>
          <bgColor theme="6"/>
        </patternFill>
      </fill>
    </dxf>
    <dxf>
      <font>
        <color theme="5"/>
      </font>
      <fill>
        <patternFill>
          <bgColor theme="5"/>
        </patternFill>
      </fill>
    </dxf>
    <dxf>
      <font>
        <color theme="4" tint="0.79998168889431442"/>
      </font>
      <fill>
        <patternFill>
          <bgColor theme="4" tint="0.79998168889431442"/>
        </patternFill>
      </fill>
    </dxf>
    <dxf>
      <font>
        <strike val="0"/>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14</xdr:col>
      <xdr:colOff>45720</xdr:colOff>
      <xdr:row>9</xdr:row>
      <xdr:rowOff>160020</xdr:rowOff>
    </xdr:from>
    <xdr:ext cx="691279" cy="264560"/>
    <xdr:sp macro="" textlink="">
      <xdr:nvSpPr>
        <xdr:cNvPr id="17" name="TextBox 16">
          <a:extLst>
            <a:ext uri="{FF2B5EF4-FFF2-40B4-BE49-F238E27FC236}">
              <a16:creationId xmlns:a16="http://schemas.microsoft.com/office/drawing/2014/main" id="{CECB0A21-B116-4ADD-A026-D39AE1214E64}"/>
            </a:ext>
          </a:extLst>
        </xdr:cNvPr>
        <xdr:cNvSpPr txBox="1"/>
      </xdr:nvSpPr>
      <xdr:spPr>
        <a:xfrm>
          <a:off x="3474720" y="1943100"/>
          <a:ext cx="69127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b="1"/>
            <a:t>Seagrass</a:t>
          </a:r>
        </a:p>
      </xdr:txBody>
    </xdr:sp>
    <xdr:clientData/>
  </xdr:oneCellAnchor>
  <xdr:oneCellAnchor>
    <xdr:from>
      <xdr:col>10</xdr:col>
      <xdr:colOff>106680</xdr:colOff>
      <xdr:row>9</xdr:row>
      <xdr:rowOff>175260</xdr:rowOff>
    </xdr:from>
    <xdr:ext cx="840295" cy="264560"/>
    <xdr:sp macro="" textlink="">
      <xdr:nvSpPr>
        <xdr:cNvPr id="18" name="TextBox 17">
          <a:extLst>
            <a:ext uri="{FF2B5EF4-FFF2-40B4-BE49-F238E27FC236}">
              <a16:creationId xmlns:a16="http://schemas.microsoft.com/office/drawing/2014/main" id="{47191C9D-75E6-4E14-91E1-BB9EFF7ED8C1}"/>
            </a:ext>
          </a:extLst>
        </xdr:cNvPr>
        <xdr:cNvSpPr txBox="1"/>
      </xdr:nvSpPr>
      <xdr:spPr>
        <a:xfrm>
          <a:off x="2560320" y="1958340"/>
          <a:ext cx="84029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b="1"/>
            <a:t>Urban area</a:t>
          </a:r>
        </a:p>
      </xdr:txBody>
    </xdr:sp>
    <xdr:clientData/>
  </xdr:oneCellAnchor>
  <xdr:oneCellAnchor>
    <xdr:from>
      <xdr:col>8</xdr:col>
      <xdr:colOff>60960</xdr:colOff>
      <xdr:row>5</xdr:row>
      <xdr:rowOff>76200</xdr:rowOff>
    </xdr:from>
    <xdr:ext cx="688202" cy="264560"/>
    <xdr:sp macro="" textlink="">
      <xdr:nvSpPr>
        <xdr:cNvPr id="19" name="TextBox 18">
          <a:extLst>
            <a:ext uri="{FF2B5EF4-FFF2-40B4-BE49-F238E27FC236}">
              <a16:creationId xmlns:a16="http://schemas.microsoft.com/office/drawing/2014/main" id="{468BA137-9F9B-40C0-B38C-0D7E7CF41A11}"/>
            </a:ext>
          </a:extLst>
        </xdr:cNvPr>
        <xdr:cNvSpPr txBox="1"/>
      </xdr:nvSpPr>
      <xdr:spPr>
        <a:xfrm>
          <a:off x="2026920" y="1059180"/>
          <a:ext cx="68820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b="1"/>
            <a:t>Wetland</a:t>
          </a:r>
        </a:p>
      </xdr:txBody>
    </xdr:sp>
    <xdr:clientData/>
  </xdr:oneCellAnchor>
  <xdr:oneCellAnchor>
    <xdr:from>
      <xdr:col>1</xdr:col>
      <xdr:colOff>152400</xdr:colOff>
      <xdr:row>11</xdr:row>
      <xdr:rowOff>182880</xdr:rowOff>
    </xdr:from>
    <xdr:ext cx="716735" cy="264560"/>
    <xdr:sp macro="" textlink="">
      <xdr:nvSpPr>
        <xdr:cNvPr id="20" name="TextBox 19">
          <a:extLst>
            <a:ext uri="{FF2B5EF4-FFF2-40B4-BE49-F238E27FC236}">
              <a16:creationId xmlns:a16="http://schemas.microsoft.com/office/drawing/2014/main" id="{875F4DE1-6DC0-46B2-AE0A-4AD0C9CA97E4}"/>
            </a:ext>
          </a:extLst>
        </xdr:cNvPr>
        <xdr:cNvSpPr txBox="1"/>
      </xdr:nvSpPr>
      <xdr:spPr>
        <a:xfrm>
          <a:off x="411480" y="2377440"/>
          <a:ext cx="71673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b="1"/>
            <a:t>Cropland</a:t>
          </a:r>
        </a:p>
      </xdr:txBody>
    </xdr:sp>
    <xdr:clientData/>
  </xdr:oneCellAnchor>
  <xdr:oneCellAnchor>
    <xdr:from>
      <xdr:col>7</xdr:col>
      <xdr:colOff>45720</xdr:colOff>
      <xdr:row>12</xdr:row>
      <xdr:rowOff>129540</xdr:rowOff>
    </xdr:from>
    <xdr:ext cx="452688" cy="264560"/>
    <xdr:sp macro="" textlink="">
      <xdr:nvSpPr>
        <xdr:cNvPr id="21" name="TextBox 20">
          <a:extLst>
            <a:ext uri="{FF2B5EF4-FFF2-40B4-BE49-F238E27FC236}">
              <a16:creationId xmlns:a16="http://schemas.microsoft.com/office/drawing/2014/main" id="{5D361B64-9562-4C45-AE0F-47725ABAAB7D}"/>
            </a:ext>
          </a:extLst>
        </xdr:cNvPr>
        <xdr:cNvSpPr txBox="1"/>
      </xdr:nvSpPr>
      <xdr:spPr>
        <a:xfrm>
          <a:off x="1722120" y="2514600"/>
          <a:ext cx="45268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b="1"/>
            <a:t>Lake</a:t>
          </a:r>
        </a:p>
      </xdr:txBody>
    </xdr:sp>
    <xdr:clientData/>
  </xdr:oneCellAnchor>
  <xdr:oneCellAnchor>
    <xdr:from>
      <xdr:col>2</xdr:col>
      <xdr:colOff>129540</xdr:colOff>
      <xdr:row>5</xdr:row>
      <xdr:rowOff>38100</xdr:rowOff>
    </xdr:from>
    <xdr:ext cx="551689" cy="264560"/>
    <xdr:sp macro="" textlink="">
      <xdr:nvSpPr>
        <xdr:cNvPr id="22" name="TextBox 21">
          <a:extLst>
            <a:ext uri="{FF2B5EF4-FFF2-40B4-BE49-F238E27FC236}">
              <a16:creationId xmlns:a16="http://schemas.microsoft.com/office/drawing/2014/main" id="{0F2B787F-9D64-4F43-9023-47E895E218C3}"/>
            </a:ext>
          </a:extLst>
        </xdr:cNvPr>
        <xdr:cNvSpPr txBox="1"/>
      </xdr:nvSpPr>
      <xdr:spPr>
        <a:xfrm>
          <a:off x="632460" y="1021080"/>
          <a:ext cx="5516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b="1"/>
            <a:t>Forest</a:t>
          </a:r>
        </a:p>
      </xdr:txBody>
    </xdr:sp>
    <xdr:clientData/>
  </xdr:oneCellAnchor>
  <xdr:oneCellAnchor>
    <xdr:from>
      <xdr:col>14</xdr:col>
      <xdr:colOff>45720</xdr:colOff>
      <xdr:row>29</xdr:row>
      <xdr:rowOff>160020</xdr:rowOff>
    </xdr:from>
    <xdr:ext cx="691279" cy="264560"/>
    <xdr:sp macro="" textlink="">
      <xdr:nvSpPr>
        <xdr:cNvPr id="23" name="TextBox 22">
          <a:extLst>
            <a:ext uri="{FF2B5EF4-FFF2-40B4-BE49-F238E27FC236}">
              <a16:creationId xmlns:a16="http://schemas.microsoft.com/office/drawing/2014/main" id="{F9B1E14E-F093-4C48-9C1D-FC972D15009D}"/>
            </a:ext>
          </a:extLst>
        </xdr:cNvPr>
        <xdr:cNvSpPr txBox="1"/>
      </xdr:nvSpPr>
      <xdr:spPr>
        <a:xfrm>
          <a:off x="3474720" y="1935480"/>
          <a:ext cx="69127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b="1"/>
            <a:t>Seagrass</a:t>
          </a:r>
        </a:p>
      </xdr:txBody>
    </xdr:sp>
    <xdr:clientData/>
  </xdr:oneCellAnchor>
  <xdr:oneCellAnchor>
    <xdr:from>
      <xdr:col>10</xdr:col>
      <xdr:colOff>106680</xdr:colOff>
      <xdr:row>29</xdr:row>
      <xdr:rowOff>175260</xdr:rowOff>
    </xdr:from>
    <xdr:ext cx="840295" cy="264560"/>
    <xdr:sp macro="" textlink="">
      <xdr:nvSpPr>
        <xdr:cNvPr id="24" name="TextBox 23">
          <a:extLst>
            <a:ext uri="{FF2B5EF4-FFF2-40B4-BE49-F238E27FC236}">
              <a16:creationId xmlns:a16="http://schemas.microsoft.com/office/drawing/2014/main" id="{52D1DDE4-D7F3-43AF-B416-580936936804}"/>
            </a:ext>
          </a:extLst>
        </xdr:cNvPr>
        <xdr:cNvSpPr txBox="1"/>
      </xdr:nvSpPr>
      <xdr:spPr>
        <a:xfrm>
          <a:off x="2560320" y="1950720"/>
          <a:ext cx="84029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b="1"/>
            <a:t>Urban area</a:t>
          </a:r>
        </a:p>
      </xdr:txBody>
    </xdr:sp>
    <xdr:clientData/>
  </xdr:oneCellAnchor>
  <xdr:oneCellAnchor>
    <xdr:from>
      <xdr:col>8</xdr:col>
      <xdr:colOff>60960</xdr:colOff>
      <xdr:row>25</xdr:row>
      <xdr:rowOff>76200</xdr:rowOff>
    </xdr:from>
    <xdr:ext cx="688202" cy="264560"/>
    <xdr:sp macro="" textlink="">
      <xdr:nvSpPr>
        <xdr:cNvPr id="25" name="TextBox 24">
          <a:extLst>
            <a:ext uri="{FF2B5EF4-FFF2-40B4-BE49-F238E27FC236}">
              <a16:creationId xmlns:a16="http://schemas.microsoft.com/office/drawing/2014/main" id="{05495831-40FA-41CA-A683-A4595C6A09D9}"/>
            </a:ext>
          </a:extLst>
        </xdr:cNvPr>
        <xdr:cNvSpPr txBox="1"/>
      </xdr:nvSpPr>
      <xdr:spPr>
        <a:xfrm>
          <a:off x="2026920" y="1051560"/>
          <a:ext cx="68820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b="1"/>
            <a:t>Wetland</a:t>
          </a:r>
        </a:p>
      </xdr:txBody>
    </xdr:sp>
    <xdr:clientData/>
  </xdr:oneCellAnchor>
  <xdr:oneCellAnchor>
    <xdr:from>
      <xdr:col>1</xdr:col>
      <xdr:colOff>152400</xdr:colOff>
      <xdr:row>31</xdr:row>
      <xdr:rowOff>182880</xdr:rowOff>
    </xdr:from>
    <xdr:ext cx="716735" cy="264560"/>
    <xdr:sp macro="" textlink="">
      <xdr:nvSpPr>
        <xdr:cNvPr id="26" name="TextBox 25">
          <a:extLst>
            <a:ext uri="{FF2B5EF4-FFF2-40B4-BE49-F238E27FC236}">
              <a16:creationId xmlns:a16="http://schemas.microsoft.com/office/drawing/2014/main" id="{AD82BD15-A437-4929-A67C-511D237EA15C}"/>
            </a:ext>
          </a:extLst>
        </xdr:cNvPr>
        <xdr:cNvSpPr txBox="1"/>
      </xdr:nvSpPr>
      <xdr:spPr>
        <a:xfrm>
          <a:off x="411480" y="2369820"/>
          <a:ext cx="71673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b="1"/>
            <a:t>Cropland</a:t>
          </a:r>
        </a:p>
      </xdr:txBody>
    </xdr:sp>
    <xdr:clientData/>
  </xdr:oneCellAnchor>
  <xdr:oneCellAnchor>
    <xdr:from>
      <xdr:col>7</xdr:col>
      <xdr:colOff>0</xdr:colOff>
      <xdr:row>32</xdr:row>
      <xdr:rowOff>129540</xdr:rowOff>
    </xdr:from>
    <xdr:ext cx="452688" cy="264560"/>
    <xdr:sp macro="" textlink="">
      <xdr:nvSpPr>
        <xdr:cNvPr id="27" name="TextBox 26">
          <a:extLst>
            <a:ext uri="{FF2B5EF4-FFF2-40B4-BE49-F238E27FC236}">
              <a16:creationId xmlns:a16="http://schemas.microsoft.com/office/drawing/2014/main" id="{272E8382-4660-4E34-9F81-0A69555F40ED}"/>
            </a:ext>
          </a:extLst>
        </xdr:cNvPr>
        <xdr:cNvSpPr txBox="1"/>
      </xdr:nvSpPr>
      <xdr:spPr>
        <a:xfrm>
          <a:off x="1722120" y="2514600"/>
          <a:ext cx="45268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b="1"/>
            <a:t>Lake</a:t>
          </a:r>
        </a:p>
      </xdr:txBody>
    </xdr:sp>
    <xdr:clientData/>
  </xdr:oneCellAnchor>
  <xdr:oneCellAnchor>
    <xdr:from>
      <xdr:col>2</xdr:col>
      <xdr:colOff>129540</xdr:colOff>
      <xdr:row>25</xdr:row>
      <xdr:rowOff>38100</xdr:rowOff>
    </xdr:from>
    <xdr:ext cx="551689" cy="264560"/>
    <xdr:sp macro="" textlink="">
      <xdr:nvSpPr>
        <xdr:cNvPr id="28" name="TextBox 27">
          <a:extLst>
            <a:ext uri="{FF2B5EF4-FFF2-40B4-BE49-F238E27FC236}">
              <a16:creationId xmlns:a16="http://schemas.microsoft.com/office/drawing/2014/main" id="{9C18B3D4-CEA9-459F-8840-2B71C2125BF5}"/>
            </a:ext>
          </a:extLst>
        </xdr:cNvPr>
        <xdr:cNvSpPr txBox="1"/>
      </xdr:nvSpPr>
      <xdr:spPr>
        <a:xfrm>
          <a:off x="632460" y="1013460"/>
          <a:ext cx="5516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b="1"/>
            <a:t>Forest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09B02-540D-42D4-8C66-8592564820FB}">
  <sheetPr>
    <pageSetUpPr fitToPage="1"/>
  </sheetPr>
  <dimension ref="A1:E30"/>
  <sheetViews>
    <sheetView tabSelected="1" zoomScaleNormal="100" workbookViewId="0"/>
  </sheetViews>
  <sheetFormatPr defaultColWidth="11.109375" defaultRowHeight="14.4" x14ac:dyDescent="0.3"/>
  <cols>
    <col min="1" max="1" width="2.33203125" style="461" customWidth="1"/>
    <col min="2" max="2" width="8.6640625" style="461" customWidth="1"/>
    <col min="3" max="3" width="39.109375" style="461" customWidth="1"/>
    <col min="4" max="4" width="93.109375" style="461" customWidth="1"/>
    <col min="5" max="5" width="3.88671875" style="461" customWidth="1"/>
    <col min="6" max="16384" width="11.109375" style="461"/>
  </cols>
  <sheetData>
    <row r="1" spans="1:5" x14ac:dyDescent="0.3">
      <c r="A1" s="460"/>
      <c r="B1" s="460"/>
      <c r="C1" s="460"/>
      <c r="D1" s="460"/>
      <c r="E1" s="460"/>
    </row>
    <row r="2" spans="1:5" ht="15.6" x14ac:dyDescent="0.3">
      <c r="A2" s="460"/>
      <c r="B2" s="462" t="s">
        <v>314</v>
      </c>
      <c r="C2" s="460"/>
      <c r="D2" s="460"/>
      <c r="E2" s="460"/>
    </row>
    <row r="3" spans="1:5" ht="15.6" x14ac:dyDescent="0.3">
      <c r="A3" s="460"/>
      <c r="B3" s="462" t="s">
        <v>317</v>
      </c>
      <c r="C3" s="460"/>
      <c r="D3" s="460"/>
      <c r="E3" s="460"/>
    </row>
    <row r="4" spans="1:5" x14ac:dyDescent="0.3">
      <c r="A4" s="460"/>
      <c r="B4" s="463"/>
      <c r="C4" s="460"/>
      <c r="D4" s="460"/>
      <c r="E4" s="460"/>
    </row>
    <row r="5" spans="1:5" x14ac:dyDescent="0.3">
      <c r="A5" s="460"/>
      <c r="B5" s="464" t="s">
        <v>369</v>
      </c>
      <c r="C5" s="465"/>
      <c r="D5" s="460"/>
      <c r="E5" s="460"/>
    </row>
    <row r="6" spans="1:5" x14ac:dyDescent="0.3">
      <c r="A6" s="460"/>
      <c r="B6" s="460"/>
      <c r="C6" s="460"/>
      <c r="D6" s="460"/>
      <c r="E6" s="460"/>
    </row>
    <row r="7" spans="1:5" ht="15" customHeight="1" x14ac:dyDescent="0.3">
      <c r="A7" s="460"/>
      <c r="B7" s="727" t="s">
        <v>315</v>
      </c>
      <c r="C7" s="727"/>
      <c r="D7" s="466"/>
      <c r="E7" s="466"/>
    </row>
    <row r="8" spans="1:5" ht="96" customHeight="1" x14ac:dyDescent="0.3">
      <c r="A8" s="460"/>
      <c r="B8" s="466"/>
      <c r="C8" s="729" t="s">
        <v>316</v>
      </c>
      <c r="D8" s="729"/>
      <c r="E8" s="466"/>
    </row>
    <row r="9" spans="1:5" ht="79.95" customHeight="1" x14ac:dyDescent="0.3">
      <c r="A9" s="460"/>
      <c r="B9" s="466"/>
      <c r="C9" s="729" t="s">
        <v>318</v>
      </c>
      <c r="D9" s="729"/>
      <c r="E9" s="466"/>
    </row>
    <row r="10" spans="1:5" ht="61.05" customHeight="1" x14ac:dyDescent="0.3">
      <c r="A10" s="460"/>
      <c r="B10" s="460"/>
      <c r="C10" s="729" t="s">
        <v>319</v>
      </c>
      <c r="D10" s="729"/>
      <c r="E10" s="460"/>
    </row>
    <row r="11" spans="1:5" ht="48" customHeight="1" x14ac:dyDescent="0.3">
      <c r="A11" s="460"/>
      <c r="B11" s="467"/>
      <c r="C11" s="729" t="s">
        <v>320</v>
      </c>
      <c r="D11" s="729"/>
      <c r="E11" s="467"/>
    </row>
    <row r="12" spans="1:5" x14ac:dyDescent="0.3">
      <c r="A12" s="460"/>
      <c r="B12" s="460"/>
      <c r="C12" s="460"/>
      <c r="D12" s="460"/>
      <c r="E12" s="460"/>
    </row>
    <row r="13" spans="1:5" ht="19.05" customHeight="1" x14ac:dyDescent="0.3">
      <c r="A13" s="460"/>
      <c r="B13" s="727" t="s">
        <v>321</v>
      </c>
      <c r="C13" s="728"/>
      <c r="D13" s="466"/>
      <c r="E13" s="466"/>
    </row>
    <row r="14" spans="1:5" ht="31.95" customHeight="1" x14ac:dyDescent="0.3">
      <c r="A14" s="460"/>
      <c r="B14" s="460"/>
      <c r="C14" s="726" t="s">
        <v>368</v>
      </c>
      <c r="D14" s="726"/>
      <c r="E14" s="460"/>
    </row>
    <row r="15" spans="1:5" x14ac:dyDescent="0.3">
      <c r="A15" s="460"/>
      <c r="B15" s="460"/>
      <c r="C15" s="460"/>
      <c r="D15" s="460"/>
      <c r="E15" s="460"/>
    </row>
    <row r="16" spans="1:5" ht="28.8" x14ac:dyDescent="0.3">
      <c r="A16" s="460"/>
      <c r="B16" s="460"/>
      <c r="C16" s="470" t="s">
        <v>323</v>
      </c>
      <c r="D16" s="469" t="s">
        <v>322</v>
      </c>
      <c r="E16" s="468"/>
    </row>
    <row r="17" spans="1:5" ht="28.8" x14ac:dyDescent="0.3">
      <c r="A17" s="460"/>
      <c r="B17" s="460"/>
      <c r="C17" s="471" t="s">
        <v>324</v>
      </c>
      <c r="D17" s="472" t="s">
        <v>327</v>
      </c>
      <c r="E17" s="466"/>
    </row>
    <row r="18" spans="1:5" ht="28.8" x14ac:dyDescent="0.3">
      <c r="A18" s="460"/>
      <c r="B18" s="460"/>
      <c r="C18" s="473" t="s">
        <v>325</v>
      </c>
      <c r="D18" s="474" t="s">
        <v>328</v>
      </c>
      <c r="E18" s="460"/>
    </row>
    <row r="19" spans="1:5" ht="43.2" x14ac:dyDescent="0.3">
      <c r="A19" s="460"/>
      <c r="B19" s="460"/>
      <c r="C19" s="473" t="s">
        <v>348</v>
      </c>
      <c r="D19" s="474" t="s">
        <v>349</v>
      </c>
      <c r="E19" s="460"/>
    </row>
    <row r="20" spans="1:5" ht="43.2" x14ac:dyDescent="0.3">
      <c r="A20" s="460"/>
      <c r="B20" s="460"/>
      <c r="C20" s="473" t="s">
        <v>350</v>
      </c>
      <c r="D20" s="474" t="s">
        <v>351</v>
      </c>
      <c r="E20" s="460"/>
    </row>
    <row r="21" spans="1:5" ht="28.8" x14ac:dyDescent="0.3">
      <c r="A21" s="460"/>
      <c r="B21" s="460"/>
      <c r="C21" s="473" t="s">
        <v>352</v>
      </c>
      <c r="D21" s="474" t="s">
        <v>353</v>
      </c>
      <c r="E21" s="460"/>
    </row>
    <row r="22" spans="1:5" ht="43.2" x14ac:dyDescent="0.3">
      <c r="A22" s="460"/>
      <c r="B22" s="460"/>
      <c r="C22" s="475" t="s">
        <v>354</v>
      </c>
      <c r="D22" s="472" t="s">
        <v>326</v>
      </c>
      <c r="E22" s="460"/>
    </row>
    <row r="23" spans="1:5" ht="28.8" x14ac:dyDescent="0.3">
      <c r="A23" s="460"/>
      <c r="B23" s="460"/>
      <c r="C23" s="475" t="s">
        <v>355</v>
      </c>
      <c r="D23" s="472" t="s">
        <v>367</v>
      </c>
      <c r="E23" s="460"/>
    </row>
    <row r="24" spans="1:5" ht="64.95" customHeight="1" x14ac:dyDescent="0.3">
      <c r="A24" s="460"/>
      <c r="B24" s="460"/>
      <c r="C24" s="475" t="s">
        <v>356</v>
      </c>
      <c r="D24" s="476" t="s">
        <v>329</v>
      </c>
      <c r="E24" s="460"/>
    </row>
    <row r="25" spans="1:5" ht="28.8" x14ac:dyDescent="0.3">
      <c r="A25" s="460"/>
      <c r="B25" s="460"/>
      <c r="C25" s="475" t="s">
        <v>357</v>
      </c>
      <c r="D25" s="476" t="s">
        <v>365</v>
      </c>
      <c r="E25" s="460"/>
    </row>
    <row r="26" spans="1:5" ht="28.8" x14ac:dyDescent="0.3">
      <c r="A26" s="460"/>
      <c r="B26" s="460"/>
      <c r="C26" s="475" t="s">
        <v>358</v>
      </c>
      <c r="D26" s="476" t="s">
        <v>366</v>
      </c>
      <c r="E26" s="460"/>
    </row>
    <row r="27" spans="1:5" ht="43.2" x14ac:dyDescent="0.3">
      <c r="A27" s="460"/>
      <c r="B27" s="460"/>
      <c r="C27" s="475" t="s">
        <v>359</v>
      </c>
      <c r="D27" s="476" t="s">
        <v>364</v>
      </c>
      <c r="E27" s="460"/>
    </row>
    <row r="28" spans="1:5" ht="57.6" x14ac:dyDescent="0.3">
      <c r="A28" s="460"/>
      <c r="B28" s="460"/>
      <c r="C28" s="475" t="s">
        <v>360</v>
      </c>
      <c r="D28" s="476" t="s">
        <v>363</v>
      </c>
      <c r="E28" s="460"/>
    </row>
    <row r="29" spans="1:5" ht="28.8" x14ac:dyDescent="0.3">
      <c r="A29" s="460"/>
      <c r="B29" s="466"/>
      <c r="C29" s="474" t="s">
        <v>361</v>
      </c>
      <c r="D29" s="474" t="s">
        <v>362</v>
      </c>
      <c r="E29" s="466"/>
    </row>
    <row r="30" spans="1:5" x14ac:dyDescent="0.3">
      <c r="A30" s="460"/>
      <c r="B30" s="460"/>
      <c r="C30" s="460"/>
      <c r="D30" s="460"/>
      <c r="E30" s="460"/>
    </row>
  </sheetData>
  <mergeCells count="7">
    <mergeCell ref="C14:D14"/>
    <mergeCell ref="B7:C7"/>
    <mergeCell ref="B13:C13"/>
    <mergeCell ref="C8:D8"/>
    <mergeCell ref="C9:D9"/>
    <mergeCell ref="C10:D10"/>
    <mergeCell ref="C11:D11"/>
  </mergeCells>
  <pageMargins left="0.70866141732283472" right="0.70866141732283472" top="0.74803149606299213" bottom="0.74803149606299213" header="0.31496062992125984" footer="0.31496062992125984"/>
  <pageSetup scale="4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163AC-22CA-6C4C-983E-D88DD2257D6E}">
  <dimension ref="A1:Y61"/>
  <sheetViews>
    <sheetView zoomScale="70" zoomScaleNormal="70" workbookViewId="0"/>
  </sheetViews>
  <sheetFormatPr defaultColWidth="10.77734375" defaultRowHeight="14.4" x14ac:dyDescent="0.3"/>
  <cols>
    <col min="1" max="1" width="4.77734375" style="20" customWidth="1"/>
    <col min="2" max="2" width="20.44140625" style="20" customWidth="1"/>
    <col min="3" max="3" width="16" style="20" customWidth="1"/>
    <col min="4" max="4" width="3" style="20" customWidth="1"/>
    <col min="5" max="6" width="12.33203125" style="20" customWidth="1"/>
    <col min="7" max="7" width="11.77734375" style="20" customWidth="1"/>
    <col min="8" max="8" width="10.77734375" style="20"/>
    <col min="9" max="9" width="12.109375" style="20" customWidth="1"/>
    <col min="10" max="10" width="10.77734375" style="20"/>
    <col min="11" max="11" width="3.109375" style="20" customWidth="1"/>
    <col min="12" max="13" width="12" style="20" customWidth="1"/>
    <col min="14" max="14" width="12.6640625" style="20" customWidth="1"/>
    <col min="15" max="15" width="10.77734375" style="20" customWidth="1"/>
    <col min="16" max="16" width="12.109375" style="20" customWidth="1"/>
    <col min="17" max="17" width="10.77734375" style="20"/>
    <col min="18" max="18" width="3.109375" style="20" customWidth="1"/>
    <col min="19" max="19" width="12.44140625" style="20" customWidth="1"/>
    <col min="20" max="20" width="12" style="20" customWidth="1"/>
    <col min="21" max="21" width="12.33203125" style="20" customWidth="1"/>
    <col min="22" max="22" width="10.77734375" style="20" customWidth="1"/>
    <col min="23" max="23" width="12.109375" style="20" customWidth="1"/>
    <col min="24" max="24" width="10.77734375" style="20"/>
    <col min="25" max="25" width="3.77734375" style="20" customWidth="1"/>
    <col min="26" max="16384" width="10.77734375" style="20"/>
  </cols>
  <sheetData>
    <row r="1" spans="1:25" s="2" customFormat="1" x14ac:dyDescent="0.3">
      <c r="A1" s="3" t="s">
        <v>271</v>
      </c>
      <c r="D1" s="20"/>
      <c r="K1" s="20"/>
      <c r="R1" s="20"/>
      <c r="Y1" s="20"/>
    </row>
    <row r="2" spans="1:25" s="2" customFormat="1" x14ac:dyDescent="0.3">
      <c r="A2" s="161" t="s">
        <v>272</v>
      </c>
      <c r="D2" s="20"/>
      <c r="K2" s="20"/>
      <c r="R2" s="20"/>
      <c r="Y2" s="20"/>
    </row>
    <row r="3" spans="1:25" s="2" customFormat="1" x14ac:dyDescent="0.3">
      <c r="D3" s="20"/>
      <c r="K3" s="20"/>
      <c r="R3" s="20"/>
      <c r="Y3" s="20"/>
    </row>
    <row r="4" spans="1:25" s="2" customFormat="1" x14ac:dyDescent="0.3">
      <c r="B4" s="11" t="s">
        <v>27</v>
      </c>
      <c r="C4" s="11"/>
      <c r="D4" s="9"/>
      <c r="E4" s="3" t="s">
        <v>30</v>
      </c>
      <c r="K4" s="9"/>
      <c r="L4" s="3" t="s">
        <v>33</v>
      </c>
      <c r="R4" s="9"/>
      <c r="S4" s="6" t="s">
        <v>34</v>
      </c>
      <c r="T4" s="5"/>
      <c r="U4" s="5"/>
      <c r="V4" s="5"/>
      <c r="W4" s="5"/>
      <c r="X4" s="5"/>
      <c r="Y4" s="9"/>
    </row>
    <row r="5" spans="1:25" s="2" customFormat="1" ht="43.2" x14ac:dyDescent="0.3">
      <c r="D5" s="9"/>
      <c r="E5" s="7" t="s">
        <v>16</v>
      </c>
      <c r="F5" s="7" t="s">
        <v>19</v>
      </c>
      <c r="G5" s="7" t="s">
        <v>22</v>
      </c>
      <c r="H5" s="7" t="s">
        <v>17</v>
      </c>
      <c r="I5" s="7" t="s">
        <v>20</v>
      </c>
      <c r="J5" s="7" t="s">
        <v>18</v>
      </c>
      <c r="K5" s="10"/>
      <c r="L5" s="7" t="s">
        <v>16</v>
      </c>
      <c r="M5" s="7" t="s">
        <v>19</v>
      </c>
      <c r="N5" s="7" t="s">
        <v>22</v>
      </c>
      <c r="O5" s="7" t="s">
        <v>17</v>
      </c>
      <c r="P5" s="7" t="s">
        <v>20</v>
      </c>
      <c r="Q5" s="7" t="s">
        <v>18</v>
      </c>
      <c r="R5" s="9"/>
      <c r="S5" s="8" t="s">
        <v>16</v>
      </c>
      <c r="T5" s="8" t="s">
        <v>19</v>
      </c>
      <c r="U5" s="8" t="s">
        <v>22</v>
      </c>
      <c r="V5" s="8" t="s">
        <v>17</v>
      </c>
      <c r="W5" s="8" t="s">
        <v>20</v>
      </c>
      <c r="X5" s="8" t="s">
        <v>18</v>
      </c>
      <c r="Y5" s="9"/>
    </row>
    <row r="6" spans="1:25" s="2" customFormat="1" ht="30" x14ac:dyDescent="0.35">
      <c r="D6" s="9"/>
      <c r="E6" s="7" t="s">
        <v>277</v>
      </c>
      <c r="F6" s="7" t="s">
        <v>23</v>
      </c>
      <c r="G6" s="7" t="s">
        <v>23</v>
      </c>
      <c r="H6" s="7" t="s">
        <v>312</v>
      </c>
      <c r="I6" s="7" t="s">
        <v>31</v>
      </c>
      <c r="J6" s="7" t="s">
        <v>32</v>
      </c>
      <c r="K6" s="9"/>
      <c r="L6" s="7" t="s">
        <v>278</v>
      </c>
      <c r="M6" s="7" t="s">
        <v>38</v>
      </c>
      <c r="N6" s="7" t="s">
        <v>38</v>
      </c>
      <c r="O6" s="7" t="s">
        <v>311</v>
      </c>
      <c r="P6" s="7" t="s">
        <v>39</v>
      </c>
      <c r="Q6" s="7" t="s">
        <v>40</v>
      </c>
      <c r="R6" s="9"/>
      <c r="S6" s="8" t="s">
        <v>41</v>
      </c>
      <c r="T6" s="8" t="s">
        <v>41</v>
      </c>
      <c r="U6" s="8" t="s">
        <v>41</v>
      </c>
      <c r="V6" s="8" t="s">
        <v>41</v>
      </c>
      <c r="W6" s="8" t="s">
        <v>41</v>
      </c>
      <c r="X6" s="8" t="s">
        <v>41</v>
      </c>
      <c r="Y6" s="9"/>
    </row>
    <row r="7" spans="1:25" s="2" customFormat="1" x14ac:dyDescent="0.3">
      <c r="D7" s="9"/>
      <c r="K7" s="9"/>
      <c r="R7" s="9"/>
      <c r="Y7" s="9"/>
    </row>
    <row r="8" spans="1:25" s="2" customFormat="1" x14ac:dyDescent="0.3">
      <c r="B8" s="3" t="s">
        <v>0</v>
      </c>
      <c r="C8" s="2" t="s">
        <v>216</v>
      </c>
      <c r="D8" s="9"/>
      <c r="E8" s="2">
        <v>140</v>
      </c>
      <c r="H8" s="2">
        <v>150</v>
      </c>
      <c r="J8" s="2">
        <v>1500</v>
      </c>
      <c r="K8" s="9"/>
      <c r="L8" s="2">
        <v>60</v>
      </c>
      <c r="O8" s="2">
        <v>25</v>
      </c>
      <c r="Q8" s="2">
        <v>5</v>
      </c>
      <c r="R8" s="9"/>
      <c r="S8" s="2">
        <f t="shared" ref="S8:X8" si="0">E8*L8</f>
        <v>8400</v>
      </c>
      <c r="T8" s="2">
        <f t="shared" si="0"/>
        <v>0</v>
      </c>
      <c r="U8" s="2">
        <f t="shared" si="0"/>
        <v>0</v>
      </c>
      <c r="V8" s="2">
        <f t="shared" si="0"/>
        <v>3750</v>
      </c>
      <c r="W8" s="2">
        <f t="shared" si="0"/>
        <v>0</v>
      </c>
      <c r="X8" s="2">
        <f t="shared" si="0"/>
        <v>7500</v>
      </c>
      <c r="Y8" s="9"/>
    </row>
    <row r="9" spans="1:25" s="2" customFormat="1" x14ac:dyDescent="0.3">
      <c r="C9" s="2" t="s">
        <v>217</v>
      </c>
      <c r="D9" s="9"/>
      <c r="K9" s="9"/>
      <c r="R9" s="9"/>
      <c r="Y9" s="9"/>
    </row>
    <row r="10" spans="1:25" s="2" customFormat="1" x14ac:dyDescent="0.3">
      <c r="C10" s="2" t="s">
        <v>218</v>
      </c>
      <c r="D10" s="9"/>
      <c r="E10" s="2">
        <v>150</v>
      </c>
      <c r="H10" s="2">
        <v>160</v>
      </c>
      <c r="J10" s="2">
        <v>1600</v>
      </c>
      <c r="K10" s="9"/>
      <c r="L10" s="2">
        <v>60</v>
      </c>
      <c r="O10" s="2">
        <v>25</v>
      </c>
      <c r="Q10" s="2">
        <v>5</v>
      </c>
      <c r="R10" s="9"/>
      <c r="S10" s="2">
        <f t="shared" ref="S10:X11" si="1">E10*L10</f>
        <v>9000</v>
      </c>
      <c r="T10" s="2">
        <f t="shared" si="1"/>
        <v>0</v>
      </c>
      <c r="U10" s="2">
        <f t="shared" si="1"/>
        <v>0</v>
      </c>
      <c r="V10" s="2">
        <f t="shared" si="1"/>
        <v>4000</v>
      </c>
      <c r="W10" s="2">
        <f t="shared" si="1"/>
        <v>0</v>
      </c>
      <c r="X10" s="2">
        <f t="shared" si="1"/>
        <v>8000</v>
      </c>
      <c r="Y10" s="9"/>
    </row>
    <row r="11" spans="1:25" s="2" customFormat="1" x14ac:dyDescent="0.3">
      <c r="C11" s="2" t="s">
        <v>219</v>
      </c>
      <c r="D11" s="9"/>
      <c r="E11" s="2">
        <v>120</v>
      </c>
      <c r="H11" s="2">
        <v>125</v>
      </c>
      <c r="J11" s="2">
        <v>1450</v>
      </c>
      <c r="K11" s="9"/>
      <c r="L11" s="2">
        <v>65</v>
      </c>
      <c r="O11" s="2">
        <v>26</v>
      </c>
      <c r="Q11" s="2">
        <v>5</v>
      </c>
      <c r="R11" s="9"/>
      <c r="S11" s="2">
        <f t="shared" si="1"/>
        <v>7800</v>
      </c>
      <c r="T11" s="2">
        <f t="shared" si="1"/>
        <v>0</v>
      </c>
      <c r="U11" s="2">
        <f t="shared" si="1"/>
        <v>0</v>
      </c>
      <c r="V11" s="2">
        <f t="shared" si="1"/>
        <v>3250</v>
      </c>
      <c r="W11" s="2">
        <f t="shared" si="1"/>
        <v>0</v>
      </c>
      <c r="X11" s="2">
        <f t="shared" si="1"/>
        <v>7250</v>
      </c>
      <c r="Y11" s="9"/>
    </row>
    <row r="12" spans="1:25" s="2" customFormat="1" x14ac:dyDescent="0.3">
      <c r="D12" s="9"/>
      <c r="K12" s="9"/>
      <c r="R12" s="9"/>
      <c r="Y12" s="9"/>
    </row>
    <row r="13" spans="1:25" s="2" customFormat="1" x14ac:dyDescent="0.3">
      <c r="B13" s="3" t="s">
        <v>14</v>
      </c>
      <c r="C13" s="2" t="s">
        <v>216</v>
      </c>
      <c r="D13" s="9"/>
      <c r="G13" s="2">
        <v>3</v>
      </c>
      <c r="J13" s="2">
        <v>5000</v>
      </c>
      <c r="K13" s="9"/>
      <c r="N13" s="2">
        <v>350</v>
      </c>
      <c r="Q13" s="2">
        <v>5</v>
      </c>
      <c r="R13" s="9"/>
      <c r="S13" s="2">
        <f t="shared" ref="S13:X13" si="2">E13*L13</f>
        <v>0</v>
      </c>
      <c r="T13" s="2">
        <f t="shared" si="2"/>
        <v>0</v>
      </c>
      <c r="U13" s="2">
        <f t="shared" si="2"/>
        <v>1050</v>
      </c>
      <c r="V13" s="2">
        <f t="shared" si="2"/>
        <v>0</v>
      </c>
      <c r="W13" s="2">
        <f t="shared" si="2"/>
        <v>0</v>
      </c>
      <c r="X13" s="2">
        <f t="shared" si="2"/>
        <v>25000</v>
      </c>
      <c r="Y13" s="9"/>
    </row>
    <row r="14" spans="1:25" s="2" customFormat="1" x14ac:dyDescent="0.3">
      <c r="B14" s="3"/>
      <c r="C14" s="2" t="s">
        <v>217</v>
      </c>
      <c r="D14" s="9"/>
      <c r="K14" s="9"/>
      <c r="R14" s="9"/>
      <c r="Y14" s="9"/>
    </row>
    <row r="15" spans="1:25" s="2" customFormat="1" x14ac:dyDescent="0.3">
      <c r="B15" s="3"/>
      <c r="C15" s="2" t="s">
        <v>218</v>
      </c>
      <c r="D15" s="9"/>
      <c r="G15" s="2">
        <v>3</v>
      </c>
      <c r="J15" s="2">
        <v>4800</v>
      </c>
      <c r="K15" s="9"/>
      <c r="N15" s="2">
        <v>340</v>
      </c>
      <c r="Q15" s="2">
        <v>5</v>
      </c>
      <c r="R15" s="9"/>
      <c r="S15" s="2">
        <f t="shared" ref="S15:X16" si="3">E15*L15</f>
        <v>0</v>
      </c>
      <c r="T15" s="2">
        <f t="shared" si="3"/>
        <v>0</v>
      </c>
      <c r="U15" s="2">
        <f t="shared" si="3"/>
        <v>1020</v>
      </c>
      <c r="V15" s="2">
        <f t="shared" si="3"/>
        <v>0</v>
      </c>
      <c r="W15" s="2">
        <f t="shared" si="3"/>
        <v>0</v>
      </c>
      <c r="X15" s="2">
        <f t="shared" si="3"/>
        <v>24000</v>
      </c>
      <c r="Y15" s="9"/>
    </row>
    <row r="16" spans="1:25" s="2" customFormat="1" x14ac:dyDescent="0.3">
      <c r="C16" s="2" t="s">
        <v>219</v>
      </c>
      <c r="D16" s="9"/>
      <c r="G16" s="2">
        <v>4</v>
      </c>
      <c r="J16" s="2">
        <v>5000</v>
      </c>
      <c r="K16" s="9"/>
      <c r="N16" s="2">
        <v>370</v>
      </c>
      <c r="Q16" s="2">
        <v>5</v>
      </c>
      <c r="R16" s="9"/>
      <c r="S16" s="2">
        <f t="shared" si="3"/>
        <v>0</v>
      </c>
      <c r="T16" s="2">
        <f t="shared" si="3"/>
        <v>0</v>
      </c>
      <c r="U16" s="2">
        <f t="shared" si="3"/>
        <v>1480</v>
      </c>
      <c r="V16" s="2">
        <f t="shared" si="3"/>
        <v>0</v>
      </c>
      <c r="W16" s="2">
        <f t="shared" si="3"/>
        <v>0</v>
      </c>
      <c r="X16" s="2">
        <f t="shared" si="3"/>
        <v>25000</v>
      </c>
      <c r="Y16" s="9"/>
    </row>
    <row r="17" spans="2:25" s="2" customFormat="1" x14ac:dyDescent="0.3">
      <c r="D17" s="9"/>
      <c r="K17" s="9"/>
      <c r="R17" s="9"/>
      <c r="Y17" s="9"/>
    </row>
    <row r="18" spans="2:25" s="2" customFormat="1" x14ac:dyDescent="0.3">
      <c r="B18" s="3" t="s">
        <v>7</v>
      </c>
      <c r="C18" s="2" t="s">
        <v>216</v>
      </c>
      <c r="D18" s="9"/>
      <c r="F18" s="2">
        <v>150</v>
      </c>
      <c r="K18" s="9"/>
      <c r="M18" s="2">
        <v>75</v>
      </c>
      <c r="R18" s="9"/>
      <c r="S18" s="2">
        <f t="shared" ref="S18:X18" si="4">E18*L18</f>
        <v>0</v>
      </c>
      <c r="T18" s="2">
        <f t="shared" si="4"/>
        <v>11250</v>
      </c>
      <c r="U18" s="2">
        <f t="shared" si="4"/>
        <v>0</v>
      </c>
      <c r="V18" s="2">
        <f t="shared" si="4"/>
        <v>0</v>
      </c>
      <c r="W18" s="2">
        <f t="shared" si="4"/>
        <v>0</v>
      </c>
      <c r="X18" s="2">
        <f t="shared" si="4"/>
        <v>0</v>
      </c>
      <c r="Y18" s="9"/>
    </row>
    <row r="19" spans="2:25" s="2" customFormat="1" x14ac:dyDescent="0.3">
      <c r="B19" s="3"/>
      <c r="C19" s="2" t="s">
        <v>217</v>
      </c>
      <c r="D19" s="9"/>
      <c r="K19" s="9"/>
      <c r="R19" s="9"/>
      <c r="Y19" s="9"/>
    </row>
    <row r="20" spans="2:25" s="2" customFormat="1" x14ac:dyDescent="0.3">
      <c r="B20" s="3"/>
      <c r="C20" s="2" t="s">
        <v>218</v>
      </c>
      <c r="D20" s="9"/>
      <c r="F20" s="2">
        <v>150</v>
      </c>
      <c r="K20" s="9"/>
      <c r="M20" s="2">
        <v>75</v>
      </c>
      <c r="R20" s="9"/>
      <c r="S20" s="2">
        <f t="shared" ref="S20:X21" si="5">E20*L20</f>
        <v>0</v>
      </c>
      <c r="T20" s="2">
        <f t="shared" si="5"/>
        <v>11250</v>
      </c>
      <c r="U20" s="2">
        <f t="shared" si="5"/>
        <v>0</v>
      </c>
      <c r="V20" s="2">
        <f t="shared" si="5"/>
        <v>0</v>
      </c>
      <c r="W20" s="2">
        <f t="shared" si="5"/>
        <v>0</v>
      </c>
      <c r="X20" s="2">
        <f t="shared" si="5"/>
        <v>0</v>
      </c>
      <c r="Y20" s="9"/>
    </row>
    <row r="21" spans="2:25" s="2" customFormat="1" x14ac:dyDescent="0.3">
      <c r="C21" s="2" t="s">
        <v>219</v>
      </c>
      <c r="D21" s="9"/>
      <c r="F21" s="2">
        <v>170</v>
      </c>
      <c r="K21" s="9"/>
      <c r="M21" s="2">
        <v>75</v>
      </c>
      <c r="R21" s="9"/>
      <c r="S21" s="2">
        <f t="shared" si="5"/>
        <v>0</v>
      </c>
      <c r="T21" s="2">
        <f t="shared" si="5"/>
        <v>12750</v>
      </c>
      <c r="U21" s="2">
        <f t="shared" si="5"/>
        <v>0</v>
      </c>
      <c r="V21" s="2">
        <f t="shared" si="5"/>
        <v>0</v>
      </c>
      <c r="W21" s="2">
        <f t="shared" si="5"/>
        <v>0</v>
      </c>
      <c r="X21" s="2">
        <f t="shared" si="5"/>
        <v>0</v>
      </c>
      <c r="Y21" s="9"/>
    </row>
    <row r="22" spans="2:25" s="2" customFormat="1" x14ac:dyDescent="0.3">
      <c r="D22" s="9"/>
      <c r="K22" s="9"/>
      <c r="R22" s="9"/>
      <c r="Y22" s="9"/>
    </row>
    <row r="23" spans="2:25" s="2" customFormat="1" x14ac:dyDescent="0.3">
      <c r="B23" s="3" t="s">
        <v>215</v>
      </c>
      <c r="C23" s="2" t="s">
        <v>216</v>
      </c>
      <c r="D23" s="9"/>
      <c r="H23" s="2">
        <v>5</v>
      </c>
      <c r="J23" s="2">
        <v>2500</v>
      </c>
      <c r="K23" s="9"/>
      <c r="O23" s="2">
        <v>25</v>
      </c>
      <c r="Q23" s="2">
        <v>5</v>
      </c>
      <c r="R23" s="9"/>
      <c r="S23" s="2">
        <f t="shared" ref="S23:X23" si="6">E23*L23</f>
        <v>0</v>
      </c>
      <c r="T23" s="2">
        <f t="shared" si="6"/>
        <v>0</v>
      </c>
      <c r="U23" s="2">
        <f t="shared" si="6"/>
        <v>0</v>
      </c>
      <c r="V23" s="2">
        <f t="shared" si="6"/>
        <v>125</v>
      </c>
      <c r="W23" s="2">
        <f t="shared" si="6"/>
        <v>0</v>
      </c>
      <c r="X23" s="2">
        <f t="shared" si="6"/>
        <v>12500</v>
      </c>
      <c r="Y23" s="9"/>
    </row>
    <row r="24" spans="2:25" s="2" customFormat="1" x14ac:dyDescent="0.3">
      <c r="B24" s="3"/>
      <c r="C24" s="2" t="s">
        <v>217</v>
      </c>
      <c r="D24" s="9"/>
      <c r="K24" s="9"/>
      <c r="R24" s="9"/>
      <c r="Y24" s="9"/>
    </row>
    <row r="25" spans="2:25" s="2" customFormat="1" x14ac:dyDescent="0.3">
      <c r="B25" s="3"/>
      <c r="C25" s="2" t="s">
        <v>218</v>
      </c>
      <c r="D25" s="9"/>
      <c r="H25" s="2">
        <v>5</v>
      </c>
      <c r="J25" s="2">
        <v>2400</v>
      </c>
      <c r="K25" s="9"/>
      <c r="O25" s="2">
        <v>25</v>
      </c>
      <c r="Q25" s="2">
        <v>5</v>
      </c>
      <c r="R25" s="9"/>
      <c r="S25" s="2">
        <f t="shared" ref="S25:X26" si="7">E25*L25</f>
        <v>0</v>
      </c>
      <c r="T25" s="2">
        <f t="shared" si="7"/>
        <v>0</v>
      </c>
      <c r="U25" s="2">
        <f t="shared" si="7"/>
        <v>0</v>
      </c>
      <c r="V25" s="2">
        <f t="shared" si="7"/>
        <v>125</v>
      </c>
      <c r="W25" s="2">
        <f t="shared" si="7"/>
        <v>0</v>
      </c>
      <c r="X25" s="2">
        <f t="shared" si="7"/>
        <v>12000</v>
      </c>
      <c r="Y25" s="9"/>
    </row>
    <row r="26" spans="2:25" s="2" customFormat="1" x14ac:dyDescent="0.3">
      <c r="C26" s="2" t="s">
        <v>219</v>
      </c>
      <c r="D26" s="9"/>
      <c r="H26" s="2">
        <v>5</v>
      </c>
      <c r="J26" s="2">
        <v>2600</v>
      </c>
      <c r="K26" s="9"/>
      <c r="O26" s="2">
        <v>26</v>
      </c>
      <c r="Q26" s="2">
        <v>5</v>
      </c>
      <c r="R26" s="9"/>
      <c r="S26" s="2">
        <f t="shared" si="7"/>
        <v>0</v>
      </c>
      <c r="T26" s="2">
        <f t="shared" si="7"/>
        <v>0</v>
      </c>
      <c r="U26" s="2">
        <f t="shared" si="7"/>
        <v>0</v>
      </c>
      <c r="V26" s="2">
        <f t="shared" si="7"/>
        <v>130</v>
      </c>
      <c r="W26" s="2">
        <f t="shared" si="7"/>
        <v>0</v>
      </c>
      <c r="X26" s="2">
        <f t="shared" si="7"/>
        <v>13000</v>
      </c>
      <c r="Y26" s="9"/>
    </row>
    <row r="27" spans="2:25" s="2" customFormat="1" x14ac:dyDescent="0.3">
      <c r="D27" s="9"/>
      <c r="K27" s="9"/>
      <c r="R27" s="9"/>
      <c r="Y27" s="9"/>
    </row>
    <row r="28" spans="2:25" s="2" customFormat="1" x14ac:dyDescent="0.3">
      <c r="B28" s="3" t="s">
        <v>1</v>
      </c>
      <c r="C28" s="2" t="s">
        <v>216</v>
      </c>
      <c r="D28" s="9"/>
      <c r="H28" s="2">
        <v>20</v>
      </c>
      <c r="I28" s="2">
        <v>7</v>
      </c>
      <c r="K28" s="9"/>
      <c r="O28" s="2">
        <v>25</v>
      </c>
      <c r="P28" s="2">
        <v>100</v>
      </c>
      <c r="R28" s="9"/>
      <c r="S28" s="2">
        <f t="shared" ref="S28:X28" si="8">E28*L28</f>
        <v>0</v>
      </c>
      <c r="T28" s="2">
        <f t="shared" si="8"/>
        <v>0</v>
      </c>
      <c r="U28" s="2">
        <f t="shared" si="8"/>
        <v>0</v>
      </c>
      <c r="V28" s="2">
        <f t="shared" si="8"/>
        <v>500</v>
      </c>
      <c r="W28" s="2">
        <f t="shared" si="8"/>
        <v>700</v>
      </c>
      <c r="X28" s="2">
        <f t="shared" si="8"/>
        <v>0</v>
      </c>
      <c r="Y28" s="9"/>
    </row>
    <row r="29" spans="2:25" s="2" customFormat="1" x14ac:dyDescent="0.3">
      <c r="B29" s="3"/>
      <c r="C29" s="2" t="s">
        <v>217</v>
      </c>
      <c r="D29" s="9"/>
      <c r="K29" s="9"/>
      <c r="R29" s="9"/>
      <c r="Y29" s="9"/>
    </row>
    <row r="30" spans="2:25" s="2" customFormat="1" x14ac:dyDescent="0.3">
      <c r="B30" s="3"/>
      <c r="C30" s="2" t="s">
        <v>218</v>
      </c>
      <c r="D30" s="9"/>
      <c r="H30" s="2">
        <v>20</v>
      </c>
      <c r="I30" s="2">
        <v>7</v>
      </c>
      <c r="K30" s="9"/>
      <c r="O30" s="2">
        <v>25</v>
      </c>
      <c r="P30" s="2">
        <v>100</v>
      </c>
      <c r="R30" s="9"/>
      <c r="S30" s="2">
        <f t="shared" ref="S30:X31" si="9">E30*L30</f>
        <v>0</v>
      </c>
      <c r="T30" s="2">
        <f t="shared" si="9"/>
        <v>0</v>
      </c>
      <c r="U30" s="2">
        <f t="shared" si="9"/>
        <v>0</v>
      </c>
      <c r="V30" s="2">
        <f t="shared" si="9"/>
        <v>500</v>
      </c>
      <c r="W30" s="2">
        <f t="shared" si="9"/>
        <v>700</v>
      </c>
      <c r="X30" s="2">
        <f t="shared" si="9"/>
        <v>0</v>
      </c>
      <c r="Y30" s="9"/>
    </row>
    <row r="31" spans="2:25" s="2" customFormat="1" x14ac:dyDescent="0.3">
      <c r="C31" s="2" t="s">
        <v>219</v>
      </c>
      <c r="D31" s="9"/>
      <c r="H31" s="2">
        <v>19</v>
      </c>
      <c r="I31" s="2">
        <v>7</v>
      </c>
      <c r="K31" s="9"/>
      <c r="O31" s="2">
        <v>26</v>
      </c>
      <c r="P31" s="2">
        <v>100</v>
      </c>
      <c r="R31" s="9"/>
      <c r="S31" s="2">
        <f t="shared" si="9"/>
        <v>0</v>
      </c>
      <c r="T31" s="2">
        <f t="shared" si="9"/>
        <v>0</v>
      </c>
      <c r="U31" s="2">
        <f t="shared" si="9"/>
        <v>0</v>
      </c>
      <c r="V31" s="2">
        <f t="shared" si="9"/>
        <v>494</v>
      </c>
      <c r="W31" s="2">
        <f t="shared" si="9"/>
        <v>700</v>
      </c>
      <c r="X31" s="2">
        <f t="shared" si="9"/>
        <v>0</v>
      </c>
      <c r="Y31" s="9"/>
    </row>
    <row r="32" spans="2:25" s="2" customFormat="1" x14ac:dyDescent="0.3">
      <c r="D32" s="9"/>
      <c r="K32" s="9"/>
      <c r="R32" s="9"/>
      <c r="Y32" s="9"/>
    </row>
    <row r="33" spans="2:25" s="2" customFormat="1" x14ac:dyDescent="0.3">
      <c r="B33" s="3" t="s">
        <v>13</v>
      </c>
      <c r="C33" s="2" t="s">
        <v>216</v>
      </c>
      <c r="D33" s="9"/>
      <c r="G33" s="2">
        <v>6</v>
      </c>
      <c r="H33" s="2">
        <v>250</v>
      </c>
      <c r="J33" s="2">
        <v>800</v>
      </c>
      <c r="K33" s="9"/>
      <c r="N33" s="2">
        <v>350</v>
      </c>
      <c r="O33" s="2">
        <v>25</v>
      </c>
      <c r="Q33" s="2">
        <v>5</v>
      </c>
      <c r="R33" s="9"/>
      <c r="S33" s="2">
        <f t="shared" ref="S33:X33" si="10">E33*L33</f>
        <v>0</v>
      </c>
      <c r="T33" s="2">
        <f t="shared" si="10"/>
        <v>0</v>
      </c>
      <c r="U33" s="2">
        <f t="shared" si="10"/>
        <v>2100</v>
      </c>
      <c r="V33" s="2">
        <f t="shared" si="10"/>
        <v>6250</v>
      </c>
      <c r="W33" s="2">
        <f t="shared" si="10"/>
        <v>0</v>
      </c>
      <c r="X33" s="2">
        <f t="shared" si="10"/>
        <v>4000</v>
      </c>
      <c r="Y33" s="9"/>
    </row>
    <row r="34" spans="2:25" s="2" customFormat="1" x14ac:dyDescent="0.3">
      <c r="B34" s="3"/>
      <c r="C34" s="2" t="s">
        <v>217</v>
      </c>
      <c r="D34" s="9"/>
      <c r="K34" s="9"/>
      <c r="R34" s="9"/>
      <c r="Y34" s="9"/>
    </row>
    <row r="35" spans="2:25" s="2" customFormat="1" x14ac:dyDescent="0.3">
      <c r="B35" s="3"/>
      <c r="C35" s="2" t="s">
        <v>218</v>
      </c>
      <c r="D35" s="9"/>
      <c r="G35" s="2">
        <v>6</v>
      </c>
      <c r="H35" s="2">
        <v>250</v>
      </c>
      <c r="J35" s="2">
        <v>800</v>
      </c>
      <c r="K35" s="9"/>
      <c r="N35" s="2">
        <v>340</v>
      </c>
      <c r="O35" s="2">
        <v>25</v>
      </c>
      <c r="Q35" s="2">
        <v>5</v>
      </c>
      <c r="R35" s="9"/>
      <c r="S35" s="2">
        <f t="shared" ref="S35:X36" si="11">E35*L35</f>
        <v>0</v>
      </c>
      <c r="T35" s="2">
        <f t="shared" si="11"/>
        <v>0</v>
      </c>
      <c r="U35" s="2">
        <f t="shared" si="11"/>
        <v>2040</v>
      </c>
      <c r="V35" s="2">
        <f t="shared" si="11"/>
        <v>6250</v>
      </c>
      <c r="W35" s="2">
        <f t="shared" si="11"/>
        <v>0</v>
      </c>
      <c r="X35" s="2">
        <f t="shared" si="11"/>
        <v>4000</v>
      </c>
      <c r="Y35" s="9"/>
    </row>
    <row r="36" spans="2:25" s="2" customFormat="1" x14ac:dyDescent="0.3">
      <c r="B36" s="3"/>
      <c r="C36" s="2" t="s">
        <v>219</v>
      </c>
      <c r="D36" s="9"/>
      <c r="G36" s="2">
        <v>6</v>
      </c>
      <c r="H36" s="2">
        <v>250</v>
      </c>
      <c r="J36" s="2">
        <v>700</v>
      </c>
      <c r="K36" s="9"/>
      <c r="N36" s="2">
        <v>370</v>
      </c>
      <c r="O36" s="2">
        <v>26</v>
      </c>
      <c r="Q36" s="2">
        <v>5</v>
      </c>
      <c r="R36" s="9"/>
      <c r="S36" s="2">
        <f t="shared" si="11"/>
        <v>0</v>
      </c>
      <c r="T36" s="2">
        <f t="shared" si="11"/>
        <v>0</v>
      </c>
      <c r="U36" s="2">
        <f t="shared" si="11"/>
        <v>2220</v>
      </c>
      <c r="V36" s="2">
        <f t="shared" si="11"/>
        <v>6500</v>
      </c>
      <c r="W36" s="2">
        <f t="shared" si="11"/>
        <v>0</v>
      </c>
      <c r="X36" s="2">
        <f t="shared" si="11"/>
        <v>3500</v>
      </c>
      <c r="Y36" s="9"/>
    </row>
    <row r="37" spans="2:25" s="2" customFormat="1" x14ac:dyDescent="0.3">
      <c r="B37" s="3"/>
      <c r="D37" s="9"/>
      <c r="K37" s="9"/>
      <c r="R37" s="9"/>
      <c r="Y37" s="9"/>
    </row>
    <row r="38" spans="2:25" s="2" customFormat="1" x14ac:dyDescent="0.3">
      <c r="B38" s="3" t="s">
        <v>2</v>
      </c>
      <c r="C38" s="2" t="s">
        <v>216</v>
      </c>
      <c r="D38" s="9"/>
      <c r="E38" s="2">
        <f>E8</f>
        <v>140</v>
      </c>
      <c r="F38" s="2">
        <f>F18</f>
        <v>150</v>
      </c>
      <c r="G38" s="2">
        <f>G13+G33</f>
        <v>9</v>
      </c>
      <c r="H38" s="2">
        <f>H8+H28+H23+H33</f>
        <v>425</v>
      </c>
      <c r="I38" s="2">
        <f>I28</f>
        <v>7</v>
      </c>
      <c r="J38" s="2">
        <f>J8+J13+J23+J33</f>
        <v>9800</v>
      </c>
      <c r="K38" s="9"/>
      <c r="R38" s="9"/>
      <c r="S38" s="2">
        <f>S8+S13+S18+S23+S28+S33</f>
        <v>8400</v>
      </c>
      <c r="T38" s="2">
        <f t="shared" ref="T38:X38" si="12">T8+T13+T18+T23+T28+T33</f>
        <v>11250</v>
      </c>
      <c r="U38" s="2">
        <f t="shared" si="12"/>
        <v>3150</v>
      </c>
      <c r="V38" s="2">
        <f t="shared" si="12"/>
        <v>10625</v>
      </c>
      <c r="W38" s="2">
        <f t="shared" si="12"/>
        <v>700</v>
      </c>
      <c r="X38" s="2">
        <f t="shared" si="12"/>
        <v>49000</v>
      </c>
      <c r="Y38" s="9"/>
    </row>
    <row r="39" spans="2:25" s="2" customFormat="1" x14ac:dyDescent="0.3">
      <c r="D39" s="9"/>
      <c r="K39" s="9"/>
      <c r="R39" s="9"/>
      <c r="Y39" s="9"/>
    </row>
    <row r="40" spans="2:25" s="9" customFormat="1" x14ac:dyDescent="0.3"/>
    <row r="41" spans="2:25" s="2" customFormat="1" x14ac:dyDescent="0.3">
      <c r="B41" s="3" t="s">
        <v>35</v>
      </c>
      <c r="D41" s="9"/>
      <c r="K41" s="9"/>
      <c r="R41" s="9"/>
      <c r="Y41" s="9"/>
    </row>
    <row r="42" spans="2:25" s="2" customFormat="1" x14ac:dyDescent="0.3">
      <c r="D42" s="9"/>
      <c r="K42" s="9"/>
      <c r="R42" s="9"/>
      <c r="Y42" s="9"/>
    </row>
    <row r="43" spans="2:25" s="2" customFormat="1" x14ac:dyDescent="0.3">
      <c r="D43" s="9"/>
      <c r="K43" s="9"/>
      <c r="R43" s="9"/>
      <c r="Y43" s="9"/>
    </row>
    <row r="44" spans="2:25" s="2" customFormat="1" x14ac:dyDescent="0.3">
      <c r="B44" s="3" t="s">
        <v>4</v>
      </c>
      <c r="C44" s="2" t="s">
        <v>216</v>
      </c>
      <c r="D44" s="9"/>
      <c r="F44" s="2">
        <v>150</v>
      </c>
      <c r="K44" s="9"/>
      <c r="M44" s="2">
        <v>75</v>
      </c>
      <c r="R44" s="9"/>
      <c r="T44" s="2">
        <f>F44*M44</f>
        <v>11250</v>
      </c>
      <c r="Y44" s="9"/>
    </row>
    <row r="45" spans="2:25" s="2" customFormat="1" x14ac:dyDescent="0.3">
      <c r="D45" s="9"/>
      <c r="K45" s="9"/>
      <c r="R45" s="9"/>
      <c r="Y45" s="9"/>
    </row>
    <row r="46" spans="2:25" s="2" customFormat="1" x14ac:dyDescent="0.3">
      <c r="D46" s="9"/>
      <c r="K46" s="9"/>
      <c r="R46" s="9"/>
      <c r="Y46" s="9"/>
    </row>
    <row r="47" spans="2:25" s="2" customFormat="1" x14ac:dyDescent="0.3">
      <c r="B47" s="3" t="s">
        <v>3</v>
      </c>
      <c r="C47" s="2" t="s">
        <v>216</v>
      </c>
      <c r="D47" s="9"/>
      <c r="E47" s="2">
        <v>140</v>
      </c>
      <c r="K47" s="9"/>
      <c r="L47" s="2">
        <v>60</v>
      </c>
      <c r="R47" s="9"/>
      <c r="S47" s="2">
        <f>E47*L47</f>
        <v>8400</v>
      </c>
      <c r="Y47" s="9"/>
    </row>
    <row r="48" spans="2:25" s="2" customFormat="1" x14ac:dyDescent="0.3">
      <c r="D48" s="9"/>
      <c r="K48" s="9"/>
      <c r="R48" s="9"/>
      <c r="Y48" s="9"/>
    </row>
    <row r="49" spans="2:25" s="2" customFormat="1" x14ac:dyDescent="0.3">
      <c r="D49" s="9"/>
      <c r="K49" s="9"/>
      <c r="R49" s="9"/>
      <c r="Y49" s="9"/>
    </row>
    <row r="50" spans="2:25" s="2" customFormat="1" x14ac:dyDescent="0.3">
      <c r="B50" s="3" t="s">
        <v>36</v>
      </c>
      <c r="C50" s="2" t="s">
        <v>216</v>
      </c>
      <c r="D50" s="9"/>
      <c r="G50" s="2">
        <v>9</v>
      </c>
      <c r="K50" s="9"/>
      <c r="N50" s="2">
        <v>350</v>
      </c>
      <c r="R50" s="9"/>
      <c r="U50" s="2">
        <f>G50*N50</f>
        <v>3150</v>
      </c>
      <c r="Y50" s="9"/>
    </row>
    <row r="51" spans="2:25" s="2" customFormat="1" x14ac:dyDescent="0.3">
      <c r="D51" s="9"/>
      <c r="K51" s="9"/>
      <c r="R51" s="9"/>
      <c r="Y51" s="9"/>
    </row>
    <row r="52" spans="2:25" s="2" customFormat="1" x14ac:dyDescent="0.3">
      <c r="D52" s="9"/>
      <c r="K52" s="9"/>
      <c r="R52" s="9"/>
      <c r="Y52" s="9"/>
    </row>
    <row r="53" spans="2:25" s="2" customFormat="1" x14ac:dyDescent="0.3">
      <c r="B53" s="3" t="s">
        <v>37</v>
      </c>
      <c r="C53" s="2" t="s">
        <v>216</v>
      </c>
      <c r="D53" s="9"/>
      <c r="I53" s="2">
        <v>7</v>
      </c>
      <c r="K53" s="9"/>
      <c r="P53" s="2">
        <v>100</v>
      </c>
      <c r="R53" s="9"/>
      <c r="W53" s="2">
        <f>I53*P53</f>
        <v>700</v>
      </c>
      <c r="Y53" s="9"/>
    </row>
    <row r="54" spans="2:25" s="2" customFormat="1" x14ac:dyDescent="0.3">
      <c r="D54" s="9"/>
      <c r="K54" s="9"/>
      <c r="R54" s="9"/>
      <c r="Y54" s="9"/>
    </row>
    <row r="55" spans="2:25" s="2" customFormat="1" x14ac:dyDescent="0.3">
      <c r="D55" s="9"/>
      <c r="K55" s="9"/>
      <c r="R55" s="9"/>
      <c r="Y55" s="9"/>
    </row>
    <row r="56" spans="2:25" s="2" customFormat="1" x14ac:dyDescent="0.3">
      <c r="B56" s="3" t="s">
        <v>5</v>
      </c>
      <c r="C56" s="2" t="s">
        <v>216</v>
      </c>
      <c r="D56" s="9"/>
      <c r="H56" s="2">
        <v>425</v>
      </c>
      <c r="K56" s="9"/>
      <c r="O56" s="2">
        <v>25</v>
      </c>
      <c r="R56" s="9"/>
      <c r="V56" s="2">
        <f>H56*O56</f>
        <v>10625</v>
      </c>
      <c r="Y56" s="9"/>
    </row>
    <row r="57" spans="2:25" s="2" customFormat="1" x14ac:dyDescent="0.3">
      <c r="D57" s="9"/>
      <c r="K57" s="9"/>
      <c r="R57" s="9"/>
      <c r="Y57" s="9"/>
    </row>
    <row r="58" spans="2:25" s="2" customFormat="1" x14ac:dyDescent="0.3">
      <c r="D58" s="9"/>
      <c r="K58" s="9"/>
      <c r="R58" s="9"/>
      <c r="Y58" s="9"/>
    </row>
    <row r="59" spans="2:25" s="2" customFormat="1" x14ac:dyDescent="0.3">
      <c r="B59" s="3" t="s">
        <v>6</v>
      </c>
      <c r="C59" s="2" t="s">
        <v>216</v>
      </c>
      <c r="D59" s="9"/>
      <c r="J59" s="2">
        <v>9800</v>
      </c>
      <c r="K59" s="9"/>
      <c r="Q59" s="2">
        <v>5</v>
      </c>
      <c r="R59" s="9"/>
      <c r="X59" s="2">
        <f>J59*Q59</f>
        <v>49000</v>
      </c>
      <c r="Y59" s="9"/>
    </row>
    <row r="60" spans="2:25" s="2" customFormat="1" x14ac:dyDescent="0.3">
      <c r="D60" s="9"/>
      <c r="K60" s="9"/>
      <c r="R60" s="9"/>
      <c r="Y60" s="9"/>
    </row>
    <row r="61" spans="2:25" s="9" customFormat="1" x14ac:dyDescent="0.3"/>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44E9D-3138-674A-9F35-2333881CFFC1}">
  <dimension ref="A1:AA33"/>
  <sheetViews>
    <sheetView zoomScale="85" zoomScaleNormal="85" workbookViewId="0"/>
  </sheetViews>
  <sheetFormatPr defaultColWidth="11" defaultRowHeight="14.4" x14ac:dyDescent="0.3"/>
  <cols>
    <col min="1" max="1" width="2.77734375" style="2" customWidth="1"/>
    <col min="2" max="2" width="4" style="2" customWidth="1"/>
    <col min="3" max="3" width="5.44140625" style="2" customWidth="1"/>
    <col min="4" max="4" width="21.109375" style="2" customWidth="1"/>
    <col min="5" max="5" width="28.109375" style="2" customWidth="1"/>
    <col min="6" max="6" width="8.6640625" style="2" customWidth="1"/>
    <col min="7" max="8" width="3.44140625" style="2" bestFit="1" customWidth="1"/>
    <col min="9" max="9" width="3.109375" style="2" bestFit="1" customWidth="1"/>
    <col min="10" max="10" width="5.33203125" style="2" bestFit="1" customWidth="1"/>
    <col min="11" max="11" width="3.44140625" style="2" bestFit="1" customWidth="1"/>
    <col min="12" max="12" width="3.77734375" style="2" bestFit="1" customWidth="1"/>
    <col min="13" max="13" width="5.33203125" style="2" bestFit="1" customWidth="1"/>
    <col min="14" max="14" width="5.44140625" style="2" bestFit="1" customWidth="1"/>
    <col min="15" max="15" width="5.33203125" style="2" bestFit="1" customWidth="1"/>
    <col min="16" max="16" width="5.44140625" style="2" bestFit="1" customWidth="1"/>
    <col min="17" max="17" width="5" style="2" bestFit="1" customWidth="1"/>
    <col min="18" max="18" width="5.33203125" style="2" bestFit="1" customWidth="1"/>
    <col min="19" max="19" width="3.44140625" style="2" bestFit="1" customWidth="1"/>
    <col min="20" max="20" width="5.33203125" style="2" bestFit="1" customWidth="1"/>
    <col min="21" max="21" width="3.109375" style="2" bestFit="1" customWidth="1"/>
    <col min="22" max="22" width="3.77734375" style="2" bestFit="1" customWidth="1"/>
    <col min="23" max="23" width="5.109375" style="2" bestFit="1" customWidth="1"/>
    <col min="24" max="25" width="3" style="2" bestFit="1" customWidth="1"/>
    <col min="26" max="26" width="5.33203125" style="2" bestFit="1" customWidth="1"/>
    <col min="27" max="36" width="4.44140625" style="2" customWidth="1"/>
    <col min="37" max="16384" width="11" style="2"/>
  </cols>
  <sheetData>
    <row r="1" spans="1:26" x14ac:dyDescent="0.3">
      <c r="A1" s="3" t="s">
        <v>296</v>
      </c>
    </row>
    <row r="3" spans="1:26" ht="111" customHeight="1" x14ac:dyDescent="0.3">
      <c r="C3" s="760" t="s">
        <v>54</v>
      </c>
      <c r="D3" s="761"/>
      <c r="E3" s="762"/>
      <c r="F3" s="769" t="s">
        <v>55</v>
      </c>
      <c r="G3" s="771"/>
      <c r="H3" s="772"/>
      <c r="I3" s="772"/>
      <c r="J3" s="772"/>
      <c r="K3" s="772"/>
      <c r="L3" s="772"/>
      <c r="M3" s="772"/>
      <c r="N3" s="772"/>
      <c r="O3" s="772"/>
      <c r="P3" s="773"/>
      <c r="Q3" s="777" t="s">
        <v>0</v>
      </c>
      <c r="R3" s="779" t="s">
        <v>14</v>
      </c>
      <c r="S3" s="779" t="s">
        <v>7</v>
      </c>
      <c r="T3" s="779" t="s">
        <v>215</v>
      </c>
      <c r="U3" s="779" t="s">
        <v>1</v>
      </c>
      <c r="V3" s="779" t="s">
        <v>13</v>
      </c>
      <c r="W3" s="756" t="s">
        <v>51</v>
      </c>
      <c r="X3" s="754" t="s">
        <v>52</v>
      </c>
      <c r="Y3" s="755"/>
      <c r="Z3" s="758" t="s">
        <v>53</v>
      </c>
    </row>
    <row r="4" spans="1:26" ht="63.45" customHeight="1" thickBot="1" x14ac:dyDescent="0.35">
      <c r="C4" s="763"/>
      <c r="D4" s="764"/>
      <c r="E4" s="765"/>
      <c r="F4" s="770"/>
      <c r="G4" s="774"/>
      <c r="H4" s="775"/>
      <c r="I4" s="775"/>
      <c r="J4" s="775"/>
      <c r="K4" s="775"/>
      <c r="L4" s="775"/>
      <c r="M4" s="775"/>
      <c r="N4" s="775"/>
      <c r="O4" s="775"/>
      <c r="P4" s="776"/>
      <c r="Q4" s="778"/>
      <c r="R4" s="780"/>
      <c r="S4" s="780"/>
      <c r="T4" s="780"/>
      <c r="U4" s="780"/>
      <c r="V4" s="780"/>
      <c r="W4" s="757"/>
      <c r="X4" s="391" t="s">
        <v>188</v>
      </c>
      <c r="Y4" s="392" t="s">
        <v>189</v>
      </c>
      <c r="Z4" s="759"/>
    </row>
    <row r="5" spans="1:26" x14ac:dyDescent="0.3">
      <c r="C5" s="354" t="s">
        <v>187</v>
      </c>
      <c r="D5" s="355"/>
      <c r="E5" s="355"/>
      <c r="F5" s="393"/>
      <c r="G5" s="377"/>
      <c r="H5" s="378"/>
      <c r="I5" s="378"/>
      <c r="J5" s="378"/>
      <c r="K5" s="378"/>
      <c r="L5" s="378"/>
      <c r="M5" s="378"/>
      <c r="N5" s="378"/>
      <c r="O5" s="378"/>
      <c r="P5" s="378"/>
      <c r="Q5" s="356"/>
      <c r="R5" s="357"/>
      <c r="S5" s="357"/>
      <c r="T5" s="357"/>
      <c r="U5" s="357"/>
      <c r="V5" s="357"/>
      <c r="W5" s="361"/>
      <c r="X5" s="361"/>
      <c r="Y5" s="360"/>
      <c r="Z5" s="359"/>
    </row>
    <row r="6" spans="1:26" x14ac:dyDescent="0.3">
      <c r="C6" s="354" t="s">
        <v>56</v>
      </c>
      <c r="D6" s="355"/>
      <c r="E6" s="355"/>
      <c r="F6" s="393"/>
      <c r="G6" s="377"/>
      <c r="H6" s="378"/>
      <c r="I6" s="378"/>
      <c r="J6" s="378"/>
      <c r="K6" s="378"/>
      <c r="L6" s="378"/>
      <c r="M6" s="378"/>
      <c r="N6" s="378"/>
      <c r="O6" s="378"/>
      <c r="P6" s="378"/>
      <c r="Q6" s="356"/>
      <c r="R6" s="357"/>
      <c r="S6" s="357"/>
      <c r="T6" s="357"/>
      <c r="U6" s="357"/>
      <c r="V6" s="357"/>
      <c r="W6" s="361"/>
      <c r="X6" s="361"/>
      <c r="Y6" s="360"/>
      <c r="Z6" s="359"/>
    </row>
    <row r="7" spans="1:26" x14ac:dyDescent="0.3">
      <c r="C7" s="363"/>
      <c r="D7" s="364" t="s">
        <v>57</v>
      </c>
      <c r="E7" s="365" t="s">
        <v>19</v>
      </c>
      <c r="F7" s="393" t="s">
        <v>23</v>
      </c>
      <c r="G7" s="382"/>
      <c r="H7" s="383"/>
      <c r="I7" s="383"/>
      <c r="J7" s="383"/>
      <c r="K7" s="383"/>
      <c r="L7" s="383"/>
      <c r="M7" s="383"/>
      <c r="N7" s="383"/>
      <c r="O7" s="383"/>
      <c r="P7" s="383"/>
      <c r="Q7" s="356"/>
      <c r="R7" s="357"/>
      <c r="S7" s="357">
        <f>'ES flows'!F18</f>
        <v>150</v>
      </c>
      <c r="T7" s="357"/>
      <c r="U7" s="357"/>
      <c r="V7" s="357"/>
      <c r="W7" s="361">
        <f>SUM(Q7:V7)</f>
        <v>150</v>
      </c>
      <c r="X7" s="361">
        <v>0</v>
      </c>
      <c r="Y7" s="360">
        <v>0</v>
      </c>
      <c r="Z7" s="359">
        <f>W7+X7</f>
        <v>150</v>
      </c>
    </row>
    <row r="8" spans="1:26" x14ac:dyDescent="0.3">
      <c r="C8" s="363"/>
      <c r="D8" s="355"/>
      <c r="E8" s="365" t="s">
        <v>58</v>
      </c>
      <c r="F8" s="393" t="s">
        <v>308</v>
      </c>
      <c r="G8" s="382"/>
      <c r="H8" s="383"/>
      <c r="I8" s="383"/>
      <c r="J8" s="383"/>
      <c r="K8" s="383"/>
      <c r="L8" s="383"/>
      <c r="M8" s="383"/>
      <c r="N8" s="383"/>
      <c r="O8" s="383"/>
      <c r="P8" s="383"/>
      <c r="Q8" s="356">
        <f>'ES flows'!E8</f>
        <v>140</v>
      </c>
      <c r="R8" s="357"/>
      <c r="S8" s="357"/>
      <c r="T8" s="357"/>
      <c r="U8" s="357"/>
      <c r="V8" s="357"/>
      <c r="W8" s="361">
        <f>SUM(Q8:V8)</f>
        <v>140</v>
      </c>
      <c r="X8" s="357">
        <v>0</v>
      </c>
      <c r="Y8" s="360">
        <v>0</v>
      </c>
      <c r="Z8" s="359">
        <f t="shared" ref="Z8:Z16" si="0">W8+X8</f>
        <v>140</v>
      </c>
    </row>
    <row r="9" spans="1:26" ht="24.6" x14ac:dyDescent="0.3">
      <c r="C9" s="363"/>
      <c r="D9" s="355"/>
      <c r="E9" s="365" t="s">
        <v>59</v>
      </c>
      <c r="F9" s="394" t="s">
        <v>23</v>
      </c>
      <c r="G9" s="377"/>
      <c r="H9" s="378"/>
      <c r="I9" s="378"/>
      <c r="J9" s="378"/>
      <c r="K9" s="378"/>
      <c r="L9" s="378"/>
      <c r="M9" s="378"/>
      <c r="N9" s="378"/>
      <c r="O9" s="378"/>
      <c r="P9" s="378"/>
      <c r="Q9" s="356"/>
      <c r="R9" s="357">
        <f>'ES flows'!G13</f>
        <v>3</v>
      </c>
      <c r="S9" s="357"/>
      <c r="T9" s="357"/>
      <c r="U9" s="357"/>
      <c r="V9" s="357">
        <f>'ES flows'!G33</f>
        <v>6</v>
      </c>
      <c r="W9" s="361">
        <f>SUM(Q9:V9)</f>
        <v>9</v>
      </c>
      <c r="X9" s="357">
        <v>0</v>
      </c>
      <c r="Y9" s="360">
        <v>0</v>
      </c>
      <c r="Z9" s="359">
        <f t="shared" si="0"/>
        <v>9</v>
      </c>
    </row>
    <row r="10" spans="1:26" x14ac:dyDescent="0.3">
      <c r="C10" s="363"/>
      <c r="D10" s="355"/>
      <c r="E10" s="355"/>
      <c r="F10" s="393"/>
      <c r="G10" s="384"/>
      <c r="H10" s="385"/>
      <c r="I10" s="385"/>
      <c r="J10" s="385"/>
      <c r="K10" s="385"/>
      <c r="L10" s="385"/>
      <c r="M10" s="385"/>
      <c r="N10" s="385"/>
      <c r="O10" s="385"/>
      <c r="P10" s="385"/>
      <c r="Q10" s="356"/>
      <c r="R10" s="357"/>
      <c r="S10" s="357"/>
      <c r="T10" s="357"/>
      <c r="U10" s="357"/>
      <c r="V10" s="357"/>
      <c r="W10" s="361"/>
      <c r="X10" s="357"/>
      <c r="Y10" s="360"/>
      <c r="Z10" s="359"/>
    </row>
    <row r="11" spans="1:26" x14ac:dyDescent="0.3">
      <c r="C11" s="354" t="s">
        <v>60</v>
      </c>
      <c r="D11" s="355"/>
      <c r="E11" s="355"/>
      <c r="F11" s="393"/>
      <c r="G11" s="384"/>
      <c r="H11" s="385"/>
      <c r="I11" s="385"/>
      <c r="J11" s="385"/>
      <c r="K11" s="385"/>
      <c r="L11" s="385"/>
      <c r="M11" s="385"/>
      <c r="N11" s="385"/>
      <c r="O11" s="385"/>
      <c r="P11" s="385"/>
      <c r="Q11" s="356"/>
      <c r="R11" s="357"/>
      <c r="S11" s="357"/>
      <c r="T11" s="357"/>
      <c r="U11" s="357"/>
      <c r="V11" s="357"/>
      <c r="W11" s="361"/>
      <c r="X11" s="357"/>
      <c r="Y11" s="360"/>
      <c r="Z11" s="359"/>
    </row>
    <row r="12" spans="1:26" ht="15" x14ac:dyDescent="0.35">
      <c r="C12" s="363"/>
      <c r="D12" s="364" t="s">
        <v>61</v>
      </c>
      <c r="E12" s="355"/>
      <c r="F12" s="393" t="s">
        <v>310</v>
      </c>
      <c r="G12" s="384"/>
      <c r="H12" s="385"/>
      <c r="I12" s="385"/>
      <c r="J12" s="385"/>
      <c r="K12" s="385"/>
      <c r="L12" s="385"/>
      <c r="M12" s="385"/>
      <c r="N12" s="385"/>
      <c r="O12" s="385"/>
      <c r="P12" s="385"/>
      <c r="Q12" s="356">
        <f>'ES flows'!H8</f>
        <v>150</v>
      </c>
      <c r="R12" s="357"/>
      <c r="S12" s="357"/>
      <c r="T12" s="357">
        <f>'ES flows'!H23</f>
        <v>5</v>
      </c>
      <c r="U12" s="357">
        <f>'ES flows'!H28</f>
        <v>20</v>
      </c>
      <c r="V12" s="357">
        <f>'ES flows'!H33</f>
        <v>250</v>
      </c>
      <c r="W12" s="361">
        <f>SUM(Q12:V12)</f>
        <v>425</v>
      </c>
      <c r="X12" s="357">
        <v>0</v>
      </c>
      <c r="Y12" s="360">
        <v>0</v>
      </c>
      <c r="Z12" s="359">
        <f t="shared" si="0"/>
        <v>425</v>
      </c>
    </row>
    <row r="13" spans="1:26" ht="24.6" x14ac:dyDescent="0.3">
      <c r="C13" s="363"/>
      <c r="D13" s="364" t="s">
        <v>62</v>
      </c>
      <c r="E13" s="364"/>
      <c r="F13" s="395" t="s">
        <v>223</v>
      </c>
      <c r="G13" s="384"/>
      <c r="H13" s="385"/>
      <c r="I13" s="385"/>
      <c r="J13" s="385"/>
      <c r="K13" s="385"/>
      <c r="L13" s="385"/>
      <c r="M13" s="385"/>
      <c r="N13" s="385"/>
      <c r="O13" s="385"/>
      <c r="P13" s="385"/>
      <c r="Q13" s="356"/>
      <c r="R13" s="357"/>
      <c r="S13" s="357"/>
      <c r="T13" s="357"/>
      <c r="U13" s="357">
        <f>'ES flows'!I28</f>
        <v>7</v>
      </c>
      <c r="V13" s="357"/>
      <c r="W13" s="361">
        <f>SUM(Q13:V13)</f>
        <v>7</v>
      </c>
      <c r="X13" s="357">
        <v>0</v>
      </c>
      <c r="Y13" s="360">
        <v>0</v>
      </c>
      <c r="Z13" s="359">
        <f t="shared" si="0"/>
        <v>7</v>
      </c>
    </row>
    <row r="14" spans="1:26" x14ac:dyDescent="0.3">
      <c r="C14" s="363"/>
      <c r="D14" s="364"/>
      <c r="E14" s="364"/>
      <c r="F14" s="393"/>
      <c r="G14" s="384"/>
      <c r="H14" s="385"/>
      <c r="I14" s="385"/>
      <c r="J14" s="385"/>
      <c r="K14" s="385"/>
      <c r="L14" s="385"/>
      <c r="M14" s="385"/>
      <c r="N14" s="385"/>
      <c r="O14" s="385"/>
      <c r="P14" s="385"/>
      <c r="Q14" s="356"/>
      <c r="R14" s="357"/>
      <c r="S14" s="357"/>
      <c r="T14" s="357"/>
      <c r="U14" s="357"/>
      <c r="V14" s="357"/>
      <c r="W14" s="361"/>
      <c r="X14" s="357"/>
      <c r="Y14" s="360"/>
      <c r="Z14" s="359"/>
    </row>
    <row r="15" spans="1:26" x14ac:dyDescent="0.3">
      <c r="C15" s="354" t="s">
        <v>63</v>
      </c>
      <c r="D15" s="364"/>
      <c r="E15" s="364"/>
      <c r="F15" s="393"/>
      <c r="G15" s="384"/>
      <c r="H15" s="385"/>
      <c r="I15" s="385"/>
      <c r="J15" s="385"/>
      <c r="K15" s="385"/>
      <c r="L15" s="385"/>
      <c r="M15" s="385"/>
      <c r="N15" s="385"/>
      <c r="O15" s="385"/>
      <c r="P15" s="385"/>
      <c r="Q15" s="356"/>
      <c r="R15" s="357"/>
      <c r="S15" s="357"/>
      <c r="T15" s="357"/>
      <c r="U15" s="357"/>
      <c r="V15" s="357"/>
      <c r="W15" s="361"/>
      <c r="X15" s="357"/>
      <c r="Y15" s="360"/>
      <c r="Z15" s="359"/>
    </row>
    <row r="16" spans="1:26" x14ac:dyDescent="0.3">
      <c r="C16" s="396"/>
      <c r="D16" s="397" t="s">
        <v>64</v>
      </c>
      <c r="E16" s="397"/>
      <c r="F16" s="398" t="s">
        <v>32</v>
      </c>
      <c r="G16" s="399"/>
      <c r="H16" s="400"/>
      <c r="I16" s="400"/>
      <c r="J16" s="400"/>
      <c r="K16" s="400"/>
      <c r="L16" s="400"/>
      <c r="M16" s="400"/>
      <c r="N16" s="400"/>
      <c r="O16" s="400"/>
      <c r="P16" s="400"/>
      <c r="Q16" s="401">
        <f>'ES flows'!J8</f>
        <v>1500</v>
      </c>
      <c r="R16" s="402">
        <f>'ES flows'!J13</f>
        <v>5000</v>
      </c>
      <c r="S16" s="402"/>
      <c r="T16" s="402">
        <f>'ES flows'!J23</f>
        <v>2500</v>
      </c>
      <c r="U16" s="402"/>
      <c r="V16" s="402">
        <f>'ES flows'!J33</f>
        <v>800</v>
      </c>
      <c r="W16" s="403">
        <f>SUM(Q16:V16)</f>
        <v>9800</v>
      </c>
      <c r="X16" s="402">
        <v>0</v>
      </c>
      <c r="Y16" s="404">
        <v>0</v>
      </c>
      <c r="Z16" s="405">
        <f t="shared" si="0"/>
        <v>9800</v>
      </c>
    </row>
    <row r="17" spans="3:27" x14ac:dyDescent="0.3">
      <c r="C17" s="406"/>
      <c r="D17" s="406"/>
      <c r="E17" s="406"/>
      <c r="F17" s="406"/>
      <c r="G17" s="406"/>
      <c r="H17" s="406"/>
      <c r="I17" s="406"/>
      <c r="J17" s="406"/>
      <c r="K17" s="406"/>
      <c r="L17" s="406"/>
      <c r="M17" s="406"/>
      <c r="N17" s="406"/>
      <c r="O17" s="406"/>
      <c r="P17" s="406"/>
      <c r="Q17" s="406"/>
      <c r="R17" s="406"/>
      <c r="S17" s="406"/>
      <c r="T17" s="406"/>
      <c r="U17" s="406"/>
      <c r="V17" s="406"/>
      <c r="W17" s="406"/>
      <c r="X17" s="406"/>
      <c r="Y17" s="406"/>
      <c r="Z17" s="406"/>
    </row>
    <row r="18" spans="3:27" x14ac:dyDescent="0.3">
      <c r="C18" s="406"/>
      <c r="D18" s="406"/>
      <c r="E18" s="406"/>
      <c r="F18" s="406"/>
      <c r="G18" s="406"/>
      <c r="H18" s="406"/>
      <c r="I18" s="406"/>
      <c r="J18" s="406"/>
      <c r="K18" s="406"/>
      <c r="L18" s="406"/>
      <c r="M18" s="406"/>
      <c r="N18" s="406"/>
      <c r="O18" s="406"/>
      <c r="P18" s="406"/>
      <c r="Q18" s="406"/>
      <c r="R18" s="406"/>
      <c r="S18" s="406"/>
      <c r="T18" s="406"/>
      <c r="U18" s="406"/>
      <c r="V18" s="406"/>
      <c r="W18" s="406"/>
      <c r="X18" s="406"/>
      <c r="Y18" s="406"/>
      <c r="Z18" s="406"/>
    </row>
    <row r="19" spans="3:27" x14ac:dyDescent="0.3">
      <c r="C19" s="406"/>
      <c r="D19" s="406"/>
      <c r="E19" s="406"/>
      <c r="F19" s="406"/>
      <c r="G19" s="406"/>
      <c r="H19" s="406"/>
      <c r="I19" s="406"/>
      <c r="J19" s="406"/>
      <c r="K19" s="406"/>
      <c r="L19" s="406"/>
      <c r="M19" s="406"/>
      <c r="N19" s="407"/>
      <c r="O19" s="406"/>
      <c r="P19" s="406"/>
      <c r="Q19" s="406"/>
      <c r="R19" s="406"/>
      <c r="S19" s="406"/>
      <c r="T19" s="406"/>
      <c r="U19" s="406"/>
      <c r="V19" s="406"/>
      <c r="W19" s="406"/>
      <c r="X19" s="406"/>
      <c r="Y19" s="406"/>
      <c r="Z19" s="406"/>
    </row>
    <row r="20" spans="3:27" ht="159.44999999999999" customHeight="1" thickBot="1" x14ac:dyDescent="0.35">
      <c r="C20" s="766" t="s">
        <v>75</v>
      </c>
      <c r="D20" s="767"/>
      <c r="E20" s="768"/>
      <c r="F20" s="408" t="s">
        <v>55</v>
      </c>
      <c r="G20" s="348" t="s">
        <v>4</v>
      </c>
      <c r="H20" s="349" t="s">
        <v>3</v>
      </c>
      <c r="I20" s="349" t="s">
        <v>36</v>
      </c>
      <c r="J20" s="349" t="s">
        <v>74</v>
      </c>
      <c r="K20" s="350" t="s">
        <v>70</v>
      </c>
      <c r="L20" s="349" t="s">
        <v>71</v>
      </c>
      <c r="M20" s="349" t="s">
        <v>72</v>
      </c>
      <c r="N20" s="351" t="s">
        <v>307</v>
      </c>
      <c r="O20" s="349" t="s">
        <v>73</v>
      </c>
      <c r="P20" s="351" t="s">
        <v>65</v>
      </c>
      <c r="Q20" s="352" t="s">
        <v>0</v>
      </c>
      <c r="R20" s="352" t="s">
        <v>14</v>
      </c>
      <c r="S20" s="352" t="s">
        <v>7</v>
      </c>
      <c r="T20" s="349" t="s">
        <v>215</v>
      </c>
      <c r="U20" s="352" t="s">
        <v>1</v>
      </c>
      <c r="V20" s="349" t="s">
        <v>13</v>
      </c>
      <c r="W20" s="350" t="s">
        <v>66</v>
      </c>
      <c r="X20" s="349" t="s">
        <v>67</v>
      </c>
      <c r="Y20" s="351" t="s">
        <v>68</v>
      </c>
      <c r="Z20" s="353" t="s">
        <v>69</v>
      </c>
    </row>
    <row r="21" spans="3:27" x14ac:dyDescent="0.3">
      <c r="C21" s="354" t="s">
        <v>187</v>
      </c>
      <c r="D21" s="355"/>
      <c r="E21" s="355"/>
      <c r="F21" s="393"/>
      <c r="G21" s="356"/>
      <c r="H21" s="357"/>
      <c r="I21" s="357"/>
      <c r="J21" s="357"/>
      <c r="K21" s="357"/>
      <c r="L21" s="357"/>
      <c r="M21" s="357"/>
      <c r="N21" s="358"/>
      <c r="O21" s="359"/>
      <c r="P21" s="360"/>
      <c r="Q21" s="357"/>
      <c r="R21" s="357"/>
      <c r="S21" s="357"/>
      <c r="T21" s="357"/>
      <c r="U21" s="357"/>
      <c r="V21" s="357"/>
      <c r="W21" s="361"/>
      <c r="X21" s="361"/>
      <c r="Y21" s="360"/>
      <c r="Z21" s="362"/>
    </row>
    <row r="22" spans="3:27" x14ac:dyDescent="0.3">
      <c r="C22" s="354" t="s">
        <v>56</v>
      </c>
      <c r="D22" s="355"/>
      <c r="E22" s="355"/>
      <c r="F22" s="393"/>
      <c r="G22" s="356"/>
      <c r="H22" s="357"/>
      <c r="I22" s="357"/>
      <c r="J22" s="357"/>
      <c r="K22" s="357"/>
      <c r="L22" s="357"/>
      <c r="M22" s="357"/>
      <c r="N22" s="358"/>
      <c r="O22" s="359"/>
      <c r="P22" s="360"/>
      <c r="Q22" s="357"/>
      <c r="R22" s="357"/>
      <c r="S22" s="357"/>
      <c r="T22" s="357"/>
      <c r="U22" s="357"/>
      <c r="V22" s="357"/>
      <c r="W22" s="361"/>
      <c r="X22" s="361"/>
      <c r="Y22" s="360"/>
      <c r="Z22" s="362"/>
    </row>
    <row r="23" spans="3:27" x14ac:dyDescent="0.3">
      <c r="C23" s="363"/>
      <c r="D23" s="364" t="s">
        <v>57</v>
      </c>
      <c r="E23" s="365" t="s">
        <v>19</v>
      </c>
      <c r="F23" s="393" t="s">
        <v>23</v>
      </c>
      <c r="G23" s="356">
        <f>'ES flows'!F44</f>
        <v>150</v>
      </c>
      <c r="H23" s="357"/>
      <c r="I23" s="357"/>
      <c r="J23" s="357"/>
      <c r="K23" s="357">
        <f>SUM(G23:J23)</f>
        <v>150</v>
      </c>
      <c r="L23" s="357"/>
      <c r="M23" s="357"/>
      <c r="N23" s="358">
        <f>K23+L23+M23</f>
        <v>150</v>
      </c>
      <c r="O23" s="359"/>
      <c r="P23" s="360">
        <f>N23+O23</f>
        <v>150</v>
      </c>
      <c r="Q23" s="357"/>
      <c r="R23" s="357"/>
      <c r="S23" s="357"/>
      <c r="T23" s="357"/>
      <c r="U23" s="357"/>
      <c r="V23" s="357"/>
      <c r="W23" s="361">
        <v>0</v>
      </c>
      <c r="X23" s="361">
        <v>0</v>
      </c>
      <c r="Y23" s="360">
        <f>X23+W23</f>
        <v>0</v>
      </c>
      <c r="Z23" s="362">
        <f>P23+Y23</f>
        <v>150</v>
      </c>
    </row>
    <row r="24" spans="3:27" x14ac:dyDescent="0.3">
      <c r="C24" s="363"/>
      <c r="D24" s="355"/>
      <c r="E24" s="365" t="s">
        <v>58</v>
      </c>
      <c r="F24" s="393" t="s">
        <v>308</v>
      </c>
      <c r="G24" s="356"/>
      <c r="H24" s="357">
        <f>'ES flows'!E47</f>
        <v>140</v>
      </c>
      <c r="I24" s="357"/>
      <c r="J24" s="357"/>
      <c r="K24" s="357">
        <f t="shared" ref="K24:K32" si="1">SUM(G24:J24)</f>
        <v>140</v>
      </c>
      <c r="L24" s="357"/>
      <c r="M24" s="357"/>
      <c r="N24" s="358">
        <f t="shared" ref="N24:N32" si="2">K24+L24+M24</f>
        <v>140</v>
      </c>
      <c r="O24" s="359"/>
      <c r="P24" s="360">
        <f t="shared" ref="P24:P32" si="3">N24+O24</f>
        <v>140</v>
      </c>
      <c r="Q24" s="357"/>
      <c r="R24" s="357"/>
      <c r="S24" s="357"/>
      <c r="T24" s="357"/>
      <c r="U24" s="357"/>
      <c r="V24" s="357"/>
      <c r="W24" s="361">
        <v>0</v>
      </c>
      <c r="X24" s="361">
        <v>0</v>
      </c>
      <c r="Y24" s="360">
        <f t="shared" ref="Y24:Y32" si="4">X24+W24</f>
        <v>0</v>
      </c>
      <c r="Z24" s="362">
        <f>P24+Y24</f>
        <v>140</v>
      </c>
    </row>
    <row r="25" spans="3:27" ht="24.6" x14ac:dyDescent="0.3">
      <c r="C25" s="363"/>
      <c r="D25" s="355"/>
      <c r="E25" s="365" t="s">
        <v>59</v>
      </c>
      <c r="F25" s="394" t="s">
        <v>23</v>
      </c>
      <c r="G25" s="356"/>
      <c r="H25" s="357"/>
      <c r="I25" s="357">
        <f>'ES flows'!G50</f>
        <v>9</v>
      </c>
      <c r="J25" s="357"/>
      <c r="K25" s="357">
        <f t="shared" si="1"/>
        <v>9</v>
      </c>
      <c r="L25" s="357"/>
      <c r="M25" s="357"/>
      <c r="N25" s="358">
        <f t="shared" si="2"/>
        <v>9</v>
      </c>
      <c r="O25" s="359"/>
      <c r="P25" s="360">
        <f t="shared" si="3"/>
        <v>9</v>
      </c>
      <c r="Q25" s="357"/>
      <c r="R25" s="357"/>
      <c r="S25" s="357"/>
      <c r="T25" s="357"/>
      <c r="U25" s="357"/>
      <c r="V25" s="357"/>
      <c r="W25" s="361">
        <v>0</v>
      </c>
      <c r="X25" s="361">
        <v>0</v>
      </c>
      <c r="Y25" s="360">
        <f t="shared" si="4"/>
        <v>0</v>
      </c>
      <c r="Z25" s="362">
        <f>P25+Y25</f>
        <v>9</v>
      </c>
    </row>
    <row r="26" spans="3:27" x14ac:dyDescent="0.3">
      <c r="C26" s="363"/>
      <c r="D26" s="355"/>
      <c r="E26" s="355"/>
      <c r="F26" s="393"/>
      <c r="G26" s="356"/>
      <c r="H26" s="357"/>
      <c r="I26" s="357"/>
      <c r="J26" s="357"/>
      <c r="K26" s="357"/>
      <c r="L26" s="357"/>
      <c r="M26" s="357"/>
      <c r="N26" s="358"/>
      <c r="O26" s="359"/>
      <c r="P26" s="360"/>
      <c r="Q26" s="357"/>
      <c r="R26" s="357"/>
      <c r="S26" s="357"/>
      <c r="T26" s="357"/>
      <c r="U26" s="357"/>
      <c r="V26" s="357"/>
      <c r="W26" s="361"/>
      <c r="X26" s="361"/>
      <c r="Y26" s="360"/>
      <c r="Z26" s="362"/>
    </row>
    <row r="27" spans="3:27" x14ac:dyDescent="0.3">
      <c r="C27" s="354" t="s">
        <v>60</v>
      </c>
      <c r="D27" s="355"/>
      <c r="E27" s="355"/>
      <c r="F27" s="393"/>
      <c r="G27" s="356"/>
      <c r="H27" s="357"/>
      <c r="I27" s="357"/>
      <c r="J27" s="357"/>
      <c r="K27" s="357"/>
      <c r="L27" s="357"/>
      <c r="M27" s="357"/>
      <c r="N27" s="358"/>
      <c r="O27" s="359"/>
      <c r="P27" s="360"/>
      <c r="Q27" s="357"/>
      <c r="R27" s="357"/>
      <c r="S27" s="357"/>
      <c r="T27" s="357"/>
      <c r="U27" s="357"/>
      <c r="V27" s="357"/>
      <c r="W27" s="361"/>
      <c r="X27" s="361"/>
      <c r="Y27" s="360"/>
      <c r="Z27" s="362"/>
    </row>
    <row r="28" spans="3:27" ht="15" x14ac:dyDescent="0.35">
      <c r="C28" s="363"/>
      <c r="D28" s="364" t="s">
        <v>61</v>
      </c>
      <c r="E28" s="355"/>
      <c r="F28" s="393" t="s">
        <v>310</v>
      </c>
      <c r="G28" s="356"/>
      <c r="H28" s="357"/>
      <c r="I28" s="357"/>
      <c r="J28" s="357"/>
      <c r="K28" s="357">
        <f t="shared" si="1"/>
        <v>0</v>
      </c>
      <c r="L28" s="357">
        <f>'ES flows'!H56</f>
        <v>425</v>
      </c>
      <c r="M28" s="357"/>
      <c r="N28" s="358">
        <f t="shared" si="2"/>
        <v>425</v>
      </c>
      <c r="O28" s="359"/>
      <c r="P28" s="360">
        <f t="shared" si="3"/>
        <v>425</v>
      </c>
      <c r="Q28" s="357"/>
      <c r="R28" s="357"/>
      <c r="S28" s="357"/>
      <c r="T28" s="357"/>
      <c r="U28" s="357"/>
      <c r="V28" s="357"/>
      <c r="W28" s="361">
        <v>0</v>
      </c>
      <c r="X28" s="361">
        <v>0</v>
      </c>
      <c r="Y28" s="360">
        <f t="shared" si="4"/>
        <v>0</v>
      </c>
      <c r="Z28" s="362">
        <f>P28+Y28</f>
        <v>425</v>
      </c>
    </row>
    <row r="29" spans="3:27" ht="24.6" x14ac:dyDescent="0.3">
      <c r="C29" s="363"/>
      <c r="D29" s="364" t="s">
        <v>62</v>
      </c>
      <c r="E29" s="364"/>
      <c r="F29" s="395" t="s">
        <v>223</v>
      </c>
      <c r="G29" s="356"/>
      <c r="H29" s="357"/>
      <c r="I29" s="357"/>
      <c r="J29" s="357">
        <f>'ES flows'!I53</f>
        <v>7</v>
      </c>
      <c r="K29" s="357">
        <f t="shared" si="1"/>
        <v>7</v>
      </c>
      <c r="L29" s="357"/>
      <c r="M29" s="357"/>
      <c r="N29" s="358">
        <f t="shared" si="2"/>
        <v>7</v>
      </c>
      <c r="O29" s="359"/>
      <c r="P29" s="360">
        <f t="shared" si="3"/>
        <v>7</v>
      </c>
      <c r="Q29" s="357"/>
      <c r="R29" s="357"/>
      <c r="S29" s="357"/>
      <c r="T29" s="357"/>
      <c r="U29" s="357"/>
      <c r="V29" s="357"/>
      <c r="W29" s="361">
        <v>0</v>
      </c>
      <c r="X29" s="361">
        <v>0</v>
      </c>
      <c r="Y29" s="360">
        <f t="shared" si="4"/>
        <v>0</v>
      </c>
      <c r="Z29" s="362">
        <f>P29+Y29</f>
        <v>7</v>
      </c>
    </row>
    <row r="30" spans="3:27" x14ac:dyDescent="0.3">
      <c r="C30" s="363"/>
      <c r="D30" s="364"/>
      <c r="E30" s="364"/>
      <c r="F30" s="393"/>
      <c r="G30" s="356"/>
      <c r="H30" s="357"/>
      <c r="I30" s="357"/>
      <c r="J30" s="357"/>
      <c r="K30" s="357"/>
      <c r="L30" s="357"/>
      <c r="M30" s="357"/>
      <c r="N30" s="358"/>
      <c r="O30" s="359"/>
      <c r="P30" s="360"/>
      <c r="Q30" s="357"/>
      <c r="R30" s="357"/>
      <c r="S30" s="357"/>
      <c r="T30" s="357"/>
      <c r="U30" s="357"/>
      <c r="V30" s="357"/>
      <c r="W30" s="361"/>
      <c r="X30" s="361"/>
      <c r="Y30" s="360"/>
      <c r="Z30" s="362"/>
    </row>
    <row r="31" spans="3:27" x14ac:dyDescent="0.3">
      <c r="C31" s="354" t="s">
        <v>63</v>
      </c>
      <c r="D31" s="364"/>
      <c r="E31" s="364"/>
      <c r="F31" s="393"/>
      <c r="G31" s="356"/>
      <c r="H31" s="357"/>
      <c r="I31" s="357"/>
      <c r="J31" s="357"/>
      <c r="K31" s="357"/>
      <c r="L31" s="357"/>
      <c r="M31" s="357"/>
      <c r="N31" s="358"/>
      <c r="O31" s="359"/>
      <c r="P31" s="360"/>
      <c r="Q31" s="357"/>
      <c r="R31" s="357"/>
      <c r="S31" s="357"/>
      <c r="T31" s="357"/>
      <c r="U31" s="357"/>
      <c r="V31" s="357"/>
      <c r="W31" s="361"/>
      <c r="X31" s="361"/>
      <c r="Y31" s="360"/>
      <c r="Z31" s="362"/>
    </row>
    <row r="32" spans="3:27" x14ac:dyDescent="0.3">
      <c r="C32" s="396"/>
      <c r="D32" s="397" t="s">
        <v>64</v>
      </c>
      <c r="E32" s="397"/>
      <c r="F32" s="398" t="s">
        <v>32</v>
      </c>
      <c r="G32" s="401"/>
      <c r="H32" s="402"/>
      <c r="I32" s="402"/>
      <c r="J32" s="402"/>
      <c r="K32" s="402">
        <f t="shared" si="1"/>
        <v>0</v>
      </c>
      <c r="L32" s="402"/>
      <c r="M32" s="402">
        <f>'ES flows'!J59</f>
        <v>9800</v>
      </c>
      <c r="N32" s="409">
        <f t="shared" si="2"/>
        <v>9800</v>
      </c>
      <c r="O32" s="405"/>
      <c r="P32" s="404">
        <f t="shared" si="3"/>
        <v>9800</v>
      </c>
      <c r="Q32" s="402"/>
      <c r="R32" s="402"/>
      <c r="S32" s="402"/>
      <c r="T32" s="402"/>
      <c r="U32" s="402"/>
      <c r="V32" s="402"/>
      <c r="W32" s="403">
        <v>0</v>
      </c>
      <c r="X32" s="403">
        <v>0</v>
      </c>
      <c r="Y32" s="404">
        <f t="shared" si="4"/>
        <v>0</v>
      </c>
      <c r="Z32" s="410">
        <f>P32+Y32</f>
        <v>9800</v>
      </c>
      <c r="AA32" s="67"/>
    </row>
    <row r="33" spans="5:5" x14ac:dyDescent="0.3">
      <c r="E33" s="13"/>
    </row>
  </sheetData>
  <mergeCells count="13">
    <mergeCell ref="X3:Y3"/>
    <mergeCell ref="W3:W4"/>
    <mergeCell ref="Z3:Z4"/>
    <mergeCell ref="C3:E4"/>
    <mergeCell ref="C20:E20"/>
    <mergeCell ref="F3:F4"/>
    <mergeCell ref="G3:P4"/>
    <mergeCell ref="Q3:Q4"/>
    <mergeCell ref="R3:R4"/>
    <mergeCell ref="S3:S4"/>
    <mergeCell ref="T3:T4"/>
    <mergeCell ref="U3:U4"/>
    <mergeCell ref="V3:V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13388-7840-CF4C-86D1-CA739950E0DC}">
  <dimension ref="A1:Z38"/>
  <sheetViews>
    <sheetView zoomScale="85" zoomScaleNormal="85" workbookViewId="0"/>
  </sheetViews>
  <sheetFormatPr defaultColWidth="11" defaultRowHeight="14.4" x14ac:dyDescent="0.3"/>
  <cols>
    <col min="1" max="1" width="2.77734375" style="2" customWidth="1"/>
    <col min="2" max="2" width="4" style="2" customWidth="1"/>
    <col min="3" max="3" width="5.44140625" style="2" customWidth="1"/>
    <col min="4" max="4" width="18.6640625" style="2" customWidth="1"/>
    <col min="5" max="5" width="27" style="2" bestFit="1" customWidth="1"/>
    <col min="6" max="6" width="6.77734375" style="2" bestFit="1" customWidth="1"/>
    <col min="7" max="7" width="6.44140625" style="2" bestFit="1" customWidth="1"/>
    <col min="8" max="8" width="6.109375" style="2" bestFit="1" customWidth="1"/>
    <col min="9" max="9" width="5.33203125" style="2" bestFit="1" customWidth="1"/>
    <col min="10" max="10" width="7.44140625" style="2" bestFit="1" customWidth="1"/>
    <col min="11" max="11" width="7.109375" style="2" bestFit="1" customWidth="1"/>
    <col min="12" max="12" width="7.44140625" style="2" bestFit="1" customWidth="1"/>
    <col min="13" max="13" width="7.109375" style="2" bestFit="1" customWidth="1"/>
    <col min="14" max="14" width="3.109375" style="2" bestFit="1" customWidth="1"/>
    <col min="15" max="16" width="7.109375" style="2" bestFit="1" customWidth="1"/>
    <col min="17" max="17" width="7.44140625" style="2" bestFit="1" customWidth="1"/>
    <col min="18" max="18" width="6.77734375" style="2" bestFit="1" customWidth="1"/>
    <col min="19" max="19" width="7.109375" style="2" bestFit="1" customWidth="1"/>
    <col min="20" max="20" width="6.109375" style="2" bestFit="1" customWidth="1"/>
    <col min="21" max="22" width="7.109375" style="2" bestFit="1" customWidth="1"/>
    <col min="23" max="23" width="3.109375" style="2" bestFit="1" customWidth="1"/>
    <col min="24" max="24" width="5.44140625" style="2" bestFit="1" customWidth="1"/>
    <col min="25" max="25" width="7.109375" style="2" bestFit="1" customWidth="1"/>
    <col min="26" max="35" width="4.44140625" style="2" customWidth="1"/>
    <col min="36" max="16384" width="11" style="2"/>
  </cols>
  <sheetData>
    <row r="1" spans="1:25" x14ac:dyDescent="0.3">
      <c r="A1" s="3" t="s">
        <v>297</v>
      </c>
    </row>
    <row r="3" spans="1:25" ht="123" customHeight="1" x14ac:dyDescent="0.3">
      <c r="C3" s="760" t="s">
        <v>54</v>
      </c>
      <c r="D3" s="761"/>
      <c r="E3" s="762"/>
      <c r="F3" s="771"/>
      <c r="G3" s="772"/>
      <c r="H3" s="772"/>
      <c r="I3" s="772"/>
      <c r="J3" s="772"/>
      <c r="K3" s="772"/>
      <c r="L3" s="772"/>
      <c r="M3" s="772"/>
      <c r="N3" s="772"/>
      <c r="O3" s="773"/>
      <c r="P3" s="777" t="s">
        <v>0</v>
      </c>
      <c r="Q3" s="779" t="s">
        <v>14</v>
      </c>
      <c r="R3" s="779" t="s">
        <v>7</v>
      </c>
      <c r="S3" s="779" t="s">
        <v>215</v>
      </c>
      <c r="T3" s="779" t="s">
        <v>1</v>
      </c>
      <c r="U3" s="779" t="s">
        <v>13</v>
      </c>
      <c r="V3" s="756" t="s">
        <v>51</v>
      </c>
      <c r="W3" s="754" t="s">
        <v>52</v>
      </c>
      <c r="X3" s="755"/>
      <c r="Y3" s="758" t="s">
        <v>53</v>
      </c>
    </row>
    <row r="4" spans="1:25" ht="55.2" thickBot="1" x14ac:dyDescent="0.35">
      <c r="C4" s="763"/>
      <c r="D4" s="764"/>
      <c r="E4" s="765"/>
      <c r="F4" s="774"/>
      <c r="G4" s="775"/>
      <c r="H4" s="775"/>
      <c r="I4" s="775"/>
      <c r="J4" s="775"/>
      <c r="K4" s="775"/>
      <c r="L4" s="775"/>
      <c r="M4" s="775"/>
      <c r="N4" s="775"/>
      <c r="O4" s="776"/>
      <c r="P4" s="778"/>
      <c r="Q4" s="780"/>
      <c r="R4" s="780"/>
      <c r="S4" s="780"/>
      <c r="T4" s="780"/>
      <c r="U4" s="780"/>
      <c r="V4" s="757"/>
      <c r="W4" s="375" t="s">
        <v>188</v>
      </c>
      <c r="X4" s="376" t="s">
        <v>189</v>
      </c>
      <c r="Y4" s="759"/>
    </row>
    <row r="5" spans="1:25" x14ac:dyDescent="0.3">
      <c r="C5" s="354" t="s">
        <v>187</v>
      </c>
      <c r="D5" s="355"/>
      <c r="E5" s="355"/>
      <c r="F5" s="377"/>
      <c r="G5" s="378"/>
      <c r="H5" s="378"/>
      <c r="I5" s="378"/>
      <c r="J5" s="378"/>
      <c r="K5" s="378"/>
      <c r="L5" s="378"/>
      <c r="M5" s="378"/>
      <c r="N5" s="378"/>
      <c r="O5" s="378"/>
      <c r="P5" s="356"/>
      <c r="Q5" s="357"/>
      <c r="R5" s="357"/>
      <c r="S5" s="357"/>
      <c r="T5" s="357"/>
      <c r="U5" s="357"/>
      <c r="V5" s="379"/>
      <c r="W5" s="379"/>
      <c r="X5" s="380"/>
      <c r="Y5" s="381"/>
    </row>
    <row r="6" spans="1:25" x14ac:dyDescent="0.3">
      <c r="C6" s="354" t="s">
        <v>56</v>
      </c>
      <c r="D6" s="355"/>
      <c r="E6" s="355"/>
      <c r="F6" s="377"/>
      <c r="G6" s="378"/>
      <c r="H6" s="378"/>
      <c r="I6" s="378"/>
      <c r="J6" s="378"/>
      <c r="K6" s="378"/>
      <c r="L6" s="378"/>
      <c r="M6" s="378"/>
      <c r="N6" s="378"/>
      <c r="O6" s="378"/>
      <c r="P6" s="356"/>
      <c r="Q6" s="357"/>
      <c r="R6" s="357"/>
      <c r="S6" s="357"/>
      <c r="T6" s="357"/>
      <c r="U6" s="357"/>
      <c r="V6" s="361"/>
      <c r="W6" s="361"/>
      <c r="X6" s="360"/>
      <c r="Y6" s="359"/>
    </row>
    <row r="7" spans="1:25" x14ac:dyDescent="0.3">
      <c r="C7" s="363"/>
      <c r="D7" s="364" t="s">
        <v>57</v>
      </c>
      <c r="E7" s="365" t="s">
        <v>19</v>
      </c>
      <c r="F7" s="382"/>
      <c r="G7" s="383"/>
      <c r="H7" s="383"/>
      <c r="I7" s="383"/>
      <c r="J7" s="383"/>
      <c r="K7" s="383"/>
      <c r="L7" s="383"/>
      <c r="M7" s="383"/>
      <c r="N7" s="383"/>
      <c r="O7" s="383"/>
      <c r="P7" s="356"/>
      <c r="Q7" s="357"/>
      <c r="R7" s="357">
        <f>'ES flows'!T18</f>
        <v>11250</v>
      </c>
      <c r="S7" s="357"/>
      <c r="T7" s="357"/>
      <c r="U7" s="357"/>
      <c r="V7" s="361">
        <f>SUM(P7:U7)</f>
        <v>11250</v>
      </c>
      <c r="W7" s="361">
        <v>0</v>
      </c>
      <c r="X7" s="360">
        <v>0</v>
      </c>
      <c r="Y7" s="359">
        <f>V7+W7</f>
        <v>11250</v>
      </c>
    </row>
    <row r="8" spans="1:25" x14ac:dyDescent="0.3">
      <c r="C8" s="363"/>
      <c r="D8" s="355"/>
      <c r="E8" s="365" t="s">
        <v>58</v>
      </c>
      <c r="F8" s="382"/>
      <c r="G8" s="383"/>
      <c r="H8" s="383"/>
      <c r="I8" s="383"/>
      <c r="J8" s="383"/>
      <c r="K8" s="383"/>
      <c r="L8" s="383"/>
      <c r="M8" s="383"/>
      <c r="N8" s="383"/>
      <c r="O8" s="383"/>
      <c r="P8" s="356">
        <f>'ES flows'!S8</f>
        <v>8400</v>
      </c>
      <c r="Q8" s="357"/>
      <c r="R8" s="357"/>
      <c r="S8" s="357"/>
      <c r="T8" s="357"/>
      <c r="U8" s="357"/>
      <c r="V8" s="361">
        <f>SUM(P8:U8)</f>
        <v>8400</v>
      </c>
      <c r="W8" s="357">
        <v>0</v>
      </c>
      <c r="X8" s="360">
        <v>0</v>
      </c>
      <c r="Y8" s="359">
        <f t="shared" ref="Y8:Y13" si="0">V8+W8</f>
        <v>8400</v>
      </c>
    </row>
    <row r="9" spans="1:25" ht="24.6" x14ac:dyDescent="0.3">
      <c r="C9" s="363"/>
      <c r="D9" s="355"/>
      <c r="E9" s="365" t="s">
        <v>59</v>
      </c>
      <c r="F9" s="377"/>
      <c r="G9" s="378"/>
      <c r="H9" s="378"/>
      <c r="I9" s="378"/>
      <c r="J9" s="378"/>
      <c r="K9" s="378"/>
      <c r="L9" s="378"/>
      <c r="M9" s="378"/>
      <c r="N9" s="378"/>
      <c r="O9" s="378"/>
      <c r="P9" s="356"/>
      <c r="Q9" s="357">
        <f>'ES flows'!U13</f>
        <v>1050</v>
      </c>
      <c r="R9" s="357"/>
      <c r="S9" s="357"/>
      <c r="T9" s="357"/>
      <c r="U9" s="357">
        <f>'ES flows'!U33</f>
        <v>2100</v>
      </c>
      <c r="V9" s="361">
        <f>SUM(P9:U9)</f>
        <v>3150</v>
      </c>
      <c r="W9" s="357">
        <v>0</v>
      </c>
      <c r="X9" s="360">
        <v>0</v>
      </c>
      <c r="Y9" s="359">
        <f t="shared" si="0"/>
        <v>3150</v>
      </c>
    </row>
    <row r="10" spans="1:25" x14ac:dyDescent="0.3">
      <c r="C10" s="363"/>
      <c r="D10" s="355"/>
      <c r="E10" s="355"/>
      <c r="F10" s="384"/>
      <c r="G10" s="385"/>
      <c r="H10" s="385"/>
      <c r="I10" s="385"/>
      <c r="J10" s="385"/>
      <c r="K10" s="385"/>
      <c r="L10" s="385"/>
      <c r="M10" s="385"/>
      <c r="N10" s="385"/>
      <c r="O10" s="385"/>
      <c r="P10" s="356"/>
      <c r="Q10" s="357"/>
      <c r="R10" s="357"/>
      <c r="S10" s="357"/>
      <c r="T10" s="357"/>
      <c r="U10" s="357"/>
      <c r="V10" s="361"/>
      <c r="W10" s="357"/>
      <c r="X10" s="360"/>
      <c r="Y10" s="359"/>
    </row>
    <row r="11" spans="1:25" x14ac:dyDescent="0.3">
      <c r="C11" s="354" t="s">
        <v>60</v>
      </c>
      <c r="D11" s="355"/>
      <c r="E11" s="355"/>
      <c r="F11" s="384"/>
      <c r="G11" s="385"/>
      <c r="H11" s="385"/>
      <c r="I11" s="385"/>
      <c r="J11" s="385"/>
      <c r="K11" s="385"/>
      <c r="L11" s="385"/>
      <c r="M11" s="385"/>
      <c r="N11" s="385"/>
      <c r="O11" s="385"/>
      <c r="P11" s="356"/>
      <c r="Q11" s="357"/>
      <c r="R11" s="357"/>
      <c r="S11" s="357"/>
      <c r="T11" s="357"/>
      <c r="U11" s="357"/>
      <c r="V11" s="361"/>
      <c r="W11" s="357"/>
      <c r="X11" s="360"/>
      <c r="Y11" s="359"/>
    </row>
    <row r="12" spans="1:25" x14ac:dyDescent="0.3">
      <c r="C12" s="363"/>
      <c r="D12" s="364" t="s">
        <v>61</v>
      </c>
      <c r="E12" s="355"/>
      <c r="F12" s="384"/>
      <c r="G12" s="385"/>
      <c r="H12" s="385"/>
      <c r="I12" s="385"/>
      <c r="J12" s="385"/>
      <c r="K12" s="385"/>
      <c r="L12" s="385"/>
      <c r="M12" s="385"/>
      <c r="N12" s="385"/>
      <c r="O12" s="385"/>
      <c r="P12" s="356">
        <f>'ES flows'!V8</f>
        <v>3750</v>
      </c>
      <c r="Q12" s="357"/>
      <c r="R12" s="357"/>
      <c r="S12" s="357">
        <f>'ES flows'!V23</f>
        <v>125</v>
      </c>
      <c r="T12" s="357">
        <f>'ES flows'!V28</f>
        <v>500</v>
      </c>
      <c r="U12" s="357">
        <f>'ES flows'!V33</f>
        <v>6250</v>
      </c>
      <c r="V12" s="361">
        <f>SUM(P12:U12)</f>
        <v>10625</v>
      </c>
      <c r="W12" s="357">
        <v>0</v>
      </c>
      <c r="X12" s="360">
        <v>0</v>
      </c>
      <c r="Y12" s="359">
        <f t="shared" si="0"/>
        <v>10625</v>
      </c>
    </row>
    <row r="13" spans="1:25" x14ac:dyDescent="0.3">
      <c r="C13" s="363"/>
      <c r="D13" s="364" t="s">
        <v>62</v>
      </c>
      <c r="E13" s="364"/>
      <c r="F13" s="384"/>
      <c r="G13" s="385"/>
      <c r="H13" s="385"/>
      <c r="I13" s="385"/>
      <c r="J13" s="385"/>
      <c r="K13" s="385"/>
      <c r="L13" s="385"/>
      <c r="M13" s="385"/>
      <c r="N13" s="385"/>
      <c r="O13" s="385"/>
      <c r="P13" s="356"/>
      <c r="Q13" s="357"/>
      <c r="R13" s="357"/>
      <c r="S13" s="357"/>
      <c r="T13" s="357">
        <f>'ES flows'!W28</f>
        <v>700</v>
      </c>
      <c r="U13" s="357"/>
      <c r="V13" s="361">
        <f>SUM(P13:U13)</f>
        <v>700</v>
      </c>
      <c r="W13" s="357">
        <v>0</v>
      </c>
      <c r="X13" s="360">
        <v>0</v>
      </c>
      <c r="Y13" s="359">
        <f t="shared" si="0"/>
        <v>700</v>
      </c>
    </row>
    <row r="14" spans="1:25" x14ac:dyDescent="0.3">
      <c r="C14" s="363"/>
      <c r="D14" s="364"/>
      <c r="E14" s="364"/>
      <c r="F14" s="384"/>
      <c r="G14" s="385"/>
      <c r="H14" s="385"/>
      <c r="I14" s="385"/>
      <c r="J14" s="385"/>
      <c r="K14" s="385"/>
      <c r="L14" s="385"/>
      <c r="M14" s="385"/>
      <c r="N14" s="385"/>
      <c r="O14" s="385"/>
      <c r="P14" s="356"/>
      <c r="Q14" s="357"/>
      <c r="R14" s="357"/>
      <c r="S14" s="357"/>
      <c r="T14" s="357"/>
      <c r="U14" s="357"/>
      <c r="V14" s="361"/>
      <c r="W14" s="357"/>
      <c r="X14" s="360"/>
      <c r="Y14" s="359"/>
    </row>
    <row r="15" spans="1:25" x14ac:dyDescent="0.3">
      <c r="C15" s="354" t="s">
        <v>63</v>
      </c>
      <c r="D15" s="364"/>
      <c r="E15" s="364"/>
      <c r="F15" s="384"/>
      <c r="G15" s="385"/>
      <c r="H15" s="385"/>
      <c r="I15" s="385"/>
      <c r="J15" s="385"/>
      <c r="K15" s="385"/>
      <c r="L15" s="385"/>
      <c r="M15" s="385"/>
      <c r="N15" s="385"/>
      <c r="O15" s="385"/>
      <c r="P15" s="356"/>
      <c r="Q15" s="357"/>
      <c r="R15" s="357"/>
      <c r="S15" s="357"/>
      <c r="T15" s="357"/>
      <c r="U15" s="357"/>
      <c r="V15" s="361"/>
      <c r="W15" s="357"/>
      <c r="X15" s="360"/>
      <c r="Y15" s="359"/>
    </row>
    <row r="16" spans="1:25" x14ac:dyDescent="0.3">
      <c r="C16" s="354"/>
      <c r="D16" s="364" t="s">
        <v>64</v>
      </c>
      <c r="E16" s="364"/>
      <c r="F16" s="384"/>
      <c r="G16" s="385"/>
      <c r="H16" s="385"/>
      <c r="I16" s="385"/>
      <c r="J16" s="385"/>
      <c r="K16" s="385"/>
      <c r="L16" s="385"/>
      <c r="M16" s="385"/>
      <c r="N16" s="385"/>
      <c r="O16" s="385"/>
      <c r="P16" s="356">
        <f>'ES flows'!X8</f>
        <v>7500</v>
      </c>
      <c r="Q16" s="357">
        <f>'ES flows'!X13</f>
        <v>25000</v>
      </c>
      <c r="R16" s="357"/>
      <c r="S16" s="357">
        <f>'ES flows'!X23</f>
        <v>12500</v>
      </c>
      <c r="T16" s="357"/>
      <c r="U16" s="357">
        <f>'ES flows'!X33</f>
        <v>4000</v>
      </c>
      <c r="V16" s="361">
        <f>SUM(P16:U16)</f>
        <v>49000</v>
      </c>
      <c r="W16" s="357">
        <v>0</v>
      </c>
      <c r="X16" s="360">
        <v>0</v>
      </c>
      <c r="Y16" s="359">
        <f>V16+W16</f>
        <v>49000</v>
      </c>
    </row>
    <row r="17" spans="3:25" ht="15" thickBot="1" x14ac:dyDescent="0.35">
      <c r="C17" s="354"/>
      <c r="D17" s="364"/>
      <c r="E17" s="364"/>
      <c r="F17" s="384"/>
      <c r="G17" s="385"/>
      <c r="H17" s="385"/>
      <c r="I17" s="385"/>
      <c r="J17" s="385"/>
      <c r="K17" s="385"/>
      <c r="L17" s="385"/>
      <c r="M17" s="385"/>
      <c r="N17" s="385"/>
      <c r="O17" s="385"/>
      <c r="P17" s="356"/>
      <c r="Q17" s="357"/>
      <c r="R17" s="357"/>
      <c r="S17" s="357"/>
      <c r="T17" s="357"/>
      <c r="U17" s="357"/>
      <c r="V17" s="361"/>
      <c r="W17" s="357"/>
      <c r="X17" s="360"/>
      <c r="Y17" s="359"/>
    </row>
    <row r="18" spans="3:25" x14ac:dyDescent="0.3">
      <c r="C18" s="366" t="s">
        <v>53</v>
      </c>
      <c r="D18" s="386"/>
      <c r="E18" s="367"/>
      <c r="F18" s="387"/>
      <c r="G18" s="388"/>
      <c r="H18" s="388"/>
      <c r="I18" s="388"/>
      <c r="J18" s="388"/>
      <c r="K18" s="388"/>
      <c r="L18" s="388"/>
      <c r="M18" s="388"/>
      <c r="N18" s="388"/>
      <c r="O18" s="388"/>
      <c r="P18" s="368">
        <f>SUM(P7:P16)</f>
        <v>19650</v>
      </c>
      <c r="Q18" s="369">
        <f t="shared" ref="Q18:Y18" si="1">SUM(Q7:Q16)</f>
        <v>26050</v>
      </c>
      <c r="R18" s="369">
        <f t="shared" si="1"/>
        <v>11250</v>
      </c>
      <c r="S18" s="369">
        <f t="shared" si="1"/>
        <v>12625</v>
      </c>
      <c r="T18" s="369">
        <f>SUM(T7:T16)</f>
        <v>1200</v>
      </c>
      <c r="U18" s="369">
        <f t="shared" si="1"/>
        <v>12350</v>
      </c>
      <c r="V18" s="369">
        <f t="shared" si="1"/>
        <v>83125</v>
      </c>
      <c r="W18" s="369">
        <f t="shared" si="1"/>
        <v>0</v>
      </c>
      <c r="X18" s="389">
        <f t="shared" si="1"/>
        <v>0</v>
      </c>
      <c r="Y18" s="374">
        <f t="shared" si="1"/>
        <v>83125</v>
      </c>
    </row>
    <row r="22" spans="3:25" ht="163.19999999999999" customHeight="1" thickBot="1" x14ac:dyDescent="0.35">
      <c r="C22" s="766" t="s">
        <v>75</v>
      </c>
      <c r="D22" s="767"/>
      <c r="E22" s="768"/>
      <c r="F22" s="348" t="s">
        <v>4</v>
      </c>
      <c r="G22" s="349" t="s">
        <v>3</v>
      </c>
      <c r="H22" s="349" t="s">
        <v>36</v>
      </c>
      <c r="I22" s="349" t="s">
        <v>74</v>
      </c>
      <c r="J22" s="350" t="s">
        <v>70</v>
      </c>
      <c r="K22" s="349" t="s">
        <v>71</v>
      </c>
      <c r="L22" s="349" t="s">
        <v>72</v>
      </c>
      <c r="M22" s="351" t="s">
        <v>307</v>
      </c>
      <c r="N22" s="349" t="s">
        <v>73</v>
      </c>
      <c r="O22" s="351" t="s">
        <v>65</v>
      </c>
      <c r="P22" s="352" t="s">
        <v>0</v>
      </c>
      <c r="Q22" s="352" t="s">
        <v>14</v>
      </c>
      <c r="R22" s="352" t="s">
        <v>7</v>
      </c>
      <c r="S22" s="349" t="s">
        <v>215</v>
      </c>
      <c r="T22" s="352" t="s">
        <v>1</v>
      </c>
      <c r="U22" s="349" t="s">
        <v>13</v>
      </c>
      <c r="V22" s="350" t="s">
        <v>66</v>
      </c>
      <c r="W22" s="349" t="s">
        <v>67</v>
      </c>
      <c r="X22" s="351" t="s">
        <v>68</v>
      </c>
      <c r="Y22" s="353" t="s">
        <v>69</v>
      </c>
    </row>
    <row r="23" spans="3:25" x14ac:dyDescent="0.3">
      <c r="C23" s="354" t="s">
        <v>187</v>
      </c>
      <c r="D23" s="355"/>
      <c r="E23" s="355"/>
      <c r="F23" s="356"/>
      <c r="G23" s="357"/>
      <c r="H23" s="357"/>
      <c r="I23" s="357"/>
      <c r="J23" s="357"/>
      <c r="K23" s="357"/>
      <c r="L23" s="357"/>
      <c r="M23" s="358"/>
      <c r="N23" s="359"/>
      <c r="O23" s="360"/>
      <c r="P23" s="357"/>
      <c r="Q23" s="357"/>
      <c r="R23" s="357"/>
      <c r="S23" s="357"/>
      <c r="T23" s="357"/>
      <c r="U23" s="357"/>
      <c r="V23" s="361"/>
      <c r="W23" s="361"/>
      <c r="X23" s="360"/>
      <c r="Y23" s="362"/>
    </row>
    <row r="24" spans="3:25" x14ac:dyDescent="0.3">
      <c r="C24" s="354" t="s">
        <v>56</v>
      </c>
      <c r="D24" s="355"/>
      <c r="E24" s="355"/>
      <c r="F24" s="356"/>
      <c r="G24" s="357"/>
      <c r="H24" s="357"/>
      <c r="I24" s="357"/>
      <c r="J24" s="357"/>
      <c r="K24" s="357"/>
      <c r="L24" s="357"/>
      <c r="M24" s="358"/>
      <c r="N24" s="359"/>
      <c r="O24" s="360"/>
      <c r="P24" s="357"/>
      <c r="Q24" s="357"/>
      <c r="R24" s="357"/>
      <c r="S24" s="357"/>
      <c r="T24" s="357"/>
      <c r="U24" s="357"/>
      <c r="V24" s="361"/>
      <c r="W24" s="361"/>
      <c r="X24" s="360"/>
      <c r="Y24" s="362"/>
    </row>
    <row r="25" spans="3:25" x14ac:dyDescent="0.3">
      <c r="C25" s="363"/>
      <c r="D25" s="364" t="s">
        <v>57</v>
      </c>
      <c r="E25" s="365" t="s">
        <v>19</v>
      </c>
      <c r="F25" s="356">
        <f>'ES flows'!T44</f>
        <v>11250</v>
      </c>
      <c r="G25" s="357"/>
      <c r="H25" s="357"/>
      <c r="I25" s="357"/>
      <c r="J25" s="357">
        <f>SUM(F25:I25)</f>
        <v>11250</v>
      </c>
      <c r="K25" s="357"/>
      <c r="L25" s="357"/>
      <c r="M25" s="358">
        <f>J25+K25+L25</f>
        <v>11250</v>
      </c>
      <c r="N25" s="359"/>
      <c r="O25" s="360">
        <f>M25+N25</f>
        <v>11250</v>
      </c>
      <c r="P25" s="357"/>
      <c r="Q25" s="357"/>
      <c r="R25" s="357"/>
      <c r="S25" s="357"/>
      <c r="T25" s="357"/>
      <c r="U25" s="357"/>
      <c r="V25" s="361">
        <v>0</v>
      </c>
      <c r="W25" s="361">
        <v>0</v>
      </c>
      <c r="X25" s="360">
        <f>W25+V25</f>
        <v>0</v>
      </c>
      <c r="Y25" s="362">
        <f>O25+X25</f>
        <v>11250</v>
      </c>
    </row>
    <row r="26" spans="3:25" x14ac:dyDescent="0.3">
      <c r="C26" s="363"/>
      <c r="D26" s="355"/>
      <c r="E26" s="365" t="s">
        <v>58</v>
      </c>
      <c r="F26" s="356"/>
      <c r="G26" s="357">
        <f>'ES flows'!S47</f>
        <v>8400</v>
      </c>
      <c r="H26" s="357"/>
      <c r="I26" s="357"/>
      <c r="J26" s="357">
        <f t="shared" ref="J26:J31" si="2">SUM(F26:I26)</f>
        <v>8400</v>
      </c>
      <c r="K26" s="357"/>
      <c r="L26" s="357"/>
      <c r="M26" s="358">
        <f t="shared" ref="M26:M36" si="3">J26+K26+L26</f>
        <v>8400</v>
      </c>
      <c r="N26" s="359"/>
      <c r="O26" s="360">
        <f t="shared" ref="O26:O34" si="4">M26+N26</f>
        <v>8400</v>
      </c>
      <c r="P26" s="357"/>
      <c r="Q26" s="357"/>
      <c r="R26" s="357"/>
      <c r="S26" s="357"/>
      <c r="T26" s="357"/>
      <c r="U26" s="357"/>
      <c r="V26" s="361">
        <v>0</v>
      </c>
      <c r="W26" s="361">
        <v>0</v>
      </c>
      <c r="X26" s="360">
        <f t="shared" ref="X26:X36" si="5">W26+V26</f>
        <v>0</v>
      </c>
      <c r="Y26" s="362">
        <f>O26+X26</f>
        <v>8400</v>
      </c>
    </row>
    <row r="27" spans="3:25" ht="24.6" x14ac:dyDescent="0.3">
      <c r="C27" s="363"/>
      <c r="D27" s="355"/>
      <c r="E27" s="365" t="s">
        <v>59</v>
      </c>
      <c r="F27" s="356"/>
      <c r="G27" s="357"/>
      <c r="H27" s="357">
        <f>'ES flows'!U50</f>
        <v>3150</v>
      </c>
      <c r="I27" s="357"/>
      <c r="J27" s="357">
        <f t="shared" si="2"/>
        <v>3150</v>
      </c>
      <c r="K27" s="357"/>
      <c r="L27" s="357"/>
      <c r="M27" s="358">
        <f t="shared" si="3"/>
        <v>3150</v>
      </c>
      <c r="N27" s="359"/>
      <c r="O27" s="360">
        <f t="shared" si="4"/>
        <v>3150</v>
      </c>
      <c r="P27" s="357"/>
      <c r="Q27" s="357"/>
      <c r="R27" s="357"/>
      <c r="S27" s="357"/>
      <c r="T27" s="357"/>
      <c r="U27" s="357"/>
      <c r="V27" s="361">
        <v>0</v>
      </c>
      <c r="W27" s="361">
        <v>0</v>
      </c>
      <c r="X27" s="360">
        <f t="shared" si="5"/>
        <v>0</v>
      </c>
      <c r="Y27" s="362">
        <f>O27+X27</f>
        <v>3150</v>
      </c>
    </row>
    <row r="28" spans="3:25" x14ac:dyDescent="0.3">
      <c r="C28" s="363"/>
      <c r="D28" s="355"/>
      <c r="E28" s="355"/>
      <c r="F28" s="356"/>
      <c r="G28" s="357"/>
      <c r="H28" s="357"/>
      <c r="I28" s="357"/>
      <c r="J28" s="357"/>
      <c r="K28" s="357"/>
      <c r="L28" s="357"/>
      <c r="M28" s="358"/>
      <c r="N28" s="359"/>
      <c r="O28" s="360"/>
      <c r="P28" s="357"/>
      <c r="Q28" s="357"/>
      <c r="R28" s="357"/>
      <c r="S28" s="357"/>
      <c r="T28" s="357"/>
      <c r="U28" s="357"/>
      <c r="V28" s="361"/>
      <c r="W28" s="361"/>
      <c r="X28" s="360"/>
      <c r="Y28" s="362"/>
    </row>
    <row r="29" spans="3:25" x14ac:dyDescent="0.3">
      <c r="C29" s="354" t="s">
        <v>60</v>
      </c>
      <c r="D29" s="355"/>
      <c r="E29" s="355"/>
      <c r="F29" s="356"/>
      <c r="G29" s="357"/>
      <c r="H29" s="357"/>
      <c r="I29" s="357"/>
      <c r="J29" s="357"/>
      <c r="K29" s="357"/>
      <c r="L29" s="357"/>
      <c r="M29" s="358"/>
      <c r="N29" s="359"/>
      <c r="O29" s="360"/>
      <c r="P29" s="357"/>
      <c r="Q29" s="357"/>
      <c r="R29" s="357"/>
      <c r="S29" s="357"/>
      <c r="T29" s="357"/>
      <c r="U29" s="357"/>
      <c r="V29" s="361"/>
      <c r="W29" s="361"/>
      <c r="X29" s="360"/>
      <c r="Y29" s="362"/>
    </row>
    <row r="30" spans="3:25" x14ac:dyDescent="0.3">
      <c r="C30" s="363"/>
      <c r="D30" s="364" t="s">
        <v>61</v>
      </c>
      <c r="E30" s="355"/>
      <c r="F30" s="356"/>
      <c r="G30" s="357"/>
      <c r="H30" s="357"/>
      <c r="I30" s="357"/>
      <c r="J30" s="357"/>
      <c r="K30" s="357">
        <f>'ES flows'!V56</f>
        <v>10625</v>
      </c>
      <c r="L30" s="357"/>
      <c r="M30" s="358">
        <f t="shared" si="3"/>
        <v>10625</v>
      </c>
      <c r="N30" s="359"/>
      <c r="O30" s="360">
        <f t="shared" si="4"/>
        <v>10625</v>
      </c>
      <c r="P30" s="357"/>
      <c r="Q30" s="357"/>
      <c r="R30" s="357"/>
      <c r="S30" s="357"/>
      <c r="T30" s="357"/>
      <c r="U30" s="357"/>
      <c r="V30" s="361">
        <v>0</v>
      </c>
      <c r="W30" s="361">
        <v>0</v>
      </c>
      <c r="X30" s="360">
        <f t="shared" si="5"/>
        <v>0</v>
      </c>
      <c r="Y30" s="362">
        <f>O30+X30</f>
        <v>10625</v>
      </c>
    </row>
    <row r="31" spans="3:25" x14ac:dyDescent="0.3">
      <c r="C31" s="363"/>
      <c r="D31" s="364" t="s">
        <v>62</v>
      </c>
      <c r="E31" s="364"/>
      <c r="F31" s="356"/>
      <c r="G31" s="357"/>
      <c r="H31" s="357"/>
      <c r="I31" s="357">
        <f>'ES flows'!W53</f>
        <v>700</v>
      </c>
      <c r="J31" s="357">
        <f t="shared" si="2"/>
        <v>700</v>
      </c>
      <c r="K31" s="357"/>
      <c r="L31" s="357"/>
      <c r="M31" s="358">
        <f t="shared" si="3"/>
        <v>700</v>
      </c>
      <c r="N31" s="359"/>
      <c r="O31" s="360">
        <f t="shared" si="4"/>
        <v>700</v>
      </c>
      <c r="P31" s="357"/>
      <c r="Q31" s="357"/>
      <c r="R31" s="357"/>
      <c r="S31" s="357"/>
      <c r="T31" s="357"/>
      <c r="U31" s="357"/>
      <c r="V31" s="361">
        <v>0</v>
      </c>
      <c r="W31" s="361">
        <v>0</v>
      </c>
      <c r="X31" s="360">
        <f t="shared" si="5"/>
        <v>0</v>
      </c>
      <c r="Y31" s="362">
        <f>O31+X31</f>
        <v>700</v>
      </c>
    </row>
    <row r="32" spans="3:25" x14ac:dyDescent="0.3">
      <c r="C32" s="363"/>
      <c r="D32" s="364"/>
      <c r="E32" s="364"/>
      <c r="F32" s="356"/>
      <c r="G32" s="357"/>
      <c r="H32" s="357"/>
      <c r="I32" s="357"/>
      <c r="J32" s="357"/>
      <c r="K32" s="357"/>
      <c r="L32" s="357"/>
      <c r="M32" s="358"/>
      <c r="N32" s="359"/>
      <c r="O32" s="360"/>
      <c r="P32" s="357"/>
      <c r="Q32" s="357"/>
      <c r="R32" s="357"/>
      <c r="S32" s="357"/>
      <c r="T32" s="357"/>
      <c r="U32" s="357"/>
      <c r="V32" s="361"/>
      <c r="W32" s="361"/>
      <c r="X32" s="360"/>
      <c r="Y32" s="362"/>
    </row>
    <row r="33" spans="3:26" x14ac:dyDescent="0.3">
      <c r="C33" s="354" t="s">
        <v>63</v>
      </c>
      <c r="D33" s="364"/>
      <c r="E33" s="364"/>
      <c r="F33" s="356"/>
      <c r="G33" s="357"/>
      <c r="H33" s="357"/>
      <c r="I33" s="357"/>
      <c r="J33" s="357"/>
      <c r="K33" s="357"/>
      <c r="L33" s="357"/>
      <c r="M33" s="358"/>
      <c r="N33" s="359"/>
      <c r="O33" s="360"/>
      <c r="P33" s="357"/>
      <c r="Q33" s="357"/>
      <c r="R33" s="357"/>
      <c r="S33" s="357"/>
      <c r="T33" s="357"/>
      <c r="U33" s="357"/>
      <c r="V33" s="361"/>
      <c r="W33" s="361"/>
      <c r="X33" s="360"/>
      <c r="Y33" s="362"/>
    </row>
    <row r="34" spans="3:26" x14ac:dyDescent="0.3">
      <c r="C34" s="354"/>
      <c r="D34" s="364" t="s">
        <v>64</v>
      </c>
      <c r="E34" s="364"/>
      <c r="F34" s="356"/>
      <c r="G34" s="357"/>
      <c r="H34" s="357"/>
      <c r="I34" s="357"/>
      <c r="J34" s="357"/>
      <c r="K34" s="357"/>
      <c r="L34" s="357">
        <f>'ES flows'!X59</f>
        <v>49000</v>
      </c>
      <c r="M34" s="358">
        <f t="shared" si="3"/>
        <v>49000</v>
      </c>
      <c r="N34" s="359"/>
      <c r="O34" s="360">
        <f t="shared" si="4"/>
        <v>49000</v>
      </c>
      <c r="P34" s="357"/>
      <c r="Q34" s="357"/>
      <c r="R34" s="357"/>
      <c r="S34" s="357"/>
      <c r="T34" s="357"/>
      <c r="U34" s="357"/>
      <c r="V34" s="361">
        <v>0</v>
      </c>
      <c r="W34" s="361">
        <v>0</v>
      </c>
      <c r="X34" s="360">
        <v>0</v>
      </c>
      <c r="Y34" s="362">
        <f>O34+X34</f>
        <v>49000</v>
      </c>
      <c r="Z34" s="67"/>
    </row>
    <row r="35" spans="3:26" ht="15" thickBot="1" x14ac:dyDescent="0.35">
      <c r="C35" s="354"/>
      <c r="D35" s="364"/>
      <c r="E35" s="364"/>
      <c r="F35" s="356"/>
      <c r="G35" s="357"/>
      <c r="H35" s="357"/>
      <c r="I35" s="357"/>
      <c r="J35" s="357"/>
      <c r="K35" s="357"/>
      <c r="L35" s="357"/>
      <c r="M35" s="358"/>
      <c r="N35" s="359"/>
      <c r="O35" s="360"/>
      <c r="P35" s="357"/>
      <c r="Q35" s="357"/>
      <c r="R35" s="357"/>
      <c r="S35" s="357"/>
      <c r="T35" s="357"/>
      <c r="U35" s="357"/>
      <c r="V35" s="361"/>
      <c r="W35" s="361"/>
      <c r="X35" s="360"/>
      <c r="Y35" s="362"/>
    </row>
    <row r="36" spans="3:26" x14ac:dyDescent="0.3">
      <c r="C36" s="366" t="s">
        <v>69</v>
      </c>
      <c r="D36" s="367"/>
      <c r="E36" s="367"/>
      <c r="F36" s="368">
        <f t="shared" ref="F36:N36" si="6">SUM(F25:F34)</f>
        <v>11250</v>
      </c>
      <c r="G36" s="369">
        <f t="shared" si="6"/>
        <v>8400</v>
      </c>
      <c r="H36" s="369">
        <f t="shared" si="6"/>
        <v>3150</v>
      </c>
      <c r="I36" s="369">
        <f t="shared" si="6"/>
        <v>700</v>
      </c>
      <c r="J36" s="369">
        <f t="shared" si="6"/>
        <v>23500</v>
      </c>
      <c r="K36" s="369">
        <f t="shared" si="6"/>
        <v>10625</v>
      </c>
      <c r="L36" s="369">
        <f t="shared" si="6"/>
        <v>49000</v>
      </c>
      <c r="M36" s="370">
        <f t="shared" si="3"/>
        <v>83125</v>
      </c>
      <c r="N36" s="369">
        <f t="shared" si="6"/>
        <v>0</v>
      </c>
      <c r="O36" s="371">
        <f>M36+N36</f>
        <v>83125</v>
      </c>
      <c r="P36" s="372"/>
      <c r="Q36" s="372"/>
      <c r="R36" s="372"/>
      <c r="S36" s="372"/>
      <c r="T36" s="372"/>
      <c r="U36" s="372"/>
      <c r="V36" s="373">
        <v>0</v>
      </c>
      <c r="W36" s="373">
        <v>0</v>
      </c>
      <c r="X36" s="371">
        <f t="shared" si="5"/>
        <v>0</v>
      </c>
      <c r="Y36" s="374">
        <f>O36+X36</f>
        <v>83125</v>
      </c>
    </row>
    <row r="37" spans="3:26" x14ac:dyDescent="0.3">
      <c r="C37" s="22"/>
      <c r="D37" s="21"/>
      <c r="E37" s="21"/>
      <c r="F37" s="18"/>
      <c r="G37" s="18"/>
      <c r="H37" s="18"/>
      <c r="I37" s="18"/>
      <c r="K37" s="18"/>
      <c r="L37" s="18"/>
      <c r="M37" s="18"/>
      <c r="N37" s="18"/>
      <c r="O37" s="18"/>
      <c r="P37" s="18"/>
      <c r="Q37" s="18"/>
      <c r="R37" s="18"/>
      <c r="S37" s="18"/>
      <c r="T37" s="18"/>
      <c r="U37" s="18"/>
      <c r="V37" s="18"/>
      <c r="W37" s="18"/>
      <c r="X37" s="18"/>
      <c r="Y37" s="18"/>
    </row>
    <row r="38" spans="3:26" x14ac:dyDescent="0.3">
      <c r="E38" s="13"/>
    </row>
  </sheetData>
  <mergeCells count="12">
    <mergeCell ref="C22:E22"/>
    <mergeCell ref="W3:X3"/>
    <mergeCell ref="V3:V4"/>
    <mergeCell ref="Y3:Y4"/>
    <mergeCell ref="C3:E4"/>
    <mergeCell ref="F3:O4"/>
    <mergeCell ref="P3:P4"/>
    <mergeCell ref="Q3:Q4"/>
    <mergeCell ref="T3:T4"/>
    <mergeCell ref="R3:R4"/>
    <mergeCell ref="S3:S4"/>
    <mergeCell ref="U3:U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34150-37FA-C249-B3FD-9B6A9DF55169}">
  <dimension ref="A1:F126"/>
  <sheetViews>
    <sheetView workbookViewId="0"/>
  </sheetViews>
  <sheetFormatPr defaultColWidth="10.77734375" defaultRowHeight="14.4" x14ac:dyDescent="0.3"/>
  <cols>
    <col min="1" max="1" width="8.109375" customWidth="1"/>
    <col min="2" max="2" width="22.44140625" bestFit="1" customWidth="1"/>
    <col min="3" max="3" width="33.44140625" bestFit="1" customWidth="1"/>
    <col min="4" max="4" width="16.44140625" customWidth="1"/>
    <col min="5" max="5" width="18" bestFit="1" customWidth="1"/>
  </cols>
  <sheetData>
    <row r="1" spans="1:6" x14ac:dyDescent="0.3">
      <c r="A1" s="6" t="s">
        <v>273</v>
      </c>
      <c r="B1" s="5"/>
      <c r="C1" s="5"/>
      <c r="D1" s="5"/>
      <c r="E1" s="5"/>
    </row>
    <row r="2" spans="1:6" x14ac:dyDescent="0.3">
      <c r="A2" s="5"/>
      <c r="B2" s="5"/>
      <c r="C2" s="5"/>
      <c r="D2" s="5"/>
      <c r="E2" s="5"/>
    </row>
    <row r="3" spans="1:6" ht="30.45" customHeight="1" x14ac:dyDescent="0.3">
      <c r="A3" s="208"/>
      <c r="B3" s="208" t="s">
        <v>0</v>
      </c>
      <c r="C3" s="210"/>
      <c r="D3" s="211" t="s">
        <v>275</v>
      </c>
      <c r="E3" s="212" t="s">
        <v>276</v>
      </c>
    </row>
    <row r="4" spans="1:6" ht="16.2" x14ac:dyDescent="0.3">
      <c r="B4" s="163" t="s">
        <v>220</v>
      </c>
      <c r="C4" s="164" t="s">
        <v>279</v>
      </c>
      <c r="D4" s="194">
        <f>'ES flows'!E10</f>
        <v>150</v>
      </c>
      <c r="E4" s="195">
        <f>'ES flows'!E11</f>
        <v>120</v>
      </c>
      <c r="F4" s="67"/>
    </row>
    <row r="5" spans="1:6" ht="15.6" x14ac:dyDescent="0.35">
      <c r="A5" s="5"/>
      <c r="B5" s="166"/>
      <c r="C5" s="167" t="s">
        <v>313</v>
      </c>
      <c r="D5" s="196">
        <f>'ES flows'!H10</f>
        <v>160</v>
      </c>
      <c r="E5" s="197">
        <f>'ES flows'!H11</f>
        <v>125</v>
      </c>
    </row>
    <row r="6" spans="1:6" x14ac:dyDescent="0.3">
      <c r="A6" s="5"/>
      <c r="B6" s="174"/>
      <c r="C6" s="175" t="s">
        <v>280</v>
      </c>
      <c r="D6" s="198">
        <f>'ES flows'!J10</f>
        <v>1600</v>
      </c>
      <c r="E6" s="199">
        <f>'ES flows'!J11</f>
        <v>1450</v>
      </c>
    </row>
    <row r="7" spans="1:6" x14ac:dyDescent="0.3">
      <c r="A7" s="5"/>
      <c r="B7" s="190"/>
      <c r="C7" s="190"/>
      <c r="D7" s="190"/>
      <c r="E7" s="190"/>
    </row>
    <row r="8" spans="1:6" x14ac:dyDescent="0.3">
      <c r="A8" s="5"/>
      <c r="B8" s="163" t="s">
        <v>221</v>
      </c>
      <c r="C8" s="164" t="s">
        <v>16</v>
      </c>
      <c r="D8" s="178">
        <f>'ES flows'!L10</f>
        <v>60</v>
      </c>
      <c r="E8" s="179">
        <f>'ES flows'!L11</f>
        <v>65</v>
      </c>
    </row>
    <row r="9" spans="1:6" x14ac:dyDescent="0.3">
      <c r="A9" s="5"/>
      <c r="B9" s="166"/>
      <c r="C9" s="167" t="s">
        <v>17</v>
      </c>
      <c r="D9" s="170">
        <f>'ES flows'!O10</f>
        <v>25</v>
      </c>
      <c r="E9" s="171">
        <f>'ES flows'!O11</f>
        <v>26</v>
      </c>
    </row>
    <row r="10" spans="1:6" x14ac:dyDescent="0.3">
      <c r="A10" s="5"/>
      <c r="B10" s="174"/>
      <c r="C10" s="175" t="s">
        <v>21</v>
      </c>
      <c r="D10" s="200">
        <f>'ES flows'!Q10</f>
        <v>5</v>
      </c>
      <c r="E10" s="201">
        <f>'ES flows'!Q11</f>
        <v>5</v>
      </c>
    </row>
    <row r="11" spans="1:6" x14ac:dyDescent="0.3">
      <c r="A11" s="5"/>
      <c r="B11" s="190"/>
      <c r="C11" s="190"/>
      <c r="D11" s="190"/>
      <c r="E11" s="190"/>
    </row>
    <row r="12" spans="1:6" x14ac:dyDescent="0.3">
      <c r="A12" s="5"/>
      <c r="B12" s="163" t="s">
        <v>222</v>
      </c>
      <c r="C12" s="164" t="s">
        <v>16</v>
      </c>
      <c r="D12" s="178">
        <f t="shared" ref="D12:E14" si="0">D4*D8</f>
        <v>9000</v>
      </c>
      <c r="E12" s="179">
        <f t="shared" si="0"/>
        <v>7800</v>
      </c>
      <c r="F12" s="67"/>
    </row>
    <row r="13" spans="1:6" x14ac:dyDescent="0.3">
      <c r="A13" s="5"/>
      <c r="B13" s="166"/>
      <c r="C13" s="167" t="s">
        <v>17</v>
      </c>
      <c r="D13" s="170">
        <f t="shared" si="0"/>
        <v>4000</v>
      </c>
      <c r="E13" s="171">
        <f t="shared" si="0"/>
        <v>3250</v>
      </c>
    </row>
    <row r="14" spans="1:6" x14ac:dyDescent="0.3">
      <c r="A14" s="5"/>
      <c r="B14" s="166"/>
      <c r="C14" s="167" t="s">
        <v>21</v>
      </c>
      <c r="D14" s="170">
        <f t="shared" si="0"/>
        <v>8000</v>
      </c>
      <c r="E14" s="171">
        <f t="shared" si="0"/>
        <v>7250</v>
      </c>
    </row>
    <row r="15" spans="1:6" x14ac:dyDescent="0.3">
      <c r="A15" s="5"/>
      <c r="B15" s="174"/>
      <c r="C15" s="177" t="s">
        <v>2</v>
      </c>
      <c r="D15" s="202">
        <f>D12+D13+D14</f>
        <v>21000</v>
      </c>
      <c r="E15" s="203">
        <f>E12+E13+E14</f>
        <v>18300</v>
      </c>
    </row>
    <row r="16" spans="1:6" x14ac:dyDescent="0.3">
      <c r="A16" s="5"/>
      <c r="B16" s="190"/>
      <c r="C16" s="190"/>
      <c r="D16" s="193"/>
      <c r="E16" s="193"/>
    </row>
    <row r="17" spans="1:5" x14ac:dyDescent="0.3">
      <c r="A17" s="5"/>
      <c r="B17" s="163" t="s">
        <v>173</v>
      </c>
      <c r="C17" s="164" t="s">
        <v>16</v>
      </c>
      <c r="D17" s="178">
        <f t="shared" ref="D17:E19" si="1">PV(D$25,D$24,-D12)</f>
        <v>387885.16476101446</v>
      </c>
      <c r="E17" s="179">
        <f t="shared" si="1"/>
        <v>336167.14279287914</v>
      </c>
    </row>
    <row r="18" spans="1:5" x14ac:dyDescent="0.3">
      <c r="A18" s="5"/>
      <c r="B18" s="172"/>
      <c r="C18" s="167" t="s">
        <v>17</v>
      </c>
      <c r="D18" s="170">
        <f t="shared" si="1"/>
        <v>172393.40656045085</v>
      </c>
      <c r="E18" s="171">
        <f t="shared" si="1"/>
        <v>140069.64283036633</v>
      </c>
    </row>
    <row r="19" spans="1:5" x14ac:dyDescent="0.3">
      <c r="A19" s="5"/>
      <c r="B19" s="173"/>
      <c r="C19" s="167" t="s">
        <v>21</v>
      </c>
      <c r="D19" s="170">
        <f t="shared" si="1"/>
        <v>344786.8131209017</v>
      </c>
      <c r="E19" s="171">
        <f t="shared" si="1"/>
        <v>312463.04939081718</v>
      </c>
    </row>
    <row r="20" spans="1:5" x14ac:dyDescent="0.3">
      <c r="A20" s="5"/>
      <c r="B20" s="174"/>
      <c r="C20" s="177" t="s">
        <v>2</v>
      </c>
      <c r="D20" s="180">
        <f>D17+D18+D19</f>
        <v>905065.38444236701</v>
      </c>
      <c r="E20" s="181">
        <f>E17+E18+E19</f>
        <v>788699.8350140627</v>
      </c>
    </row>
    <row r="21" spans="1:5" x14ac:dyDescent="0.3">
      <c r="A21" s="5"/>
      <c r="B21" s="190"/>
      <c r="C21" s="190"/>
      <c r="D21" s="192"/>
      <c r="E21" s="192"/>
    </row>
    <row r="22" spans="1:5" ht="15" thickBot="1" x14ac:dyDescent="0.35">
      <c r="A22" s="5"/>
      <c r="B22" s="186" t="s">
        <v>88</v>
      </c>
      <c r="C22" s="187"/>
      <c r="D22" s="162"/>
      <c r="E22" s="182">
        <f>E20-D20</f>
        <v>-116365.54942830431</v>
      </c>
    </row>
    <row r="23" spans="1:5" s="2" customFormat="1" ht="15" thickTop="1" x14ac:dyDescent="0.3">
      <c r="A23" s="5"/>
      <c r="B23" s="5"/>
      <c r="C23" s="5"/>
      <c r="D23" s="56"/>
      <c r="E23" s="64"/>
    </row>
    <row r="24" spans="1:5" s="2" customFormat="1" x14ac:dyDescent="0.3">
      <c r="A24" s="5"/>
      <c r="B24" s="5" t="s">
        <v>274</v>
      </c>
      <c r="C24" s="5" t="s">
        <v>281</v>
      </c>
      <c r="D24" s="38">
        <v>100</v>
      </c>
      <c r="E24" s="38">
        <v>100</v>
      </c>
    </row>
    <row r="25" spans="1:5" s="2" customFormat="1" x14ac:dyDescent="0.3">
      <c r="A25" s="5"/>
      <c r="B25" s="5"/>
      <c r="C25" s="5" t="s">
        <v>184</v>
      </c>
      <c r="D25" s="39">
        <v>0.02</v>
      </c>
      <c r="E25" s="39">
        <v>0.02</v>
      </c>
    </row>
    <row r="26" spans="1:5" x14ac:dyDescent="0.3">
      <c r="A26" s="5"/>
      <c r="B26" s="5"/>
      <c r="C26" s="5"/>
      <c r="D26" s="36"/>
      <c r="E26" s="36"/>
    </row>
    <row r="27" spans="1:5" s="2" customFormat="1" ht="30.45" customHeight="1" x14ac:dyDescent="0.3">
      <c r="A27" s="209"/>
      <c r="B27" s="209" t="s">
        <v>14</v>
      </c>
      <c r="C27" s="213"/>
      <c r="D27" s="214" t="s">
        <v>275</v>
      </c>
      <c r="E27" s="215" t="s">
        <v>276</v>
      </c>
    </row>
    <row r="28" spans="1:5" x14ac:dyDescent="0.3">
      <c r="B28" s="163" t="s">
        <v>220</v>
      </c>
      <c r="C28" s="164" t="s">
        <v>282</v>
      </c>
      <c r="D28" s="194">
        <f>'ES flows'!G15</f>
        <v>3</v>
      </c>
      <c r="E28" s="195">
        <f>'ES flows'!G16</f>
        <v>4</v>
      </c>
    </row>
    <row r="29" spans="1:5" x14ac:dyDescent="0.3">
      <c r="A29" s="5"/>
      <c r="B29" s="174"/>
      <c r="C29" s="175" t="s">
        <v>280</v>
      </c>
      <c r="D29" s="198">
        <f>'ES flows'!J15</f>
        <v>4800</v>
      </c>
      <c r="E29" s="199">
        <f>'ES flows'!J16</f>
        <v>5000</v>
      </c>
    </row>
    <row r="30" spans="1:5" x14ac:dyDescent="0.3">
      <c r="A30" s="5"/>
      <c r="B30" s="190"/>
      <c r="C30" s="190"/>
      <c r="D30" s="190"/>
      <c r="E30" s="190"/>
    </row>
    <row r="31" spans="1:5" x14ac:dyDescent="0.3">
      <c r="A31" s="5"/>
      <c r="B31" s="163" t="s">
        <v>221</v>
      </c>
      <c r="C31" s="164" t="s">
        <v>25</v>
      </c>
      <c r="D31" s="178">
        <f>'ES flows'!N15</f>
        <v>340</v>
      </c>
      <c r="E31" s="179">
        <f>'ES flows'!N16</f>
        <v>370</v>
      </c>
    </row>
    <row r="32" spans="1:5" x14ac:dyDescent="0.3">
      <c r="A32" s="5"/>
      <c r="B32" s="174"/>
      <c r="C32" s="175" t="s">
        <v>21</v>
      </c>
      <c r="D32" s="200">
        <f>'ES flows'!Q15</f>
        <v>5</v>
      </c>
      <c r="E32" s="201">
        <f>'ES flows'!Q16</f>
        <v>5</v>
      </c>
    </row>
    <row r="33" spans="1:5" x14ac:dyDescent="0.3">
      <c r="A33" s="5"/>
      <c r="B33" s="190"/>
      <c r="C33" s="190"/>
      <c r="D33" s="190"/>
      <c r="E33" s="190"/>
    </row>
    <row r="34" spans="1:5" x14ac:dyDescent="0.3">
      <c r="A34" s="5"/>
      <c r="B34" s="163" t="s">
        <v>222</v>
      </c>
      <c r="C34" s="164" t="s">
        <v>25</v>
      </c>
      <c r="D34" s="178">
        <f>D28*D31</f>
        <v>1020</v>
      </c>
      <c r="E34" s="179">
        <f>E28*E31</f>
        <v>1480</v>
      </c>
    </row>
    <row r="35" spans="1:5" x14ac:dyDescent="0.3">
      <c r="A35" s="5"/>
      <c r="B35" s="166"/>
      <c r="C35" s="167" t="s">
        <v>21</v>
      </c>
      <c r="D35" s="170">
        <f>D29*D32</f>
        <v>24000</v>
      </c>
      <c r="E35" s="171">
        <f>E29*E32</f>
        <v>25000</v>
      </c>
    </row>
    <row r="36" spans="1:5" x14ac:dyDescent="0.3">
      <c r="A36" s="5"/>
      <c r="B36" s="174"/>
      <c r="C36" s="177" t="s">
        <v>2</v>
      </c>
      <c r="D36" s="202">
        <f>D34+D35</f>
        <v>25020</v>
      </c>
      <c r="E36" s="203">
        <f>E34+E35</f>
        <v>26480</v>
      </c>
    </row>
    <row r="37" spans="1:5" x14ac:dyDescent="0.3">
      <c r="A37" s="5"/>
      <c r="B37" s="190"/>
      <c r="C37" s="190"/>
      <c r="D37" s="190"/>
      <c r="E37" s="190"/>
    </row>
    <row r="38" spans="1:5" x14ac:dyDescent="0.3">
      <c r="A38" s="5"/>
      <c r="B38" s="163" t="s">
        <v>173</v>
      </c>
      <c r="C38" s="164" t="s">
        <v>25</v>
      </c>
      <c r="D38" s="178">
        <f>PV(D$45,D$44,-D34)</f>
        <v>43960.31867291496</v>
      </c>
      <c r="E38" s="179">
        <f>PV(E$45,E$44,-E34)</f>
        <v>63785.560427366807</v>
      </c>
    </row>
    <row r="39" spans="1:5" x14ac:dyDescent="0.3">
      <c r="A39" s="5"/>
      <c r="B39" s="172"/>
      <c r="C39" s="167" t="s">
        <v>21</v>
      </c>
      <c r="D39" s="170">
        <f>PV(D$45,D$44,-D35)</f>
        <v>1034360.4393627051</v>
      </c>
      <c r="E39" s="171">
        <f>PV(E$45,E$44,-E35)</f>
        <v>1077458.7910028179</v>
      </c>
    </row>
    <row r="40" spans="1:5" x14ac:dyDescent="0.3">
      <c r="A40" s="5"/>
      <c r="B40" s="183"/>
      <c r="C40" s="177" t="s">
        <v>2</v>
      </c>
      <c r="D40" s="180">
        <f>D38+D39</f>
        <v>1078320.75803562</v>
      </c>
      <c r="E40" s="181">
        <f>E38+E39</f>
        <v>1141244.3514301847</v>
      </c>
    </row>
    <row r="41" spans="1:5" x14ac:dyDescent="0.3">
      <c r="A41" s="5"/>
      <c r="B41" s="190"/>
      <c r="C41" s="190"/>
      <c r="D41" s="190"/>
      <c r="E41" s="190"/>
    </row>
    <row r="42" spans="1:5" ht="15" thickBot="1" x14ac:dyDescent="0.35">
      <c r="A42" s="5"/>
      <c r="B42" s="186" t="s">
        <v>88</v>
      </c>
      <c r="C42" s="188"/>
      <c r="D42" s="162"/>
      <c r="E42" s="189">
        <f>E40-D40</f>
        <v>62923.593394564698</v>
      </c>
    </row>
    <row r="43" spans="1:5" ht="15" thickTop="1" x14ac:dyDescent="0.3">
      <c r="A43" s="5"/>
      <c r="B43" s="5"/>
      <c r="C43" s="5"/>
      <c r="D43" s="36"/>
      <c r="E43" s="36"/>
    </row>
    <row r="44" spans="1:5" x14ac:dyDescent="0.3">
      <c r="A44" s="5"/>
      <c r="B44" s="5" t="s">
        <v>274</v>
      </c>
      <c r="C44" s="5" t="s">
        <v>281</v>
      </c>
      <c r="D44" s="38">
        <v>100</v>
      </c>
      <c r="E44" s="38">
        <v>100</v>
      </c>
    </row>
    <row r="45" spans="1:5" x14ac:dyDescent="0.3">
      <c r="A45" s="5"/>
      <c r="B45" s="5"/>
      <c r="C45" s="5" t="s">
        <v>184</v>
      </c>
      <c r="D45" s="39">
        <v>0.02</v>
      </c>
      <c r="E45" s="39">
        <v>0.02</v>
      </c>
    </row>
    <row r="46" spans="1:5" x14ac:dyDescent="0.3">
      <c r="A46" s="5"/>
      <c r="B46" s="5"/>
      <c r="C46" s="5"/>
      <c r="D46" s="5"/>
      <c r="E46" s="5"/>
    </row>
    <row r="47" spans="1:5" s="2" customFormat="1" ht="30.45" customHeight="1" x14ac:dyDescent="0.3">
      <c r="A47" s="216"/>
      <c r="B47" s="216" t="s">
        <v>7</v>
      </c>
      <c r="C47" s="217"/>
      <c r="D47" s="218" t="s">
        <v>275</v>
      </c>
      <c r="E47" s="219" t="s">
        <v>276</v>
      </c>
    </row>
    <row r="48" spans="1:5" x14ac:dyDescent="0.3">
      <c r="B48" s="163" t="s">
        <v>220</v>
      </c>
      <c r="C48" s="190" t="s">
        <v>284</v>
      </c>
      <c r="D48" s="206">
        <f>'ES flows'!F20</f>
        <v>150</v>
      </c>
      <c r="E48" s="207">
        <f>'ES flows'!F21</f>
        <v>170</v>
      </c>
    </row>
    <row r="49" spans="1:5" x14ac:dyDescent="0.3">
      <c r="A49" s="5"/>
      <c r="B49" s="5"/>
      <c r="C49" s="5"/>
      <c r="D49" s="5"/>
      <c r="E49" s="5"/>
    </row>
    <row r="50" spans="1:5" x14ac:dyDescent="0.3">
      <c r="A50" s="5"/>
      <c r="B50" s="163" t="s">
        <v>221</v>
      </c>
      <c r="C50" s="190" t="s">
        <v>19</v>
      </c>
      <c r="D50" s="204">
        <f>'ES flows'!M20</f>
        <v>75</v>
      </c>
      <c r="E50" s="205">
        <f>'ES flows'!M21</f>
        <v>75</v>
      </c>
    </row>
    <row r="51" spans="1:5" x14ac:dyDescent="0.3">
      <c r="A51" s="5"/>
      <c r="B51" s="5"/>
      <c r="C51" s="5"/>
      <c r="D51" s="5"/>
      <c r="E51" s="5"/>
    </row>
    <row r="52" spans="1:5" x14ac:dyDescent="0.3">
      <c r="A52" s="5"/>
      <c r="B52" s="163" t="s">
        <v>222</v>
      </c>
      <c r="C52" s="164" t="s">
        <v>19</v>
      </c>
      <c r="D52" s="178">
        <f>D48*D50</f>
        <v>11250</v>
      </c>
      <c r="E52" s="179">
        <f>E48*E50</f>
        <v>12750</v>
      </c>
    </row>
    <row r="53" spans="1:5" x14ac:dyDescent="0.3">
      <c r="A53" s="5"/>
      <c r="B53" s="174"/>
      <c r="C53" s="177" t="s">
        <v>2</v>
      </c>
      <c r="D53" s="202">
        <f>D52</f>
        <v>11250</v>
      </c>
      <c r="E53" s="203">
        <f>E52</f>
        <v>12750</v>
      </c>
    </row>
    <row r="54" spans="1:5" x14ac:dyDescent="0.3">
      <c r="A54" s="5"/>
      <c r="B54" s="5"/>
      <c r="C54" s="5"/>
      <c r="D54" s="5"/>
      <c r="E54" s="5"/>
    </row>
    <row r="55" spans="1:5" x14ac:dyDescent="0.3">
      <c r="A55" s="5"/>
      <c r="B55" s="163" t="s">
        <v>173</v>
      </c>
      <c r="C55" s="164" t="s">
        <v>19</v>
      </c>
      <c r="D55" s="178">
        <f>PV(D$61,D$60,-D52)</f>
        <v>484856.45595126803</v>
      </c>
      <c r="E55" s="179">
        <f>PV(E$61,E$60,-E52)</f>
        <v>549503.98341143702</v>
      </c>
    </row>
    <row r="56" spans="1:5" x14ac:dyDescent="0.3">
      <c r="A56" s="5"/>
      <c r="B56" s="191"/>
      <c r="C56" s="177" t="s">
        <v>2</v>
      </c>
      <c r="D56" s="180">
        <f>D55</f>
        <v>484856.45595126803</v>
      </c>
      <c r="E56" s="181">
        <f>E55</f>
        <v>549503.98341143702</v>
      </c>
    </row>
    <row r="57" spans="1:5" x14ac:dyDescent="0.3">
      <c r="A57" s="5"/>
      <c r="B57" s="39"/>
      <c r="C57" s="5"/>
      <c r="D57" s="36"/>
      <c r="E57" s="36"/>
    </row>
    <row r="58" spans="1:5" ht="15" thickBot="1" x14ac:dyDescent="0.35">
      <c r="A58" s="5"/>
      <c r="B58" s="186" t="s">
        <v>88</v>
      </c>
      <c r="C58" s="188"/>
      <c r="D58" s="162"/>
      <c r="E58" s="189">
        <f>E56-D56</f>
        <v>64647.527460168989</v>
      </c>
    </row>
    <row r="59" spans="1:5" ht="15" thickTop="1" x14ac:dyDescent="0.3">
      <c r="A59" s="5"/>
      <c r="B59" s="5"/>
      <c r="C59" s="5"/>
      <c r="D59" s="36"/>
      <c r="E59" s="36"/>
    </row>
    <row r="60" spans="1:5" x14ac:dyDescent="0.3">
      <c r="A60" s="5"/>
      <c r="B60" s="5" t="s">
        <v>274</v>
      </c>
      <c r="C60" s="5" t="s">
        <v>281</v>
      </c>
      <c r="D60" s="38">
        <v>100</v>
      </c>
      <c r="E60" s="38">
        <v>100</v>
      </c>
    </row>
    <row r="61" spans="1:5" x14ac:dyDescent="0.3">
      <c r="A61" s="5"/>
      <c r="B61" s="5"/>
      <c r="C61" s="5" t="s">
        <v>184</v>
      </c>
      <c r="D61" s="39">
        <v>0.02</v>
      </c>
      <c r="E61" s="39">
        <v>0.02</v>
      </c>
    </row>
    <row r="62" spans="1:5" x14ac:dyDescent="0.3">
      <c r="A62" s="5"/>
      <c r="B62" s="39"/>
      <c r="C62" s="5"/>
      <c r="D62" s="36"/>
      <c r="E62" s="36"/>
    </row>
    <row r="63" spans="1:5" s="2" customFormat="1" ht="29.55" customHeight="1" x14ac:dyDescent="0.3">
      <c r="A63" s="224"/>
      <c r="B63" s="224" t="s">
        <v>215</v>
      </c>
      <c r="C63" s="225"/>
      <c r="D63" s="226" t="s">
        <v>275</v>
      </c>
      <c r="E63" s="227" t="s">
        <v>276</v>
      </c>
    </row>
    <row r="64" spans="1:5" ht="15.6" x14ac:dyDescent="0.35">
      <c r="B64" s="163" t="s">
        <v>220</v>
      </c>
      <c r="C64" s="164" t="s">
        <v>313</v>
      </c>
      <c r="D64" s="194">
        <f>'ES flows'!H25</f>
        <v>5</v>
      </c>
      <c r="E64" s="195">
        <f>'ES flows'!H26</f>
        <v>5</v>
      </c>
    </row>
    <row r="65" spans="1:5" x14ac:dyDescent="0.3">
      <c r="A65" s="5"/>
      <c r="B65" s="174"/>
      <c r="C65" s="175" t="s">
        <v>280</v>
      </c>
      <c r="D65" s="198">
        <f>'ES flows'!J25</f>
        <v>2400</v>
      </c>
      <c r="E65" s="199">
        <f>'ES flows'!J26</f>
        <v>2600</v>
      </c>
    </row>
    <row r="66" spans="1:5" x14ac:dyDescent="0.3">
      <c r="A66" s="5"/>
      <c r="B66" s="5"/>
      <c r="C66" s="5"/>
      <c r="D66" s="5"/>
      <c r="E66" s="5"/>
    </row>
    <row r="67" spans="1:5" x14ac:dyDescent="0.3">
      <c r="A67" s="5"/>
      <c r="B67" s="163" t="s">
        <v>221</v>
      </c>
      <c r="C67" s="164" t="s">
        <v>17</v>
      </c>
      <c r="D67" s="178">
        <f>'ES flows'!O25</f>
        <v>25</v>
      </c>
      <c r="E67" s="179">
        <f>'ES flows'!O26</f>
        <v>26</v>
      </c>
    </row>
    <row r="68" spans="1:5" x14ac:dyDescent="0.3">
      <c r="A68" s="5"/>
      <c r="B68" s="174"/>
      <c r="C68" s="175" t="s">
        <v>64</v>
      </c>
      <c r="D68" s="200">
        <f>'ES flows'!Q25</f>
        <v>5</v>
      </c>
      <c r="E68" s="201">
        <f>'ES flows'!Q26</f>
        <v>5</v>
      </c>
    </row>
    <row r="69" spans="1:5" x14ac:dyDescent="0.3">
      <c r="A69" s="5"/>
      <c r="B69" s="5"/>
      <c r="C69" s="5"/>
      <c r="D69" s="5"/>
      <c r="E69" s="5"/>
    </row>
    <row r="70" spans="1:5" x14ac:dyDescent="0.3">
      <c r="A70" s="5"/>
      <c r="B70" s="163" t="s">
        <v>222</v>
      </c>
      <c r="C70" s="164" t="s">
        <v>17</v>
      </c>
      <c r="D70" s="178">
        <f>D64*D67</f>
        <v>125</v>
      </c>
      <c r="E70" s="179">
        <f>E64*E67</f>
        <v>130</v>
      </c>
    </row>
    <row r="71" spans="1:5" x14ac:dyDescent="0.3">
      <c r="A71" s="5"/>
      <c r="B71" s="166"/>
      <c r="C71" s="167" t="s">
        <v>64</v>
      </c>
      <c r="D71" s="170">
        <f>D65*D68</f>
        <v>12000</v>
      </c>
      <c r="E71" s="171">
        <f>E65*E68</f>
        <v>13000</v>
      </c>
    </row>
    <row r="72" spans="1:5" x14ac:dyDescent="0.3">
      <c r="A72" s="5"/>
      <c r="B72" s="174"/>
      <c r="C72" s="177" t="s">
        <v>2</v>
      </c>
      <c r="D72" s="202">
        <f>D70+D71</f>
        <v>12125</v>
      </c>
      <c r="E72" s="203">
        <f>E70+E71</f>
        <v>13130</v>
      </c>
    </row>
    <row r="73" spans="1:5" x14ac:dyDescent="0.3">
      <c r="A73" s="5"/>
      <c r="B73" s="5"/>
      <c r="C73" s="5"/>
      <c r="D73" s="5"/>
      <c r="E73" s="5"/>
    </row>
    <row r="74" spans="1:5" x14ac:dyDescent="0.3">
      <c r="A74" s="5"/>
      <c r="B74" s="163" t="s">
        <v>173</v>
      </c>
      <c r="C74" s="164" t="s">
        <v>17</v>
      </c>
      <c r="D74" s="178">
        <f>PV(D$81,D$80,-D70)</f>
        <v>5387.2939550140891</v>
      </c>
      <c r="E74" s="179">
        <f>PV(E$81,E$80,-E70)</f>
        <v>5602.7857132146528</v>
      </c>
    </row>
    <row r="75" spans="1:5" x14ac:dyDescent="0.3">
      <c r="A75" s="5"/>
      <c r="B75" s="172"/>
      <c r="C75" s="167" t="s">
        <v>64</v>
      </c>
      <c r="D75" s="170">
        <f>PV(D$81,D$80,-D71)</f>
        <v>517180.21968135255</v>
      </c>
      <c r="E75" s="171">
        <f>PV(E$81,E$80,-E71)</f>
        <v>560278.57132146531</v>
      </c>
    </row>
    <row r="76" spans="1:5" x14ac:dyDescent="0.3">
      <c r="A76" s="5"/>
      <c r="B76" s="183"/>
      <c r="C76" s="177" t="s">
        <v>2</v>
      </c>
      <c r="D76" s="180">
        <f>D74+D75</f>
        <v>522567.51363636664</v>
      </c>
      <c r="E76" s="181">
        <f>E74+E75</f>
        <v>565881.35703467997</v>
      </c>
    </row>
    <row r="77" spans="1:5" x14ac:dyDescent="0.3">
      <c r="A77" s="5"/>
      <c r="B77" s="5"/>
      <c r="C77" s="5"/>
      <c r="D77" s="5"/>
      <c r="E77" s="5"/>
    </row>
    <row r="78" spans="1:5" ht="15" thickBot="1" x14ac:dyDescent="0.35">
      <c r="A78" s="5"/>
      <c r="B78" s="186" t="s">
        <v>88</v>
      </c>
      <c r="C78" s="188"/>
      <c r="D78" s="162"/>
      <c r="E78" s="189">
        <f>E76-D76</f>
        <v>43313.843398313329</v>
      </c>
    </row>
    <row r="79" spans="1:5" ht="15" thickTop="1" x14ac:dyDescent="0.3">
      <c r="A79" s="5"/>
      <c r="B79" s="5"/>
      <c r="C79" s="5"/>
      <c r="D79" s="36"/>
      <c r="E79" s="36"/>
    </row>
    <row r="80" spans="1:5" x14ac:dyDescent="0.3">
      <c r="A80" s="5"/>
      <c r="B80" s="5" t="s">
        <v>274</v>
      </c>
      <c r="C80" s="5" t="s">
        <v>281</v>
      </c>
      <c r="D80" s="38">
        <v>100</v>
      </c>
      <c r="E80" s="38">
        <v>100</v>
      </c>
    </row>
    <row r="81" spans="1:5" x14ac:dyDescent="0.3">
      <c r="A81" s="5"/>
      <c r="B81" s="5"/>
      <c r="C81" s="5" t="s">
        <v>184</v>
      </c>
      <c r="D81" s="39">
        <v>0.02</v>
      </c>
      <c r="E81" s="39">
        <v>0.02</v>
      </c>
    </row>
    <row r="82" spans="1:5" x14ac:dyDescent="0.3">
      <c r="A82" s="5"/>
      <c r="B82" s="5"/>
      <c r="C82" s="5"/>
      <c r="D82" s="5"/>
      <c r="E82" s="5"/>
    </row>
    <row r="83" spans="1:5" ht="36" customHeight="1" x14ac:dyDescent="0.3">
      <c r="A83" s="220"/>
      <c r="B83" s="220" t="s">
        <v>1</v>
      </c>
      <c r="C83" s="221"/>
      <c r="D83" s="222" t="s">
        <v>275</v>
      </c>
      <c r="E83" s="223" t="s">
        <v>276</v>
      </c>
    </row>
    <row r="84" spans="1:5" ht="15.6" x14ac:dyDescent="0.35">
      <c r="B84" s="163" t="s">
        <v>220</v>
      </c>
      <c r="C84" s="164" t="s">
        <v>313</v>
      </c>
      <c r="D84" s="194">
        <f>'ES flows'!H30</f>
        <v>20</v>
      </c>
      <c r="E84" s="195">
        <f>'ES flows'!H31</f>
        <v>19</v>
      </c>
    </row>
    <row r="85" spans="1:5" x14ac:dyDescent="0.3">
      <c r="A85" s="5"/>
      <c r="B85" s="174"/>
      <c r="C85" s="175" t="s">
        <v>283</v>
      </c>
      <c r="D85" s="198">
        <f>'ES flows'!I30</f>
        <v>7</v>
      </c>
      <c r="E85" s="199">
        <f>'ES flows'!I31</f>
        <v>7</v>
      </c>
    </row>
    <row r="86" spans="1:5" x14ac:dyDescent="0.3">
      <c r="A86" s="5"/>
      <c r="B86" s="5"/>
      <c r="C86" s="5"/>
      <c r="D86" s="5"/>
      <c r="E86" s="5"/>
    </row>
    <row r="87" spans="1:5" x14ac:dyDescent="0.3">
      <c r="A87" s="5"/>
      <c r="B87" s="163" t="s">
        <v>221</v>
      </c>
      <c r="C87" s="164" t="s">
        <v>17</v>
      </c>
      <c r="D87" s="178">
        <f>'ES flows'!O30</f>
        <v>25</v>
      </c>
      <c r="E87" s="179">
        <f>'ES flows'!O31</f>
        <v>26</v>
      </c>
    </row>
    <row r="88" spans="1:5" x14ac:dyDescent="0.3">
      <c r="A88" s="5"/>
      <c r="B88" s="174"/>
      <c r="C88" s="175" t="s">
        <v>20</v>
      </c>
      <c r="D88" s="200">
        <f>'ES flows'!P30</f>
        <v>100</v>
      </c>
      <c r="E88" s="201">
        <f>'ES flows'!P31</f>
        <v>100</v>
      </c>
    </row>
    <row r="89" spans="1:5" x14ac:dyDescent="0.3">
      <c r="A89" s="5"/>
      <c r="B89" s="5"/>
      <c r="C89" s="5"/>
      <c r="D89" s="5"/>
      <c r="E89" s="5"/>
    </row>
    <row r="90" spans="1:5" x14ac:dyDescent="0.3">
      <c r="A90" s="5"/>
      <c r="B90" s="163" t="s">
        <v>222</v>
      </c>
      <c r="C90" s="164" t="s">
        <v>17</v>
      </c>
      <c r="D90" s="178">
        <f>D84*D87</f>
        <v>500</v>
      </c>
      <c r="E90" s="179">
        <f>E84*E87</f>
        <v>494</v>
      </c>
    </row>
    <row r="91" spans="1:5" x14ac:dyDescent="0.3">
      <c r="A91" s="5"/>
      <c r="B91" s="166"/>
      <c r="C91" s="167" t="s">
        <v>20</v>
      </c>
      <c r="D91" s="170">
        <f>D85*D88</f>
        <v>700</v>
      </c>
      <c r="E91" s="171">
        <f>E85*E88</f>
        <v>700</v>
      </c>
    </row>
    <row r="92" spans="1:5" x14ac:dyDescent="0.3">
      <c r="A92" s="5"/>
      <c r="B92" s="174"/>
      <c r="C92" s="177" t="s">
        <v>2</v>
      </c>
      <c r="D92" s="202">
        <f>D90+D91</f>
        <v>1200</v>
      </c>
      <c r="E92" s="203">
        <f>E90+E91</f>
        <v>1194</v>
      </c>
    </row>
    <row r="93" spans="1:5" x14ac:dyDescent="0.3">
      <c r="A93" s="5"/>
      <c r="B93" s="5"/>
      <c r="C93" s="5"/>
      <c r="D93" s="5"/>
      <c r="E93" s="5"/>
    </row>
    <row r="94" spans="1:5" x14ac:dyDescent="0.3">
      <c r="A94" s="5"/>
      <c r="B94" s="163" t="s">
        <v>173</v>
      </c>
      <c r="C94" s="164" t="s">
        <v>17</v>
      </c>
      <c r="D94" s="178">
        <f>PV(D$101,D$100,-D90)</f>
        <v>21549.175820056356</v>
      </c>
      <c r="E94" s="179">
        <f>PV(E$101,E$100,-E90)</f>
        <v>21290.585710215681</v>
      </c>
    </row>
    <row r="95" spans="1:5" x14ac:dyDescent="0.3">
      <c r="A95" s="5"/>
      <c r="B95" s="172"/>
      <c r="C95" s="167" t="s">
        <v>20</v>
      </c>
      <c r="D95" s="170">
        <f>PV(D$101,D$100,-D91)</f>
        <v>30168.846148078901</v>
      </c>
      <c r="E95" s="171">
        <f>PV(E$101,E$100,-E91)</f>
        <v>30168.846148078901</v>
      </c>
    </row>
    <row r="96" spans="1:5" x14ac:dyDescent="0.3">
      <c r="A96" s="5"/>
      <c r="B96" s="183"/>
      <c r="C96" s="177" t="s">
        <v>2</v>
      </c>
      <c r="D96" s="180">
        <f>D94+D95</f>
        <v>51718.021968135261</v>
      </c>
      <c r="E96" s="181">
        <f>E94+E95</f>
        <v>51459.431858294585</v>
      </c>
    </row>
    <row r="97" spans="1:5" x14ac:dyDescent="0.3">
      <c r="A97" s="5"/>
      <c r="B97" s="5"/>
      <c r="C97" s="5"/>
      <c r="D97" s="5"/>
      <c r="E97" s="5"/>
    </row>
    <row r="98" spans="1:5" ht="15" thickBot="1" x14ac:dyDescent="0.35">
      <c r="A98" s="5"/>
      <c r="B98" s="186" t="s">
        <v>88</v>
      </c>
      <c r="C98" s="188"/>
      <c r="D98" s="162"/>
      <c r="E98" s="189">
        <f>E96-D96</f>
        <v>-258.59010984067572</v>
      </c>
    </row>
    <row r="99" spans="1:5" ht="15" thickTop="1" x14ac:dyDescent="0.3">
      <c r="A99" s="5"/>
      <c r="B99" s="5"/>
      <c r="C99" s="5"/>
      <c r="D99" s="36"/>
      <c r="E99" s="36"/>
    </row>
    <row r="100" spans="1:5" x14ac:dyDescent="0.3">
      <c r="A100" s="5"/>
      <c r="B100" s="5" t="s">
        <v>274</v>
      </c>
      <c r="C100" s="5" t="s">
        <v>281</v>
      </c>
      <c r="D100" s="38">
        <v>100</v>
      </c>
      <c r="E100" s="38">
        <v>100</v>
      </c>
    </row>
    <row r="101" spans="1:5" x14ac:dyDescent="0.3">
      <c r="A101" s="5"/>
      <c r="B101" s="5"/>
      <c r="C101" s="5" t="s">
        <v>184</v>
      </c>
      <c r="D101" s="39">
        <v>0.02</v>
      </c>
      <c r="E101" s="39">
        <v>0.02</v>
      </c>
    </row>
    <row r="102" spans="1:5" x14ac:dyDescent="0.3">
      <c r="A102" s="5"/>
      <c r="B102" s="5"/>
      <c r="C102" s="5"/>
      <c r="D102" s="5"/>
      <c r="E102" s="5"/>
    </row>
    <row r="103" spans="1:5" ht="31.2" customHeight="1" x14ac:dyDescent="0.3">
      <c r="A103" s="228"/>
      <c r="B103" s="228" t="s">
        <v>13</v>
      </c>
      <c r="C103" s="229"/>
      <c r="D103" s="230" t="s">
        <v>275</v>
      </c>
      <c r="E103" s="231" t="s">
        <v>276</v>
      </c>
    </row>
    <row r="104" spans="1:5" x14ac:dyDescent="0.3">
      <c r="B104" s="163" t="s">
        <v>220</v>
      </c>
      <c r="C104" s="164" t="s">
        <v>282</v>
      </c>
      <c r="D104" s="164">
        <f>'ES flows'!G35</f>
        <v>6</v>
      </c>
      <c r="E104" s="165">
        <f>'ES flows'!G36</f>
        <v>6</v>
      </c>
    </row>
    <row r="105" spans="1:5" ht="15.6" x14ac:dyDescent="0.35">
      <c r="A105" s="5"/>
      <c r="B105" s="166"/>
      <c r="C105" s="167" t="s">
        <v>313</v>
      </c>
      <c r="D105" s="167">
        <f>'ES flows'!H35</f>
        <v>250</v>
      </c>
      <c r="E105" s="168">
        <f>'ES flows'!H36</f>
        <v>250</v>
      </c>
    </row>
    <row r="106" spans="1:5" x14ac:dyDescent="0.3">
      <c r="A106" s="5"/>
      <c r="B106" s="174"/>
      <c r="C106" s="175" t="s">
        <v>280</v>
      </c>
      <c r="D106" s="175">
        <f>'ES flows'!J35</f>
        <v>800</v>
      </c>
      <c r="E106" s="176">
        <f>'ES flows'!J36</f>
        <v>700</v>
      </c>
    </row>
    <row r="107" spans="1:5" x14ac:dyDescent="0.3">
      <c r="A107" s="5"/>
      <c r="B107" s="5"/>
      <c r="C107" s="5"/>
      <c r="D107" s="5"/>
      <c r="E107" s="5"/>
    </row>
    <row r="108" spans="1:5" x14ac:dyDescent="0.3">
      <c r="A108" s="5"/>
      <c r="B108" s="163" t="s">
        <v>221</v>
      </c>
      <c r="C108" s="164" t="s">
        <v>25</v>
      </c>
      <c r="D108" s="178">
        <f>'ES flows'!N35</f>
        <v>340</v>
      </c>
      <c r="E108" s="179">
        <f>'ES flows'!N36</f>
        <v>370</v>
      </c>
    </row>
    <row r="109" spans="1:5" x14ac:dyDescent="0.3">
      <c r="A109" s="5"/>
      <c r="B109" s="166"/>
      <c r="C109" s="167" t="s">
        <v>17</v>
      </c>
      <c r="D109" s="170">
        <f>'ES flows'!O35</f>
        <v>25</v>
      </c>
      <c r="E109" s="171">
        <f>'ES flows'!O36</f>
        <v>26</v>
      </c>
    </row>
    <row r="110" spans="1:5" x14ac:dyDescent="0.3">
      <c r="A110" s="5"/>
      <c r="B110" s="174"/>
      <c r="C110" s="175" t="s">
        <v>21</v>
      </c>
      <c r="D110" s="200">
        <f>'ES flows'!Q35</f>
        <v>5</v>
      </c>
      <c r="E110" s="201">
        <f>'ES flows'!Q36</f>
        <v>5</v>
      </c>
    </row>
    <row r="111" spans="1:5" x14ac:dyDescent="0.3">
      <c r="A111" s="5"/>
      <c r="B111" s="5"/>
      <c r="C111" s="5"/>
      <c r="D111" s="5"/>
      <c r="E111" s="5"/>
    </row>
    <row r="112" spans="1:5" x14ac:dyDescent="0.3">
      <c r="A112" s="5"/>
      <c r="B112" s="163" t="s">
        <v>222</v>
      </c>
      <c r="C112" s="164" t="s">
        <v>25</v>
      </c>
      <c r="D112" s="178">
        <f t="shared" ref="D112:E114" si="2">D104*D108</f>
        <v>2040</v>
      </c>
      <c r="E112" s="179">
        <f t="shared" si="2"/>
        <v>2220</v>
      </c>
    </row>
    <row r="113" spans="1:5" x14ac:dyDescent="0.3">
      <c r="A113" s="5"/>
      <c r="B113" s="166"/>
      <c r="C113" s="167" t="s">
        <v>17</v>
      </c>
      <c r="D113" s="170">
        <f t="shared" si="2"/>
        <v>6250</v>
      </c>
      <c r="E113" s="171">
        <f t="shared" si="2"/>
        <v>6500</v>
      </c>
    </row>
    <row r="114" spans="1:5" x14ac:dyDescent="0.3">
      <c r="A114" s="5"/>
      <c r="B114" s="166"/>
      <c r="C114" s="167" t="s">
        <v>21</v>
      </c>
      <c r="D114" s="170">
        <f t="shared" si="2"/>
        <v>4000</v>
      </c>
      <c r="E114" s="171">
        <f t="shared" si="2"/>
        <v>3500</v>
      </c>
    </row>
    <row r="115" spans="1:5" x14ac:dyDescent="0.3">
      <c r="A115" s="5"/>
      <c r="B115" s="174"/>
      <c r="C115" s="177" t="s">
        <v>2</v>
      </c>
      <c r="D115" s="202">
        <f>D112+D113+D114</f>
        <v>12290</v>
      </c>
      <c r="E115" s="203">
        <f>E112+E113+E114</f>
        <v>12220</v>
      </c>
    </row>
    <row r="116" spans="1:5" x14ac:dyDescent="0.3">
      <c r="A116" s="5"/>
      <c r="B116" s="5"/>
      <c r="C116" s="5"/>
      <c r="D116" s="36"/>
      <c r="E116" s="36"/>
    </row>
    <row r="117" spans="1:5" x14ac:dyDescent="0.3">
      <c r="A117" s="5"/>
      <c r="B117" s="163" t="s">
        <v>173</v>
      </c>
      <c r="C117" s="164" t="s">
        <v>25</v>
      </c>
      <c r="D117" s="178">
        <f t="shared" ref="D117:E119" si="3">PV(D$125,D$124,-D112)</f>
        <v>87920.63734582992</v>
      </c>
      <c r="E117" s="179">
        <f t="shared" si="3"/>
        <v>95678.340641050221</v>
      </c>
    </row>
    <row r="118" spans="1:5" x14ac:dyDescent="0.3">
      <c r="A118" s="5"/>
      <c r="B118" s="172"/>
      <c r="C118" s="167" t="s">
        <v>17</v>
      </c>
      <c r="D118" s="170">
        <f t="shared" si="3"/>
        <v>269364.69775070448</v>
      </c>
      <c r="E118" s="171">
        <f t="shared" si="3"/>
        <v>280139.28566073265</v>
      </c>
    </row>
    <row r="119" spans="1:5" x14ac:dyDescent="0.3">
      <c r="A119" s="5"/>
      <c r="B119" s="173"/>
      <c r="C119" s="167" t="s">
        <v>21</v>
      </c>
      <c r="D119" s="170">
        <f t="shared" si="3"/>
        <v>172393.40656045085</v>
      </c>
      <c r="E119" s="171">
        <f t="shared" si="3"/>
        <v>150844.23074039447</v>
      </c>
    </row>
    <row r="120" spans="1:5" x14ac:dyDescent="0.3">
      <c r="A120" s="5"/>
      <c r="B120" s="174"/>
      <c r="C120" s="177" t="s">
        <v>2</v>
      </c>
      <c r="D120" s="180">
        <f>D117+D118+D119</f>
        <v>529678.74165698525</v>
      </c>
      <c r="E120" s="181">
        <f>E117+E118+E119</f>
        <v>526661.85704217735</v>
      </c>
    </row>
    <row r="121" spans="1:5" x14ac:dyDescent="0.3">
      <c r="A121" s="5"/>
      <c r="B121" s="5"/>
      <c r="C121" s="5"/>
      <c r="D121" s="56"/>
      <c r="E121" s="56"/>
    </row>
    <row r="122" spans="1:5" ht="15" thickBot="1" x14ac:dyDescent="0.35">
      <c r="A122" s="5"/>
      <c r="B122" s="186" t="s">
        <v>88</v>
      </c>
      <c r="C122" s="188"/>
      <c r="D122" s="162"/>
      <c r="E122" s="182">
        <f>E120-D120</f>
        <v>-3016.8846148079028</v>
      </c>
    </row>
    <row r="123" spans="1:5" ht="15" thickTop="1" x14ac:dyDescent="0.3">
      <c r="A123" s="5"/>
      <c r="B123" s="5"/>
      <c r="C123" s="5"/>
      <c r="D123" s="36"/>
      <c r="E123" s="36"/>
    </row>
    <row r="124" spans="1:5" x14ac:dyDescent="0.3">
      <c r="A124" s="6"/>
      <c r="B124" s="5" t="s">
        <v>274</v>
      </c>
      <c r="C124" s="5" t="s">
        <v>281</v>
      </c>
      <c r="D124" s="38">
        <v>100</v>
      </c>
      <c r="E124" s="38">
        <v>100</v>
      </c>
    </row>
    <row r="125" spans="1:5" x14ac:dyDescent="0.3">
      <c r="A125" s="6"/>
      <c r="B125" s="5"/>
      <c r="C125" s="5" t="s">
        <v>184</v>
      </c>
      <c r="D125" s="39">
        <v>0.02</v>
      </c>
      <c r="E125" s="39">
        <v>0.02</v>
      </c>
    </row>
    <row r="126" spans="1:5" x14ac:dyDescent="0.3">
      <c r="A126" s="6"/>
      <c r="B126" s="6"/>
      <c r="C126" s="6"/>
      <c r="D126" s="36"/>
      <c r="E126" s="36"/>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14224-E44A-4949-AE7A-AC9AA0682F08}">
  <dimension ref="A1:R226"/>
  <sheetViews>
    <sheetView zoomScale="85" zoomScaleNormal="85" workbookViewId="0"/>
  </sheetViews>
  <sheetFormatPr defaultColWidth="10.77734375" defaultRowHeight="14.4" x14ac:dyDescent="0.3"/>
  <cols>
    <col min="2" max="2" width="27.44140625" bestFit="1" customWidth="1"/>
    <col min="3" max="4" width="11.44140625" bestFit="1" customWidth="1"/>
    <col min="5" max="5" width="11.109375" bestFit="1" customWidth="1"/>
    <col min="6" max="6" width="11.44140625" bestFit="1" customWidth="1"/>
    <col min="11" max="11" width="10.77734375" customWidth="1"/>
    <col min="14" max="14" width="13" customWidth="1"/>
  </cols>
  <sheetData>
    <row r="1" spans="1:18" s="2" customFormat="1" x14ac:dyDescent="0.3">
      <c r="A1" s="3" t="s">
        <v>287</v>
      </c>
    </row>
    <row r="3" spans="1:18" x14ac:dyDescent="0.3">
      <c r="A3" s="208" t="s">
        <v>0</v>
      </c>
      <c r="B3" s="208"/>
      <c r="C3" s="208"/>
      <c r="D3" s="208"/>
      <c r="E3" s="208"/>
      <c r="F3" s="208"/>
      <c r="G3" s="208"/>
      <c r="H3" s="208"/>
      <c r="I3" s="208"/>
      <c r="J3" s="208"/>
      <c r="K3" s="208"/>
      <c r="L3" s="208"/>
      <c r="M3" s="208"/>
      <c r="N3" s="208"/>
      <c r="O3" s="208"/>
      <c r="P3" s="208"/>
      <c r="Q3" s="208"/>
      <c r="R3" s="208"/>
    </row>
    <row r="4" spans="1:18" s="2" customFormat="1" x14ac:dyDescent="0.3">
      <c r="A4" s="3"/>
    </row>
    <row r="5" spans="1:18" s="2" customFormat="1" x14ac:dyDescent="0.3">
      <c r="A5" s="3" t="s">
        <v>247</v>
      </c>
      <c r="B5" s="232"/>
      <c r="C5" s="784" t="s">
        <v>8</v>
      </c>
      <c r="D5" s="786"/>
      <c r="E5" s="785"/>
      <c r="F5" s="784" t="s">
        <v>24</v>
      </c>
      <c r="G5" s="786"/>
      <c r="H5" s="785"/>
      <c r="I5" s="786" t="s">
        <v>241</v>
      </c>
      <c r="J5" s="786"/>
      <c r="K5" s="784" t="s">
        <v>87</v>
      </c>
      <c r="L5" s="786"/>
      <c r="M5" s="785"/>
      <c r="N5" s="786" t="s">
        <v>240</v>
      </c>
      <c r="O5" s="786"/>
      <c r="P5" s="786"/>
      <c r="Q5" s="784" t="s">
        <v>244</v>
      </c>
      <c r="R5" s="785"/>
    </row>
    <row r="6" spans="1:18" x14ac:dyDescent="0.3">
      <c r="B6" s="236"/>
      <c r="C6" s="236" t="s">
        <v>91</v>
      </c>
      <c r="D6" s="18" t="s">
        <v>92</v>
      </c>
      <c r="E6" s="241" t="s">
        <v>224</v>
      </c>
      <c r="F6" s="236" t="s">
        <v>11</v>
      </c>
      <c r="G6" s="18" t="s">
        <v>12</v>
      </c>
      <c r="H6" s="241" t="s">
        <v>89</v>
      </c>
      <c r="I6" s="18" t="s">
        <v>242</v>
      </c>
      <c r="J6" s="18" t="s">
        <v>243</v>
      </c>
      <c r="K6" s="236" t="s">
        <v>174</v>
      </c>
      <c r="L6" s="18" t="s">
        <v>175</v>
      </c>
      <c r="M6" s="241" t="s">
        <v>176</v>
      </c>
      <c r="N6" s="18" t="s">
        <v>9</v>
      </c>
      <c r="O6" s="18" t="s">
        <v>10</v>
      </c>
      <c r="P6" s="18" t="s">
        <v>90</v>
      </c>
      <c r="Q6" s="236" t="s">
        <v>245</v>
      </c>
      <c r="R6" s="241" t="s">
        <v>246</v>
      </c>
    </row>
    <row r="7" spans="1:18" s="2" customFormat="1" x14ac:dyDescent="0.3">
      <c r="B7" s="236"/>
      <c r="C7" s="275" t="s">
        <v>254</v>
      </c>
      <c r="D7" s="276"/>
      <c r="E7" s="277"/>
      <c r="F7" s="275" t="s">
        <v>255</v>
      </c>
      <c r="G7" s="276"/>
      <c r="H7" s="277"/>
      <c r="I7" s="276" t="s">
        <v>251</v>
      </c>
      <c r="J7" s="276"/>
      <c r="K7" s="275" t="s">
        <v>252</v>
      </c>
      <c r="L7" s="276"/>
      <c r="M7" s="277"/>
      <c r="N7" s="276" t="s">
        <v>256</v>
      </c>
      <c r="O7" s="276"/>
      <c r="P7" s="276"/>
      <c r="Q7" s="275" t="s">
        <v>253</v>
      </c>
      <c r="R7" s="241"/>
    </row>
    <row r="8" spans="1:18" s="2" customFormat="1" x14ac:dyDescent="0.3">
      <c r="B8" s="166" t="s">
        <v>16</v>
      </c>
      <c r="C8" s="236">
        <f>'Extent account'!$F$4</f>
        <v>40</v>
      </c>
      <c r="D8" s="18">
        <f>'Extent account'!$F$16</f>
        <v>38</v>
      </c>
      <c r="E8" s="241">
        <f>D8-C8</f>
        <v>-2</v>
      </c>
      <c r="F8" s="252">
        <f t="shared" ref="F8:G10" si="0">Q8/K8</f>
        <v>25.859010984067631</v>
      </c>
      <c r="G8" s="248">
        <f t="shared" si="0"/>
        <v>28.013928566073261</v>
      </c>
      <c r="H8" s="253">
        <f>G8-F8</f>
        <v>2.1549175820056305</v>
      </c>
      <c r="I8" s="18">
        <f>'NPV by ET'!D4</f>
        <v>150</v>
      </c>
      <c r="J8" s="18">
        <f>'NPV by ET'!E4</f>
        <v>120</v>
      </c>
      <c r="K8" s="236">
        <f t="shared" ref="K8:L10" si="1">I8*100</f>
        <v>15000</v>
      </c>
      <c r="L8" s="18">
        <f t="shared" si="1"/>
        <v>12000</v>
      </c>
      <c r="M8" s="241">
        <f>L8-K8</f>
        <v>-3000</v>
      </c>
      <c r="N8" s="18">
        <f t="shared" ref="N8:O10" si="2">K8/C8</f>
        <v>375</v>
      </c>
      <c r="O8" s="18">
        <f t="shared" si="2"/>
        <v>315.78947368421052</v>
      </c>
      <c r="P8" s="18">
        <f>O8-N8</f>
        <v>-59.21052631578948</v>
      </c>
      <c r="Q8" s="256">
        <f>'NPV by ET'!D17</f>
        <v>387885.16476101446</v>
      </c>
      <c r="R8" s="171">
        <f>'NPV by ET'!E17</f>
        <v>336167.14279287914</v>
      </c>
    </row>
    <row r="9" spans="1:18" s="2" customFormat="1" x14ac:dyDescent="0.3">
      <c r="B9" s="166" t="s">
        <v>17</v>
      </c>
      <c r="C9" s="236">
        <f>'Extent account'!$F$4</f>
        <v>40</v>
      </c>
      <c r="D9" s="18">
        <f>'Extent account'!$F$16</f>
        <v>38</v>
      </c>
      <c r="E9" s="241">
        <f>D9-C9</f>
        <v>-2</v>
      </c>
      <c r="F9" s="252">
        <f t="shared" si="0"/>
        <v>10.774587910028178</v>
      </c>
      <c r="G9" s="248">
        <f t="shared" si="0"/>
        <v>11.205571426429307</v>
      </c>
      <c r="H9" s="253">
        <f>G9-F9</f>
        <v>0.43098351640112931</v>
      </c>
      <c r="I9" s="18">
        <f>'NPV by ET'!D5</f>
        <v>160</v>
      </c>
      <c r="J9" s="18">
        <f>'NPV by ET'!E5</f>
        <v>125</v>
      </c>
      <c r="K9" s="236">
        <f t="shared" si="1"/>
        <v>16000</v>
      </c>
      <c r="L9" s="18">
        <f t="shared" si="1"/>
        <v>12500</v>
      </c>
      <c r="M9" s="241">
        <f>L9-K9</f>
        <v>-3500</v>
      </c>
      <c r="N9" s="18">
        <f t="shared" si="2"/>
        <v>400</v>
      </c>
      <c r="O9" s="18">
        <f t="shared" si="2"/>
        <v>328.94736842105266</v>
      </c>
      <c r="P9" s="18">
        <f>O9-N9</f>
        <v>-71.052631578947341</v>
      </c>
      <c r="Q9" s="256">
        <f>'NPV by ET'!D18</f>
        <v>172393.40656045085</v>
      </c>
      <c r="R9" s="171">
        <f>'NPV by ET'!E18</f>
        <v>140069.64283036633</v>
      </c>
    </row>
    <row r="10" spans="1:18" s="2" customFormat="1" x14ac:dyDescent="0.3">
      <c r="B10" s="174" t="s">
        <v>21</v>
      </c>
      <c r="C10" s="250">
        <f>'Extent account'!$F$4</f>
        <v>40</v>
      </c>
      <c r="D10" s="185">
        <f>'Extent account'!$F$16</f>
        <v>38</v>
      </c>
      <c r="E10" s="251">
        <f>D10-C10</f>
        <v>-2</v>
      </c>
      <c r="F10" s="254">
        <f t="shared" si="0"/>
        <v>2.1549175820056354</v>
      </c>
      <c r="G10" s="249">
        <f t="shared" si="0"/>
        <v>2.1549175820056359</v>
      </c>
      <c r="H10" s="255">
        <f>G10-F10</f>
        <v>0</v>
      </c>
      <c r="I10" s="185">
        <f>'NPV by ET'!D6</f>
        <v>1600</v>
      </c>
      <c r="J10" s="185">
        <f>'NPV by ET'!E6</f>
        <v>1450</v>
      </c>
      <c r="K10" s="250">
        <f t="shared" si="1"/>
        <v>160000</v>
      </c>
      <c r="L10" s="185">
        <f t="shared" si="1"/>
        <v>145000</v>
      </c>
      <c r="M10" s="251">
        <f>L10-K10</f>
        <v>-15000</v>
      </c>
      <c r="N10" s="185">
        <f t="shared" si="2"/>
        <v>4000</v>
      </c>
      <c r="O10" s="185">
        <f t="shared" si="2"/>
        <v>3815.7894736842104</v>
      </c>
      <c r="P10" s="185">
        <f>O10-N10</f>
        <v>-184.21052631578959</v>
      </c>
      <c r="Q10" s="257">
        <f>'NPV by ET'!D19</f>
        <v>344786.8131209017</v>
      </c>
      <c r="R10" s="201">
        <f>'NPV by ET'!E19</f>
        <v>312463.04939081718</v>
      </c>
    </row>
    <row r="11" spans="1:18" s="2" customFormat="1" x14ac:dyDescent="0.3">
      <c r="B11" s="5"/>
      <c r="F11" s="1"/>
      <c r="G11" s="1"/>
      <c r="H11" s="1"/>
      <c r="Q11" s="57"/>
      <c r="R11" s="57"/>
    </row>
    <row r="12" spans="1:18" s="20" customFormat="1" x14ac:dyDescent="0.3">
      <c r="B12" s="61"/>
      <c r="F12" s="62"/>
      <c r="G12" s="62"/>
      <c r="H12" s="62"/>
      <c r="Q12" s="63"/>
      <c r="R12" s="63"/>
    </row>
    <row r="13" spans="1:18" s="2" customFormat="1" x14ac:dyDescent="0.3">
      <c r="A13" s="3" t="s">
        <v>249</v>
      </c>
    </row>
    <row r="14" spans="1:18" x14ac:dyDescent="0.3">
      <c r="B14" s="258"/>
      <c r="C14" s="261" t="s">
        <v>225</v>
      </c>
      <c r="D14" s="233" t="s">
        <v>226</v>
      </c>
      <c r="E14" s="233" t="s">
        <v>227</v>
      </c>
      <c r="F14" s="235" t="s">
        <v>228</v>
      </c>
      <c r="G14" s="2"/>
      <c r="H14" s="261" t="s">
        <v>229</v>
      </c>
      <c r="I14" s="233" t="s">
        <v>230</v>
      </c>
      <c r="J14" s="233" t="s">
        <v>231</v>
      </c>
      <c r="K14" s="235" t="s">
        <v>232</v>
      </c>
      <c r="L14" s="2"/>
      <c r="M14" s="261" t="s">
        <v>233</v>
      </c>
      <c r="N14" s="233" t="s">
        <v>234</v>
      </c>
      <c r="O14" s="233" t="s">
        <v>235</v>
      </c>
      <c r="P14" s="235" t="s">
        <v>236</v>
      </c>
      <c r="Q14" s="2"/>
    </row>
    <row r="15" spans="1:18" x14ac:dyDescent="0.3">
      <c r="B15" s="259" t="s">
        <v>16</v>
      </c>
      <c r="C15" s="262">
        <f>F8*N8</f>
        <v>9697.1291190253614</v>
      </c>
      <c r="D15" s="263">
        <f>F8*O8</f>
        <v>8166.0034686529361</v>
      </c>
      <c r="E15" s="263">
        <f>G8*N8</f>
        <v>10505.223212277473</v>
      </c>
      <c r="F15" s="264">
        <f>G8*O8</f>
        <v>8846.5037577073454</v>
      </c>
      <c r="G15" s="58"/>
      <c r="H15" s="262">
        <f>F8*C8</f>
        <v>1034.3604393627052</v>
      </c>
      <c r="I15" s="263">
        <f>F8*D8</f>
        <v>982.64241739456997</v>
      </c>
      <c r="J15" s="263">
        <f>G8*C8</f>
        <v>1120.5571426429306</v>
      </c>
      <c r="K15" s="264">
        <f>G8*D8</f>
        <v>1064.5292855107839</v>
      </c>
      <c r="L15" s="58"/>
      <c r="M15" s="262">
        <f>N8*C8</f>
        <v>15000</v>
      </c>
      <c r="N15" s="263">
        <f>N8*D8</f>
        <v>14250</v>
      </c>
      <c r="O15" s="263">
        <f>O8*C8</f>
        <v>12631.57894736842</v>
      </c>
      <c r="P15" s="264">
        <f>O8*D8</f>
        <v>12000</v>
      </c>
      <c r="Q15" s="2"/>
    </row>
    <row r="16" spans="1:18" x14ac:dyDescent="0.3">
      <c r="B16" s="259" t="s">
        <v>17</v>
      </c>
      <c r="C16" s="262">
        <f>F9*N9</f>
        <v>4309.8351640112714</v>
      </c>
      <c r="D16" s="263">
        <f>F9*O9</f>
        <v>3544.2723388250588</v>
      </c>
      <c r="E16" s="263">
        <f>G9*N9</f>
        <v>4482.2285705717231</v>
      </c>
      <c r="F16" s="264">
        <f>G9*O9</f>
        <v>3686.0432323780619</v>
      </c>
      <c r="G16" s="58"/>
      <c r="H16" s="262">
        <f>F9*C9</f>
        <v>430.98351640112708</v>
      </c>
      <c r="I16" s="263">
        <f>F9*D9</f>
        <v>409.43434058107073</v>
      </c>
      <c r="J16" s="263">
        <f>G9*C9</f>
        <v>448.22285705717229</v>
      </c>
      <c r="K16" s="264">
        <f>G9*D9</f>
        <v>425.81171420431366</v>
      </c>
      <c r="L16" s="58"/>
      <c r="M16" s="262">
        <f>N9*C9</f>
        <v>16000</v>
      </c>
      <c r="N16" s="263">
        <f>N9*D9</f>
        <v>15200</v>
      </c>
      <c r="O16" s="263">
        <f>O9*C9</f>
        <v>13157.894736842107</v>
      </c>
      <c r="P16" s="264">
        <f>O9*D9</f>
        <v>12500.000000000002</v>
      </c>
      <c r="Q16" s="2"/>
    </row>
    <row r="17" spans="1:17" x14ac:dyDescent="0.3">
      <c r="B17" s="260" t="s">
        <v>21</v>
      </c>
      <c r="C17" s="265">
        <f>F10*N10</f>
        <v>8619.6703280225411</v>
      </c>
      <c r="D17" s="266">
        <f>F10*O10</f>
        <v>8222.7118260741354</v>
      </c>
      <c r="E17" s="266">
        <f>G10*N10</f>
        <v>8619.6703280225429</v>
      </c>
      <c r="F17" s="267">
        <f>G10*O10</f>
        <v>8222.7118260741372</v>
      </c>
      <c r="G17" s="58"/>
      <c r="H17" s="265">
        <f>F10*C10</f>
        <v>86.196703280225421</v>
      </c>
      <c r="I17" s="266">
        <f>F10*D10</f>
        <v>81.886868116214146</v>
      </c>
      <c r="J17" s="266">
        <f>G10*C10</f>
        <v>86.196703280225435</v>
      </c>
      <c r="K17" s="267">
        <f>G10*D10</f>
        <v>81.88686811621416</v>
      </c>
      <c r="L17" s="58"/>
      <c r="M17" s="265">
        <f>N10*C10</f>
        <v>160000</v>
      </c>
      <c r="N17" s="266">
        <f>N10*D10</f>
        <v>152000</v>
      </c>
      <c r="O17" s="266">
        <f>O10*C10</f>
        <v>152631.57894736843</v>
      </c>
      <c r="P17" s="267">
        <f>O10*D10</f>
        <v>145000</v>
      </c>
      <c r="Q17" s="2"/>
    </row>
    <row r="18" spans="1:17" x14ac:dyDescent="0.3">
      <c r="B18" s="2"/>
      <c r="C18" s="58"/>
      <c r="D18" s="58"/>
      <c r="E18" s="58"/>
      <c r="F18" s="58"/>
      <c r="G18" s="58"/>
      <c r="H18" s="58"/>
      <c r="I18" s="58"/>
      <c r="J18" s="58"/>
      <c r="K18" s="58"/>
      <c r="L18" s="58"/>
      <c r="M18" s="58"/>
      <c r="N18" s="58"/>
      <c r="O18" s="58"/>
      <c r="P18" s="58"/>
      <c r="Q18" s="2"/>
    </row>
    <row r="19" spans="1:17" s="2" customFormat="1" ht="15.6" x14ac:dyDescent="0.3">
      <c r="B19" s="7"/>
      <c r="C19" s="59"/>
      <c r="D19" s="59"/>
      <c r="E19" s="59"/>
      <c r="F19" s="59"/>
      <c r="G19" s="59"/>
      <c r="H19" s="59"/>
      <c r="I19" s="59"/>
      <c r="J19" s="59"/>
      <c r="K19" s="59"/>
      <c r="L19" s="59"/>
      <c r="M19" s="60"/>
      <c r="N19" s="60"/>
      <c r="O19" s="60"/>
      <c r="P19" s="60"/>
    </row>
    <row r="20" spans="1:17" x14ac:dyDescent="0.3">
      <c r="A20" s="3" t="s">
        <v>248</v>
      </c>
      <c r="B20" s="2"/>
      <c r="C20" s="2"/>
      <c r="D20" s="2"/>
      <c r="E20" s="2"/>
      <c r="F20" s="2"/>
      <c r="G20" s="2"/>
      <c r="H20" s="2"/>
      <c r="I20" s="2"/>
      <c r="J20" s="2"/>
      <c r="K20" s="2"/>
      <c r="L20" s="2"/>
      <c r="M20" s="2"/>
      <c r="N20" s="2"/>
      <c r="O20" s="2"/>
      <c r="P20" s="2"/>
      <c r="Q20" s="2"/>
    </row>
    <row r="21" spans="1:17" ht="31.2" x14ac:dyDescent="0.3">
      <c r="B21" s="261"/>
      <c r="C21" s="268" t="s">
        <v>237</v>
      </c>
      <c r="D21" s="268" t="s">
        <v>239</v>
      </c>
      <c r="E21" s="268" t="s">
        <v>238</v>
      </c>
      <c r="F21" s="269" t="s">
        <v>2</v>
      </c>
      <c r="G21" s="2"/>
      <c r="H21" s="2"/>
      <c r="I21" s="2"/>
      <c r="J21" s="2"/>
      <c r="K21" s="2"/>
      <c r="L21" s="2"/>
      <c r="M21" s="2"/>
      <c r="N21" s="2"/>
      <c r="O21" s="2"/>
      <c r="P21" s="2"/>
      <c r="Q21" s="2"/>
    </row>
    <row r="22" spans="1:17" x14ac:dyDescent="0.3">
      <c r="B22" s="166" t="s">
        <v>16</v>
      </c>
      <c r="C22" s="31">
        <f>((1/3*C15)+(1/6*D15)+(1/6*E15)+(1/3*F15))*E8</f>
        <v>-18586.164144798604</v>
      </c>
      <c r="D22" s="31">
        <f>((1/3*H15)+(1/6*I15)+(1/6*J15)+(1/3*K15))*P8</f>
        <v>-62180.71391234683</v>
      </c>
      <c r="E22" s="31">
        <f>((1/3*M15)+(1/6*N15)+(1/6*O15)+(1/3*P15))*H8</f>
        <v>29048.856089010111</v>
      </c>
      <c r="F22" s="270">
        <f>C22+D22+E22</f>
        <v>-51718.021968135319</v>
      </c>
      <c r="G22" s="2"/>
      <c r="H22" s="2"/>
      <c r="I22" s="2"/>
      <c r="J22" s="2"/>
      <c r="K22" s="2"/>
      <c r="L22" s="2"/>
      <c r="M22" s="2"/>
      <c r="N22" s="2"/>
      <c r="O22" s="2"/>
      <c r="P22" s="2"/>
      <c r="Q22" s="2"/>
    </row>
    <row r="23" spans="1:17" x14ac:dyDescent="0.3">
      <c r="B23" s="166" t="s">
        <v>17</v>
      </c>
      <c r="C23" s="31">
        <f>((1/3*C16)+(1/6*D16)+(1/6*E16)+(1/3*F16))*E9</f>
        <v>-8006.0859007251493</v>
      </c>
      <c r="D23" s="31">
        <f>((1/3*H16)+(1/6*I16)+(1/6*J16)+(1/3*K16))*P9</f>
        <v>-30448.985433739617</v>
      </c>
      <c r="E23" s="31">
        <f>((1/3*M16)+(1/6*N16)+(1/6*O16)+(1/3*P16))*H9</f>
        <v>6131.3076043802757</v>
      </c>
      <c r="F23" s="270">
        <f>C23+D23+E23</f>
        <v>-32323.763730084491</v>
      </c>
      <c r="G23" s="2"/>
      <c r="H23" s="2"/>
      <c r="I23" s="2"/>
      <c r="J23" s="2"/>
      <c r="K23" s="2"/>
      <c r="L23" s="2"/>
      <c r="M23" s="2"/>
      <c r="N23" s="2"/>
      <c r="O23" s="2"/>
      <c r="P23" s="2"/>
      <c r="Q23" s="2"/>
    </row>
    <row r="24" spans="1:17" x14ac:dyDescent="0.3">
      <c r="B24" s="166" t="s">
        <v>21</v>
      </c>
      <c r="C24" s="31">
        <f>((1/3*C17)+(1/6*D17)+(1/6*E17)+(1/3*F17))*E10</f>
        <v>-16842.382154096678</v>
      </c>
      <c r="D24" s="31">
        <f>((1/3*H17)+(1/6*I17)+(1/6*J17)+(1/3*K17))*P10</f>
        <v>-15481.381575987865</v>
      </c>
      <c r="E24" s="31">
        <f>((1/3*M17)+(1/6*N17)+(1/6*O17)+(1/3*P17))*H10</f>
        <v>0</v>
      </c>
      <c r="F24" s="270">
        <f>C24+D24+E24</f>
        <v>-32323.763730084545</v>
      </c>
      <c r="G24" s="2"/>
      <c r="H24" s="2"/>
      <c r="I24" s="2"/>
      <c r="J24" s="2"/>
      <c r="K24" s="2"/>
      <c r="L24" s="2"/>
      <c r="M24" s="2"/>
      <c r="N24" s="2"/>
      <c r="O24" s="2"/>
      <c r="P24" s="2"/>
      <c r="Q24" s="2"/>
    </row>
    <row r="25" spans="1:17" x14ac:dyDescent="0.3">
      <c r="B25" s="184" t="s">
        <v>2</v>
      </c>
      <c r="C25" s="271">
        <f>C22+C23+C24</f>
        <v>-43434.632199620435</v>
      </c>
      <c r="D25" s="271">
        <f>D22+D23+D24</f>
        <v>-108111.08092207431</v>
      </c>
      <c r="E25" s="271">
        <f>E22+E23+E24</f>
        <v>35180.163693390386</v>
      </c>
      <c r="F25" s="272">
        <f>F22+F23+F24</f>
        <v>-116365.54942830437</v>
      </c>
      <c r="G25" s="2"/>
      <c r="H25" s="2" t="s">
        <v>250</v>
      </c>
      <c r="I25" s="4">
        <f>F25-'NPV by ET'!E22</f>
        <v>0</v>
      </c>
      <c r="J25" s="2"/>
      <c r="K25" s="2"/>
      <c r="L25" s="2"/>
      <c r="M25" s="2"/>
      <c r="N25" s="2"/>
      <c r="O25" s="2"/>
      <c r="P25" s="2"/>
      <c r="Q25" s="2"/>
    </row>
    <row r="27" spans="1:17" x14ac:dyDescent="0.3">
      <c r="B27" s="6" t="s">
        <v>179</v>
      </c>
      <c r="C27" s="61" t="s">
        <v>257</v>
      </c>
      <c r="D27" s="5"/>
      <c r="E27" s="5"/>
      <c r="F27" s="5"/>
      <c r="G27" s="5"/>
      <c r="H27" s="5"/>
      <c r="I27" s="37">
        <f>'Condition indices '!D10</f>
        <v>-5.8981481481481524E-2</v>
      </c>
    </row>
    <row r="28" spans="1:17" x14ac:dyDescent="0.3">
      <c r="C28" s="5"/>
      <c r="D28" s="5"/>
      <c r="E28" s="5"/>
      <c r="F28" s="5"/>
      <c r="G28" s="5"/>
      <c r="H28" s="5"/>
      <c r="I28" s="5"/>
      <c r="J28" s="67"/>
    </row>
    <row r="29" spans="1:17" x14ac:dyDescent="0.3">
      <c r="B29" s="781" t="s">
        <v>298</v>
      </c>
      <c r="C29" s="782"/>
      <c r="D29" s="782"/>
      <c r="E29" s="783"/>
      <c r="F29" s="345"/>
      <c r="G29" s="781" t="s">
        <v>299</v>
      </c>
      <c r="H29" s="782"/>
      <c r="I29" s="783"/>
    </row>
    <row r="30" spans="1:17" x14ac:dyDescent="0.3">
      <c r="B30" s="232" t="s">
        <v>291</v>
      </c>
      <c r="C30" s="233"/>
      <c r="D30" s="233"/>
      <c r="E30" s="233"/>
      <c r="F30" s="233"/>
      <c r="G30" s="234" t="s">
        <v>183</v>
      </c>
      <c r="H30" s="233"/>
      <c r="I30" s="235"/>
    </row>
    <row r="31" spans="1:17" x14ac:dyDescent="0.3">
      <c r="B31" s="390" t="s">
        <v>292</v>
      </c>
      <c r="C31" s="237"/>
      <c r="D31" s="18"/>
      <c r="E31" s="18"/>
      <c r="F31" s="238" t="s">
        <v>288</v>
      </c>
      <c r="G31" s="167" t="s">
        <v>285</v>
      </c>
      <c r="H31" s="18"/>
      <c r="I31" s="239">
        <v>0</v>
      </c>
    </row>
    <row r="32" spans="1:17" x14ac:dyDescent="0.3">
      <c r="B32" s="390" t="s">
        <v>293</v>
      </c>
      <c r="C32" s="237"/>
      <c r="D32" s="18"/>
      <c r="E32" s="18"/>
      <c r="F32" s="238" t="s">
        <v>288</v>
      </c>
      <c r="G32" s="167" t="s">
        <v>286</v>
      </c>
      <c r="H32" s="18"/>
      <c r="I32" s="239">
        <f>C25</f>
        <v>-43434.632199620435</v>
      </c>
    </row>
    <row r="33" spans="1:18" x14ac:dyDescent="0.3">
      <c r="B33" s="236"/>
      <c r="C33" s="18"/>
      <c r="D33" s="18"/>
      <c r="E33" s="18"/>
      <c r="F33" s="240"/>
      <c r="G33" s="18"/>
      <c r="H33" s="18"/>
      <c r="I33" s="241"/>
    </row>
    <row r="34" spans="1:18" x14ac:dyDescent="0.3">
      <c r="B34" s="242" t="s">
        <v>290</v>
      </c>
      <c r="C34" s="18"/>
      <c r="D34" s="243" t="s">
        <v>289</v>
      </c>
      <c r="E34" s="18"/>
      <c r="F34" s="240"/>
      <c r="G34" s="18"/>
      <c r="H34" s="18"/>
      <c r="I34" s="241"/>
    </row>
    <row r="35" spans="1:18" x14ac:dyDescent="0.3">
      <c r="B35" s="390" t="s">
        <v>292</v>
      </c>
      <c r="C35" s="18"/>
      <c r="D35" s="346" t="s">
        <v>292</v>
      </c>
      <c r="E35" s="18"/>
      <c r="F35" s="238" t="s">
        <v>288</v>
      </c>
      <c r="G35" s="243" t="s">
        <v>178</v>
      </c>
      <c r="H35" s="18"/>
      <c r="I35" s="239">
        <v>0</v>
      </c>
    </row>
    <row r="36" spans="1:18" x14ac:dyDescent="0.3">
      <c r="B36" s="390"/>
      <c r="C36" s="18"/>
      <c r="D36" s="346" t="s">
        <v>300</v>
      </c>
      <c r="E36" s="18"/>
      <c r="F36" s="238" t="s">
        <v>288</v>
      </c>
      <c r="G36" s="169" t="s">
        <v>180</v>
      </c>
      <c r="H36" s="18"/>
      <c r="I36" s="239">
        <v>0</v>
      </c>
    </row>
    <row r="37" spans="1:18" x14ac:dyDescent="0.3">
      <c r="B37" s="390" t="s">
        <v>293</v>
      </c>
      <c r="C37" s="18"/>
      <c r="D37" s="346" t="s">
        <v>301</v>
      </c>
      <c r="E37" s="18"/>
      <c r="F37" s="238" t="s">
        <v>288</v>
      </c>
      <c r="G37" s="169" t="s">
        <v>181</v>
      </c>
      <c r="H37" s="18"/>
      <c r="I37" s="239">
        <v>0</v>
      </c>
    </row>
    <row r="38" spans="1:18" x14ac:dyDescent="0.3">
      <c r="B38" s="236"/>
      <c r="C38" s="237"/>
      <c r="D38" s="346" t="s">
        <v>293</v>
      </c>
      <c r="E38" s="18"/>
      <c r="F38" s="238" t="s">
        <v>288</v>
      </c>
      <c r="G38" s="169" t="s">
        <v>177</v>
      </c>
      <c r="H38" s="18"/>
      <c r="I38" s="239">
        <f>D25</f>
        <v>-108111.08092207431</v>
      </c>
    </row>
    <row r="39" spans="1:18" x14ac:dyDescent="0.3">
      <c r="B39" s="236"/>
      <c r="C39" s="18"/>
      <c r="D39" s="18"/>
      <c r="E39" s="18"/>
      <c r="F39" s="240"/>
      <c r="G39" s="18"/>
      <c r="H39" s="18"/>
      <c r="I39" s="241"/>
    </row>
    <row r="40" spans="1:18" x14ac:dyDescent="0.3">
      <c r="B40" s="244" t="s">
        <v>294</v>
      </c>
      <c r="C40" s="185"/>
      <c r="D40" s="185"/>
      <c r="E40" s="185"/>
      <c r="F40" s="245" t="s">
        <v>288</v>
      </c>
      <c r="G40" s="177" t="s">
        <v>182</v>
      </c>
      <c r="H40" s="185"/>
      <c r="I40" s="246">
        <f>E25</f>
        <v>35180.163693390386</v>
      </c>
    </row>
    <row r="41" spans="1:18" s="2" customFormat="1" x14ac:dyDescent="0.3">
      <c r="H41" s="2" t="s">
        <v>250</v>
      </c>
      <c r="I41" s="65">
        <f>SUM(I31:I40)-F25</f>
        <v>0</v>
      </c>
    </row>
    <row r="42" spans="1:18" s="2" customFormat="1" x14ac:dyDescent="0.3">
      <c r="B42" s="5"/>
      <c r="C42" s="5"/>
      <c r="D42" s="5"/>
      <c r="E42" s="5"/>
      <c r="F42" s="5"/>
      <c r="G42" s="5"/>
      <c r="H42" s="5"/>
      <c r="I42" s="65"/>
    </row>
    <row r="43" spans="1:18" x14ac:dyDescent="0.3">
      <c r="A43" s="209" t="s">
        <v>14</v>
      </c>
      <c r="B43" s="209"/>
      <c r="C43" s="209"/>
      <c r="D43" s="209"/>
      <c r="E43" s="209"/>
      <c r="F43" s="209"/>
      <c r="G43" s="209"/>
      <c r="H43" s="209"/>
      <c r="I43" s="209"/>
      <c r="J43" s="209"/>
      <c r="K43" s="209"/>
      <c r="L43" s="209"/>
      <c r="M43" s="209"/>
      <c r="N43" s="209"/>
      <c r="O43" s="209"/>
      <c r="P43" s="209"/>
      <c r="Q43" s="209"/>
      <c r="R43" s="209"/>
    </row>
    <row r="44" spans="1:18" x14ac:dyDescent="0.3">
      <c r="A44" s="3"/>
      <c r="B44" s="2"/>
      <c r="C44" s="2"/>
      <c r="D44" s="2"/>
      <c r="E44" s="2"/>
      <c r="F44" s="2"/>
      <c r="G44" s="2"/>
      <c r="H44" s="2"/>
      <c r="I44" s="2"/>
      <c r="J44" s="2"/>
      <c r="K44" s="2"/>
      <c r="L44" s="2"/>
      <c r="M44" s="2"/>
      <c r="N44" s="2"/>
      <c r="O44" s="2"/>
      <c r="P44" s="2"/>
      <c r="Q44" s="2"/>
      <c r="R44" s="2"/>
    </row>
    <row r="45" spans="1:18" x14ac:dyDescent="0.3">
      <c r="A45" s="3" t="s">
        <v>247</v>
      </c>
      <c r="B45" s="273"/>
      <c r="C45" s="784" t="s">
        <v>8</v>
      </c>
      <c r="D45" s="786"/>
      <c r="E45" s="785"/>
      <c r="F45" s="784" t="s">
        <v>24</v>
      </c>
      <c r="G45" s="786"/>
      <c r="H45" s="785"/>
      <c r="I45" s="784" t="s">
        <v>241</v>
      </c>
      <c r="J45" s="785"/>
      <c r="K45" s="784" t="s">
        <v>87</v>
      </c>
      <c r="L45" s="786"/>
      <c r="M45" s="785"/>
      <c r="N45" s="784" t="s">
        <v>240</v>
      </c>
      <c r="O45" s="786"/>
      <c r="P45" s="785"/>
      <c r="Q45" s="784" t="s">
        <v>244</v>
      </c>
      <c r="R45" s="785"/>
    </row>
    <row r="46" spans="1:18" x14ac:dyDescent="0.3">
      <c r="A46" s="2"/>
      <c r="B46" s="274"/>
      <c r="C46" s="236" t="s">
        <v>91</v>
      </c>
      <c r="D46" s="18" t="s">
        <v>92</v>
      </c>
      <c r="E46" s="241" t="s">
        <v>224</v>
      </c>
      <c r="F46" s="236" t="s">
        <v>11</v>
      </c>
      <c r="G46" s="18" t="s">
        <v>12</v>
      </c>
      <c r="H46" s="241" t="s">
        <v>89</v>
      </c>
      <c r="I46" s="236" t="s">
        <v>242</v>
      </c>
      <c r="J46" s="241" t="s">
        <v>243</v>
      </c>
      <c r="K46" s="236" t="s">
        <v>174</v>
      </c>
      <c r="L46" s="18" t="s">
        <v>175</v>
      </c>
      <c r="M46" s="241" t="s">
        <v>176</v>
      </c>
      <c r="N46" s="236" t="s">
        <v>9</v>
      </c>
      <c r="O46" s="18" t="s">
        <v>10</v>
      </c>
      <c r="P46" s="241" t="s">
        <v>90</v>
      </c>
      <c r="Q46" s="236" t="s">
        <v>245</v>
      </c>
      <c r="R46" s="241" t="s">
        <v>246</v>
      </c>
    </row>
    <row r="47" spans="1:18" x14ac:dyDescent="0.3">
      <c r="A47" s="2"/>
      <c r="B47" s="274"/>
      <c r="C47" s="275" t="s">
        <v>254</v>
      </c>
      <c r="D47" s="276"/>
      <c r="E47" s="277"/>
      <c r="F47" s="275" t="s">
        <v>255</v>
      </c>
      <c r="G47" s="276"/>
      <c r="H47" s="277"/>
      <c r="I47" s="275" t="s">
        <v>251</v>
      </c>
      <c r="J47" s="277"/>
      <c r="K47" s="275" t="s">
        <v>252</v>
      </c>
      <c r="L47" s="276"/>
      <c r="M47" s="277"/>
      <c r="N47" s="275" t="s">
        <v>256</v>
      </c>
      <c r="O47" s="276"/>
      <c r="P47" s="277"/>
      <c r="Q47" s="275" t="s">
        <v>253</v>
      </c>
      <c r="R47" s="277"/>
    </row>
    <row r="48" spans="1:18" x14ac:dyDescent="0.3">
      <c r="A48" s="2"/>
      <c r="B48" s="259" t="s">
        <v>22</v>
      </c>
      <c r="C48" s="236">
        <f>'Extent account'!$G$4</f>
        <v>30</v>
      </c>
      <c r="D48" s="18">
        <f>'Extent account'!$G$16</f>
        <v>30</v>
      </c>
      <c r="E48" s="241">
        <f>D48-C48</f>
        <v>0</v>
      </c>
      <c r="F48" s="252">
        <f>Q48/K48</f>
        <v>146.53439557638319</v>
      </c>
      <c r="G48" s="248">
        <f>R48/L48</f>
        <v>159.46390106841702</v>
      </c>
      <c r="H48" s="253">
        <f>G48-F48</f>
        <v>12.929505492033826</v>
      </c>
      <c r="I48" s="236">
        <f>'ES flows'!G15</f>
        <v>3</v>
      </c>
      <c r="J48" s="241">
        <f>'ES flows'!G16</f>
        <v>4</v>
      </c>
      <c r="K48" s="236">
        <f>I48*100</f>
        <v>300</v>
      </c>
      <c r="L48" s="18">
        <f>J48*100</f>
        <v>400</v>
      </c>
      <c r="M48" s="241">
        <f>L48-K48</f>
        <v>100</v>
      </c>
      <c r="N48" s="236">
        <f>K48/C48</f>
        <v>10</v>
      </c>
      <c r="O48" s="18">
        <f>L48/D48</f>
        <v>13.333333333333334</v>
      </c>
      <c r="P48" s="241">
        <f>O48-N48</f>
        <v>3.3333333333333339</v>
      </c>
      <c r="Q48" s="256">
        <f>'NPV by ET'!D38</f>
        <v>43960.31867291496</v>
      </c>
      <c r="R48" s="171">
        <f>'NPV by ET'!E38</f>
        <v>63785.560427366807</v>
      </c>
    </row>
    <row r="49" spans="1:18" x14ac:dyDescent="0.3">
      <c r="A49" s="2"/>
      <c r="B49" s="260" t="s">
        <v>21</v>
      </c>
      <c r="C49" s="250">
        <f>'Extent account'!$G$4</f>
        <v>30</v>
      </c>
      <c r="D49" s="185">
        <f>'Extent account'!$G$16</f>
        <v>30</v>
      </c>
      <c r="E49" s="251">
        <f>D49-C49</f>
        <v>0</v>
      </c>
      <c r="F49" s="254">
        <f>Q49/K49</f>
        <v>2068.7208787254103</v>
      </c>
      <c r="G49" s="249">
        <f>R49/L49</f>
        <v>2154.9175820056357</v>
      </c>
      <c r="H49" s="255">
        <f>G49-F49</f>
        <v>86.196703280225393</v>
      </c>
      <c r="I49" s="250">
        <f>'NPV by ET'!D32</f>
        <v>5</v>
      </c>
      <c r="J49" s="251">
        <f>'NPV by ET'!E32</f>
        <v>5</v>
      </c>
      <c r="K49" s="250">
        <f>I49*100</f>
        <v>500</v>
      </c>
      <c r="L49" s="185">
        <f>J49*100</f>
        <v>500</v>
      </c>
      <c r="M49" s="251">
        <f>L49-K49</f>
        <v>0</v>
      </c>
      <c r="N49" s="250">
        <f>K49/C49</f>
        <v>16.666666666666668</v>
      </c>
      <c r="O49" s="185">
        <f>L49/D49</f>
        <v>16.666666666666668</v>
      </c>
      <c r="P49" s="251">
        <f>O49-N49</f>
        <v>0</v>
      </c>
      <c r="Q49" s="257">
        <f>'NPV by ET'!D39</f>
        <v>1034360.4393627051</v>
      </c>
      <c r="R49" s="201">
        <f>'NPV by ET'!E39</f>
        <v>1077458.7910028179</v>
      </c>
    </row>
    <row r="50" spans="1:18" x14ac:dyDescent="0.3">
      <c r="A50" s="2"/>
      <c r="B50" s="5"/>
      <c r="C50" s="2"/>
      <c r="D50" s="2"/>
      <c r="E50" s="2"/>
      <c r="F50" s="1"/>
      <c r="G50" s="1"/>
      <c r="H50" s="1"/>
      <c r="I50" s="2"/>
      <c r="J50" s="2"/>
      <c r="K50" s="2"/>
      <c r="L50" s="2"/>
      <c r="M50" s="2"/>
      <c r="N50" s="2"/>
      <c r="O50" s="2"/>
      <c r="P50" s="2"/>
      <c r="Q50" s="57"/>
      <c r="R50" s="57"/>
    </row>
    <row r="51" spans="1:18" x14ac:dyDescent="0.3">
      <c r="A51" s="20"/>
      <c r="B51" s="61"/>
      <c r="C51" s="20"/>
      <c r="D51" s="20"/>
      <c r="E51" s="20"/>
      <c r="F51" s="62"/>
      <c r="G51" s="62"/>
      <c r="H51" s="62"/>
      <c r="I51" s="20"/>
      <c r="J51" s="20"/>
      <c r="K51" s="20"/>
      <c r="L51" s="20"/>
      <c r="M51" s="20"/>
      <c r="N51" s="20"/>
      <c r="O51" s="20"/>
      <c r="P51" s="20"/>
      <c r="Q51" s="63"/>
      <c r="R51" s="63"/>
    </row>
    <row r="52" spans="1:18" x14ac:dyDescent="0.3">
      <c r="A52" s="3" t="s">
        <v>249</v>
      </c>
      <c r="B52" s="2"/>
      <c r="C52" s="2"/>
      <c r="D52" s="2"/>
      <c r="E52" s="2"/>
      <c r="F52" s="2"/>
      <c r="G52" s="2"/>
      <c r="H52" s="2"/>
      <c r="I52" s="2"/>
      <c r="J52" s="2"/>
      <c r="K52" s="2"/>
      <c r="L52" s="2"/>
      <c r="M52" s="2"/>
      <c r="N52" s="2"/>
      <c r="O52" s="2"/>
      <c r="P52" s="2"/>
      <c r="Q52" s="2"/>
      <c r="R52" s="2"/>
    </row>
    <row r="53" spans="1:18" x14ac:dyDescent="0.3">
      <c r="A53" s="2"/>
      <c r="B53" s="258"/>
      <c r="C53" s="261" t="s">
        <v>225</v>
      </c>
      <c r="D53" s="233" t="s">
        <v>226</v>
      </c>
      <c r="E53" s="233" t="s">
        <v>227</v>
      </c>
      <c r="F53" s="235" t="s">
        <v>228</v>
      </c>
      <c r="G53" s="2"/>
      <c r="H53" s="261" t="s">
        <v>229</v>
      </c>
      <c r="I53" s="233" t="s">
        <v>230</v>
      </c>
      <c r="J53" s="233" t="s">
        <v>231</v>
      </c>
      <c r="K53" s="235" t="s">
        <v>232</v>
      </c>
      <c r="L53" s="2"/>
      <c r="M53" s="261" t="s">
        <v>233</v>
      </c>
      <c r="N53" s="233" t="s">
        <v>234</v>
      </c>
      <c r="O53" s="233" t="s">
        <v>235</v>
      </c>
      <c r="P53" s="235" t="s">
        <v>236</v>
      </c>
      <c r="Q53" s="2"/>
      <c r="R53" s="2"/>
    </row>
    <row r="54" spans="1:18" x14ac:dyDescent="0.3">
      <c r="A54" s="2"/>
      <c r="B54" s="259" t="s">
        <v>22</v>
      </c>
      <c r="C54" s="262">
        <f>F48*N48</f>
        <v>1465.3439557638319</v>
      </c>
      <c r="D54" s="263">
        <f>F48*O48</f>
        <v>1953.7919410184427</v>
      </c>
      <c r="E54" s="263">
        <f>G48*N48</f>
        <v>1594.6390106841702</v>
      </c>
      <c r="F54" s="264">
        <f>G48*O48</f>
        <v>2126.1853475788935</v>
      </c>
      <c r="G54" s="58"/>
      <c r="H54" s="262">
        <f>F48*C48</f>
        <v>4396.0318672914955</v>
      </c>
      <c r="I54" s="263">
        <f>F48*D48</f>
        <v>4396.0318672914955</v>
      </c>
      <c r="J54" s="263">
        <f>G48*C48</f>
        <v>4783.9170320525109</v>
      </c>
      <c r="K54" s="264">
        <f>G48*D48</f>
        <v>4783.9170320525109</v>
      </c>
      <c r="L54" s="58"/>
      <c r="M54" s="262">
        <f>N48*C48</f>
        <v>300</v>
      </c>
      <c r="N54" s="263">
        <f>N48*D48</f>
        <v>300</v>
      </c>
      <c r="O54" s="263">
        <f>O48*C48</f>
        <v>400</v>
      </c>
      <c r="P54" s="264">
        <f>O48*D48</f>
        <v>400</v>
      </c>
      <c r="Q54" s="2"/>
      <c r="R54" s="2"/>
    </row>
    <row r="55" spans="1:18" x14ac:dyDescent="0.3">
      <c r="A55" s="2"/>
      <c r="B55" s="260" t="s">
        <v>21</v>
      </c>
      <c r="C55" s="265">
        <f>F49*N49</f>
        <v>34478.681312090172</v>
      </c>
      <c r="D55" s="266">
        <f>F49*O49</f>
        <v>34478.681312090172</v>
      </c>
      <c r="E55" s="266">
        <f>G49*N49</f>
        <v>35915.293033427268</v>
      </c>
      <c r="F55" s="267">
        <f>G49*O49</f>
        <v>35915.293033427268</v>
      </c>
      <c r="G55" s="58"/>
      <c r="H55" s="265">
        <f>F49*C49</f>
        <v>62061.626361762312</v>
      </c>
      <c r="I55" s="266">
        <f>F49*D49</f>
        <v>62061.626361762312</v>
      </c>
      <c r="J55" s="266">
        <f>G49*C49</f>
        <v>64647.527460169069</v>
      </c>
      <c r="K55" s="267">
        <f>G49*D49</f>
        <v>64647.527460169069</v>
      </c>
      <c r="L55" s="58"/>
      <c r="M55" s="265">
        <f>N49*C49</f>
        <v>500.00000000000006</v>
      </c>
      <c r="N55" s="266">
        <f>N49*D49</f>
        <v>500.00000000000006</v>
      </c>
      <c r="O55" s="266">
        <f>O49*C49</f>
        <v>500.00000000000006</v>
      </c>
      <c r="P55" s="267">
        <f>O49*D49</f>
        <v>500.00000000000006</v>
      </c>
      <c r="Q55" s="2"/>
      <c r="R55" s="2"/>
    </row>
    <row r="56" spans="1:18" x14ac:dyDescent="0.3">
      <c r="A56" s="2"/>
      <c r="B56" s="2"/>
      <c r="C56" s="58"/>
      <c r="D56" s="58"/>
      <c r="E56" s="58"/>
      <c r="F56" s="58"/>
      <c r="G56" s="58"/>
      <c r="H56" s="58"/>
      <c r="I56" s="58"/>
      <c r="J56" s="58"/>
      <c r="K56" s="58"/>
      <c r="L56" s="58"/>
      <c r="M56" s="58"/>
      <c r="N56" s="58"/>
      <c r="O56" s="58"/>
      <c r="P56" s="58"/>
      <c r="Q56" s="2"/>
      <c r="R56" s="2"/>
    </row>
    <row r="57" spans="1:18" ht="15.6" x14ac:dyDescent="0.3">
      <c r="A57" s="2"/>
      <c r="B57" s="7"/>
      <c r="C57" s="59"/>
      <c r="D57" s="59"/>
      <c r="E57" s="59"/>
      <c r="F57" s="59"/>
      <c r="G57" s="59"/>
      <c r="H57" s="59"/>
      <c r="I57" s="59"/>
      <c r="J57" s="59"/>
      <c r="K57" s="59"/>
      <c r="L57" s="59"/>
      <c r="M57" s="60"/>
      <c r="N57" s="60"/>
      <c r="O57" s="60"/>
      <c r="P57" s="60"/>
      <c r="Q57" s="2"/>
      <c r="R57" s="2"/>
    </row>
    <row r="58" spans="1:18" x14ac:dyDescent="0.3">
      <c r="A58" s="3" t="s">
        <v>248</v>
      </c>
      <c r="B58" s="2"/>
      <c r="C58" s="2"/>
      <c r="D58" s="2"/>
      <c r="E58" s="2"/>
      <c r="F58" s="2"/>
      <c r="G58" s="2"/>
      <c r="H58" s="2"/>
      <c r="I58" s="2"/>
      <c r="J58" s="2"/>
      <c r="K58" s="2"/>
      <c r="L58" s="2"/>
      <c r="M58" s="2"/>
      <c r="N58" s="2"/>
      <c r="O58" s="2"/>
      <c r="P58" s="2"/>
      <c r="Q58" s="2"/>
      <c r="R58" s="2"/>
    </row>
    <row r="59" spans="1:18" ht="31.2" x14ac:dyDescent="0.3">
      <c r="A59" s="2"/>
      <c r="B59" s="261"/>
      <c r="C59" s="268" t="s">
        <v>237</v>
      </c>
      <c r="D59" s="268" t="s">
        <v>239</v>
      </c>
      <c r="E59" s="268" t="s">
        <v>238</v>
      </c>
      <c r="F59" s="269" t="s">
        <v>2</v>
      </c>
      <c r="G59" s="2"/>
      <c r="H59" s="2"/>
      <c r="I59" s="2"/>
      <c r="J59" s="2"/>
      <c r="K59" s="2"/>
      <c r="L59" s="2"/>
      <c r="M59" s="2"/>
      <c r="N59" s="2"/>
      <c r="O59" s="2"/>
      <c r="P59" s="2"/>
      <c r="Q59" s="2"/>
      <c r="R59" s="2"/>
    </row>
    <row r="60" spans="1:18" x14ac:dyDescent="0.3">
      <c r="A60" s="2"/>
      <c r="B60" s="166" t="s">
        <v>22</v>
      </c>
      <c r="C60" s="31">
        <f>((1/3*C54)+(1/6*D54)+(1/6*E54)+(1/3*F54))*E48</f>
        <v>0</v>
      </c>
      <c r="D60" s="31">
        <f>((1/3*H54)+(1/6*I54)+(1/6*J54)+(1/3*K54))*P48</f>
        <v>15299.914832240011</v>
      </c>
      <c r="E60" s="31">
        <f>((1/3*M54)+(1/6*N54)+(1/6*O54)+(1/3*P54))*H48</f>
        <v>4525.3269222118388</v>
      </c>
      <c r="F60" s="270">
        <f>C60+D60+E60</f>
        <v>19825.24175445185</v>
      </c>
      <c r="G60" s="2"/>
      <c r="H60" s="2"/>
      <c r="I60" s="2"/>
      <c r="J60" s="2"/>
      <c r="K60" s="2"/>
      <c r="L60" s="2"/>
      <c r="M60" s="2"/>
      <c r="N60" s="2"/>
      <c r="O60" s="2"/>
      <c r="P60" s="2"/>
      <c r="Q60" s="2"/>
      <c r="R60" s="2"/>
    </row>
    <row r="61" spans="1:18" x14ac:dyDescent="0.3">
      <c r="A61" s="2"/>
      <c r="B61" s="166" t="s">
        <v>21</v>
      </c>
      <c r="C61" s="31">
        <f>((1/3*C55)+(1/6*D55)+(1/6*E55)+(1/3*F55))*E49</f>
        <v>0</v>
      </c>
      <c r="D61" s="31">
        <f>((1/3*H55)+(1/6*I55)+(1/6*J55)+(1/3*K55))*P49</f>
        <v>0</v>
      </c>
      <c r="E61" s="31">
        <f>((1/3*M55)+(1/6*N55)+(1/6*O55)+(1/3*P55))*H49</f>
        <v>43098.351640112698</v>
      </c>
      <c r="F61" s="270">
        <f>C61+D61+E61</f>
        <v>43098.351640112698</v>
      </c>
      <c r="G61" s="2"/>
      <c r="H61" s="2"/>
      <c r="I61" s="2"/>
      <c r="J61" s="2"/>
      <c r="K61" s="2"/>
      <c r="L61" s="2"/>
      <c r="M61" s="2"/>
      <c r="N61" s="2"/>
      <c r="O61" s="2"/>
      <c r="P61" s="2"/>
      <c r="Q61" s="2"/>
      <c r="R61" s="2"/>
    </row>
    <row r="62" spans="1:18" x14ac:dyDescent="0.3">
      <c r="A62" s="2"/>
      <c r="B62" s="244" t="s">
        <v>2</v>
      </c>
      <c r="C62" s="271">
        <f>C60+C61</f>
        <v>0</v>
      </c>
      <c r="D62" s="271">
        <f>D60+D61</f>
        <v>15299.914832240011</v>
      </c>
      <c r="E62" s="271">
        <f>E60+E61</f>
        <v>47623.678562324538</v>
      </c>
      <c r="F62" s="272">
        <f>F60+F61</f>
        <v>62923.593394564552</v>
      </c>
      <c r="G62" s="2"/>
      <c r="H62" s="2" t="s">
        <v>250</v>
      </c>
      <c r="I62" s="58">
        <f>F62-'NPV by ET'!E42</f>
        <v>-1.4551915228366852E-10</v>
      </c>
      <c r="J62" s="2"/>
      <c r="K62" s="2"/>
      <c r="L62" s="2"/>
      <c r="M62" s="2"/>
      <c r="N62" s="2"/>
      <c r="O62" s="2"/>
      <c r="P62" s="2"/>
      <c r="Q62" s="2"/>
      <c r="R62" s="2"/>
    </row>
    <row r="63" spans="1:18" x14ac:dyDescent="0.3">
      <c r="A63" s="2"/>
      <c r="B63" s="2"/>
      <c r="C63" s="2"/>
      <c r="D63" s="2"/>
      <c r="E63" s="2"/>
      <c r="F63" s="2"/>
      <c r="G63" s="2"/>
      <c r="H63" s="2"/>
      <c r="I63" s="2"/>
      <c r="J63" s="2"/>
      <c r="K63" s="2"/>
      <c r="L63" s="2"/>
      <c r="M63" s="2"/>
      <c r="N63" s="2"/>
      <c r="O63" s="2"/>
      <c r="P63" s="2"/>
      <c r="Q63" s="2"/>
      <c r="R63" s="2"/>
    </row>
    <row r="64" spans="1:18" x14ac:dyDescent="0.3">
      <c r="A64" s="2"/>
      <c r="B64" s="6" t="s">
        <v>179</v>
      </c>
      <c r="C64" s="61" t="s">
        <v>257</v>
      </c>
      <c r="D64" s="5"/>
      <c r="E64" s="5"/>
      <c r="F64" s="5"/>
      <c r="G64" s="5"/>
      <c r="H64" s="5"/>
      <c r="I64" s="37">
        <f>'Condition indices '!E10</f>
        <v>4.5610981610981649E-2</v>
      </c>
      <c r="J64" s="2"/>
      <c r="K64" s="2"/>
      <c r="L64" s="2"/>
      <c r="M64" s="2"/>
      <c r="N64" s="2"/>
      <c r="O64" s="2"/>
      <c r="P64" s="2"/>
      <c r="Q64" s="2"/>
      <c r="R64" s="2"/>
    </row>
    <row r="65" spans="1:18" x14ac:dyDescent="0.3">
      <c r="A65" s="2"/>
      <c r="B65" s="2"/>
      <c r="C65" s="5"/>
      <c r="D65" s="5"/>
      <c r="E65" s="5"/>
      <c r="F65" s="5"/>
      <c r="G65" s="5"/>
      <c r="H65" s="5"/>
      <c r="I65" s="5"/>
      <c r="J65" s="2"/>
      <c r="K65" s="2"/>
      <c r="L65" s="2"/>
      <c r="M65" s="2"/>
      <c r="N65" s="2"/>
      <c r="O65" s="2"/>
      <c r="P65" s="2"/>
      <c r="Q65" s="2"/>
      <c r="R65" s="2"/>
    </row>
    <row r="66" spans="1:18" x14ac:dyDescent="0.3">
      <c r="A66" s="2"/>
      <c r="B66" s="781" t="s">
        <v>298</v>
      </c>
      <c r="C66" s="782"/>
      <c r="D66" s="782"/>
      <c r="E66" s="783"/>
      <c r="F66" s="345"/>
      <c r="G66" s="781" t="s">
        <v>299</v>
      </c>
      <c r="H66" s="782"/>
      <c r="I66" s="783"/>
      <c r="J66" s="2"/>
      <c r="K66" s="2"/>
      <c r="L66" s="2"/>
      <c r="M66" s="2"/>
      <c r="N66" s="2"/>
      <c r="O66" s="2"/>
      <c r="P66" s="2"/>
      <c r="Q66" s="2"/>
      <c r="R66" s="2"/>
    </row>
    <row r="67" spans="1:18" x14ac:dyDescent="0.3">
      <c r="A67" s="2"/>
      <c r="B67" s="232" t="s">
        <v>291</v>
      </c>
      <c r="C67" s="233"/>
      <c r="D67" s="233"/>
      <c r="E67" s="233"/>
      <c r="F67" s="233"/>
      <c r="G67" s="234" t="s">
        <v>183</v>
      </c>
      <c r="H67" s="233"/>
      <c r="I67" s="235"/>
      <c r="J67" s="2"/>
      <c r="K67" s="2"/>
      <c r="L67" s="2"/>
      <c r="M67" s="2"/>
      <c r="N67" s="2"/>
      <c r="O67" s="2"/>
      <c r="P67" s="2"/>
      <c r="Q67" s="2"/>
      <c r="R67" s="2"/>
    </row>
    <row r="68" spans="1:18" x14ac:dyDescent="0.3">
      <c r="A68" s="2"/>
      <c r="B68" s="390" t="s">
        <v>292</v>
      </c>
      <c r="C68" s="237"/>
      <c r="D68" s="18"/>
      <c r="E68" s="18"/>
      <c r="F68" s="238" t="s">
        <v>288</v>
      </c>
      <c r="G68" s="167" t="s">
        <v>285</v>
      </c>
      <c r="H68" s="18"/>
      <c r="I68" s="239">
        <v>0</v>
      </c>
      <c r="J68" s="2"/>
      <c r="K68" s="2"/>
      <c r="L68" s="2"/>
      <c r="M68" s="2"/>
      <c r="N68" s="2"/>
      <c r="O68" s="2"/>
      <c r="P68" s="2"/>
      <c r="Q68" s="2"/>
      <c r="R68" s="2"/>
    </row>
    <row r="69" spans="1:18" x14ac:dyDescent="0.3">
      <c r="A69" s="2"/>
      <c r="B69" s="390" t="s">
        <v>293</v>
      </c>
      <c r="C69" s="237"/>
      <c r="D69" s="18"/>
      <c r="E69" s="18"/>
      <c r="F69" s="238" t="s">
        <v>288</v>
      </c>
      <c r="G69" s="167" t="s">
        <v>286</v>
      </c>
      <c r="H69" s="18"/>
      <c r="I69" s="239">
        <v>0</v>
      </c>
      <c r="J69" s="2"/>
      <c r="K69" s="2"/>
      <c r="L69" s="2"/>
      <c r="M69" s="2"/>
      <c r="N69" s="2"/>
      <c r="O69" s="2"/>
      <c r="P69" s="2"/>
      <c r="Q69" s="2"/>
      <c r="R69" s="2"/>
    </row>
    <row r="70" spans="1:18" x14ac:dyDescent="0.3">
      <c r="A70" s="2"/>
      <c r="B70" s="236"/>
      <c r="C70" s="18"/>
      <c r="D70" s="18"/>
      <c r="E70" s="18"/>
      <c r="F70" s="240"/>
      <c r="G70" s="18"/>
      <c r="H70" s="18"/>
      <c r="I70" s="241"/>
      <c r="J70" s="2"/>
      <c r="K70" s="2"/>
      <c r="L70" s="2"/>
      <c r="M70" s="2"/>
      <c r="N70" s="2"/>
      <c r="O70" s="2"/>
      <c r="P70" s="2"/>
      <c r="Q70" s="2"/>
      <c r="R70" s="2"/>
    </row>
    <row r="71" spans="1:18" x14ac:dyDescent="0.3">
      <c r="A71" s="2"/>
      <c r="B71" s="242" t="s">
        <v>290</v>
      </c>
      <c r="C71" s="18"/>
      <c r="D71" s="243" t="s">
        <v>289</v>
      </c>
      <c r="E71" s="18"/>
      <c r="F71" s="240"/>
      <c r="G71" s="18"/>
      <c r="H71" s="18"/>
      <c r="I71" s="241"/>
      <c r="J71" s="2"/>
      <c r="K71" s="2"/>
      <c r="L71" s="2"/>
      <c r="M71" s="2"/>
      <c r="N71" s="2"/>
      <c r="O71" s="2"/>
      <c r="P71" s="2"/>
      <c r="Q71" s="2"/>
      <c r="R71" s="2"/>
    </row>
    <row r="72" spans="1:18" x14ac:dyDescent="0.3">
      <c r="A72" s="2"/>
      <c r="B72" s="390" t="s">
        <v>292</v>
      </c>
      <c r="C72" s="18"/>
      <c r="D72" s="346" t="s">
        <v>292</v>
      </c>
      <c r="E72" s="18"/>
      <c r="F72" s="238" t="s">
        <v>288</v>
      </c>
      <c r="G72" s="243" t="s">
        <v>178</v>
      </c>
      <c r="H72" s="18"/>
      <c r="I72" s="239">
        <f>D62</f>
        <v>15299.914832240011</v>
      </c>
      <c r="J72" s="2"/>
      <c r="K72" s="2"/>
      <c r="L72" s="2"/>
      <c r="M72" s="2"/>
      <c r="N72" s="2"/>
      <c r="O72" s="2"/>
      <c r="P72" s="2"/>
      <c r="Q72" s="2"/>
      <c r="R72" s="2"/>
    </row>
    <row r="73" spans="1:18" x14ac:dyDescent="0.3">
      <c r="A73" s="2"/>
      <c r="B73" s="390"/>
      <c r="C73" s="18"/>
      <c r="D73" s="346" t="s">
        <v>300</v>
      </c>
      <c r="E73" s="18"/>
      <c r="F73" s="238" t="s">
        <v>288</v>
      </c>
      <c r="G73" s="169" t="s">
        <v>180</v>
      </c>
      <c r="H73" s="18"/>
      <c r="I73" s="239">
        <v>0</v>
      </c>
      <c r="J73" s="2"/>
      <c r="K73" s="2"/>
      <c r="L73" s="2"/>
      <c r="M73" s="2"/>
      <c r="N73" s="2"/>
      <c r="O73" s="2"/>
      <c r="P73" s="2"/>
      <c r="Q73" s="2"/>
      <c r="R73" s="2"/>
    </row>
    <row r="74" spans="1:18" x14ac:dyDescent="0.3">
      <c r="A74" s="2"/>
      <c r="B74" s="390" t="s">
        <v>293</v>
      </c>
      <c r="C74" s="18"/>
      <c r="D74" s="346" t="s">
        <v>301</v>
      </c>
      <c r="E74" s="18"/>
      <c r="F74" s="238" t="s">
        <v>288</v>
      </c>
      <c r="G74" s="169" t="s">
        <v>181</v>
      </c>
      <c r="H74" s="18"/>
      <c r="I74" s="239">
        <v>0</v>
      </c>
      <c r="J74" s="2"/>
      <c r="K74" s="2"/>
      <c r="L74" s="2"/>
      <c r="M74" s="2"/>
      <c r="N74" s="2"/>
      <c r="O74" s="2"/>
      <c r="P74" s="2"/>
      <c r="Q74" s="2"/>
      <c r="R74" s="2"/>
    </row>
    <row r="75" spans="1:18" x14ac:dyDescent="0.3">
      <c r="A75" s="2"/>
      <c r="B75" s="236"/>
      <c r="C75" s="237"/>
      <c r="D75" s="346" t="s">
        <v>293</v>
      </c>
      <c r="E75" s="18"/>
      <c r="F75" s="238" t="s">
        <v>288</v>
      </c>
      <c r="G75" s="169" t="s">
        <v>177</v>
      </c>
      <c r="H75" s="18"/>
      <c r="I75" s="239">
        <v>0</v>
      </c>
      <c r="J75" s="2"/>
      <c r="K75" s="2"/>
      <c r="L75" s="2"/>
      <c r="M75" s="2"/>
      <c r="N75" s="2"/>
      <c r="O75" s="2"/>
      <c r="P75" s="2"/>
      <c r="Q75" s="2"/>
      <c r="R75" s="2"/>
    </row>
    <row r="76" spans="1:18" x14ac:dyDescent="0.3">
      <c r="A76" s="2"/>
      <c r="B76" s="236"/>
      <c r="C76" s="18"/>
      <c r="D76" s="18"/>
      <c r="E76" s="18"/>
      <c r="F76" s="240"/>
      <c r="G76" s="18"/>
      <c r="H76" s="18"/>
      <c r="I76" s="241"/>
      <c r="J76" s="2"/>
      <c r="K76" s="2"/>
      <c r="L76" s="2"/>
      <c r="M76" s="2"/>
      <c r="N76" s="2"/>
      <c r="O76" s="2"/>
      <c r="P76" s="2"/>
      <c r="Q76" s="2"/>
      <c r="R76" s="2"/>
    </row>
    <row r="77" spans="1:18" x14ac:dyDescent="0.3">
      <c r="A77" s="2"/>
      <c r="B77" s="244" t="s">
        <v>294</v>
      </c>
      <c r="C77" s="185"/>
      <c r="D77" s="185"/>
      <c r="E77" s="185"/>
      <c r="F77" s="245" t="s">
        <v>288</v>
      </c>
      <c r="G77" s="177" t="s">
        <v>182</v>
      </c>
      <c r="H77" s="185"/>
      <c r="I77" s="246">
        <f>E62</f>
        <v>47623.678562324538</v>
      </c>
      <c r="J77" s="2"/>
      <c r="K77" s="2"/>
      <c r="L77" s="2"/>
      <c r="M77" s="2"/>
      <c r="N77" s="2"/>
      <c r="O77" s="2"/>
      <c r="P77" s="2"/>
      <c r="Q77" s="2"/>
      <c r="R77" s="2"/>
    </row>
    <row r="78" spans="1:18" x14ac:dyDescent="0.3">
      <c r="B78" s="2"/>
      <c r="C78" s="2"/>
      <c r="D78" s="2"/>
      <c r="E78" s="2"/>
      <c r="F78" s="2"/>
      <c r="G78" s="2"/>
      <c r="H78" s="2" t="s">
        <v>250</v>
      </c>
      <c r="I78" s="65">
        <f>SUM(I68:I77)-F62</f>
        <v>0</v>
      </c>
    </row>
    <row r="79" spans="1:18" s="2" customFormat="1" x14ac:dyDescent="0.3">
      <c r="I79" s="65"/>
    </row>
    <row r="80" spans="1:18" x14ac:dyDescent="0.3">
      <c r="A80" s="216" t="s">
        <v>7</v>
      </c>
      <c r="B80" s="216"/>
      <c r="C80" s="216"/>
      <c r="D80" s="216"/>
      <c r="E80" s="216"/>
      <c r="F80" s="216"/>
      <c r="G80" s="216"/>
      <c r="H80" s="216"/>
      <c r="I80" s="216"/>
      <c r="J80" s="216"/>
      <c r="K80" s="216"/>
      <c r="L80" s="216"/>
      <c r="M80" s="216"/>
      <c r="N80" s="216"/>
      <c r="O80" s="216"/>
      <c r="P80" s="216"/>
      <c r="Q80" s="216"/>
      <c r="R80" s="216"/>
    </row>
    <row r="81" spans="1:18" x14ac:dyDescent="0.3">
      <c r="A81" s="3"/>
      <c r="B81" s="2"/>
      <c r="C81" s="2"/>
      <c r="D81" s="2"/>
      <c r="E81" s="2"/>
      <c r="F81" s="2"/>
      <c r="G81" s="2"/>
      <c r="H81" s="2"/>
      <c r="I81" s="2"/>
      <c r="J81" s="2"/>
      <c r="K81" s="2"/>
      <c r="L81" s="2"/>
      <c r="M81" s="2"/>
      <c r="N81" s="2"/>
      <c r="O81" s="2"/>
      <c r="P81" s="2"/>
      <c r="Q81" s="2"/>
      <c r="R81" s="2"/>
    </row>
    <row r="82" spans="1:18" x14ac:dyDescent="0.3">
      <c r="A82" s="3" t="s">
        <v>247</v>
      </c>
      <c r="B82" s="273"/>
      <c r="C82" s="784" t="s">
        <v>8</v>
      </c>
      <c r="D82" s="786"/>
      <c r="E82" s="785"/>
      <c r="F82" s="784" t="s">
        <v>24</v>
      </c>
      <c r="G82" s="786"/>
      <c r="H82" s="785"/>
      <c r="I82" s="784" t="s">
        <v>241</v>
      </c>
      <c r="J82" s="785"/>
      <c r="K82" s="784" t="s">
        <v>87</v>
      </c>
      <c r="L82" s="786"/>
      <c r="M82" s="785"/>
      <c r="N82" s="784" t="s">
        <v>240</v>
      </c>
      <c r="O82" s="786"/>
      <c r="P82" s="785"/>
      <c r="Q82" s="784" t="s">
        <v>244</v>
      </c>
      <c r="R82" s="785"/>
    </row>
    <row r="83" spans="1:18" x14ac:dyDescent="0.3">
      <c r="A83" s="2"/>
      <c r="B83" s="274"/>
      <c r="C83" s="236" t="s">
        <v>91</v>
      </c>
      <c r="D83" s="18" t="s">
        <v>92</v>
      </c>
      <c r="E83" s="241" t="s">
        <v>224</v>
      </c>
      <c r="F83" s="236" t="s">
        <v>11</v>
      </c>
      <c r="G83" s="18" t="s">
        <v>12</v>
      </c>
      <c r="H83" s="241" t="s">
        <v>89</v>
      </c>
      <c r="I83" s="236" t="s">
        <v>242</v>
      </c>
      <c r="J83" s="241" t="s">
        <v>243</v>
      </c>
      <c r="K83" s="236" t="s">
        <v>174</v>
      </c>
      <c r="L83" s="18" t="s">
        <v>175</v>
      </c>
      <c r="M83" s="241" t="s">
        <v>176</v>
      </c>
      <c r="N83" s="236" t="s">
        <v>9</v>
      </c>
      <c r="O83" s="18" t="s">
        <v>10</v>
      </c>
      <c r="P83" s="241" t="s">
        <v>90</v>
      </c>
      <c r="Q83" s="236" t="s">
        <v>245</v>
      </c>
      <c r="R83" s="241" t="s">
        <v>246</v>
      </c>
    </row>
    <row r="84" spans="1:18" x14ac:dyDescent="0.3">
      <c r="A84" s="2"/>
      <c r="B84" s="274"/>
      <c r="C84" s="275" t="s">
        <v>254</v>
      </c>
      <c r="D84" s="276"/>
      <c r="E84" s="277"/>
      <c r="F84" s="275" t="s">
        <v>255</v>
      </c>
      <c r="G84" s="276"/>
      <c r="H84" s="277"/>
      <c r="I84" s="275" t="s">
        <v>251</v>
      </c>
      <c r="J84" s="277"/>
      <c r="K84" s="275" t="s">
        <v>252</v>
      </c>
      <c r="L84" s="276"/>
      <c r="M84" s="277"/>
      <c r="N84" s="275" t="s">
        <v>256</v>
      </c>
      <c r="O84" s="276"/>
      <c r="P84" s="277"/>
      <c r="Q84" s="275" t="s">
        <v>253</v>
      </c>
      <c r="R84" s="277"/>
    </row>
    <row r="85" spans="1:18" x14ac:dyDescent="0.3">
      <c r="A85" s="2"/>
      <c r="B85" s="260" t="s">
        <v>258</v>
      </c>
      <c r="C85" s="250">
        <f>'Extent account'!$H$4</f>
        <v>60</v>
      </c>
      <c r="D85" s="185">
        <f>'Extent account'!$H$16</f>
        <v>62</v>
      </c>
      <c r="E85" s="251">
        <f>D85-C85</f>
        <v>2</v>
      </c>
      <c r="F85" s="254">
        <f>Q85/K85</f>
        <v>32.323763730084536</v>
      </c>
      <c r="G85" s="249">
        <f>R85/L85</f>
        <v>32.323763730084529</v>
      </c>
      <c r="H85" s="255">
        <f>G85-F85</f>
        <v>0</v>
      </c>
      <c r="I85" s="250">
        <f>'ES flows'!F20</f>
        <v>150</v>
      </c>
      <c r="J85" s="251">
        <f>'ES flows'!F21</f>
        <v>170</v>
      </c>
      <c r="K85" s="250">
        <f>I85*100</f>
        <v>15000</v>
      </c>
      <c r="L85" s="185">
        <f>J85*100</f>
        <v>17000</v>
      </c>
      <c r="M85" s="251">
        <f>L85-K85</f>
        <v>2000</v>
      </c>
      <c r="N85" s="250">
        <f>K85/C85</f>
        <v>250</v>
      </c>
      <c r="O85" s="185">
        <f>L85/D85</f>
        <v>274.19354838709677</v>
      </c>
      <c r="P85" s="251">
        <f>O85-N85</f>
        <v>24.193548387096769</v>
      </c>
      <c r="Q85" s="257">
        <f>'NPV by ET'!D55</f>
        <v>484856.45595126803</v>
      </c>
      <c r="R85" s="201">
        <f>'NPV by ET'!E55</f>
        <v>549503.98341143702</v>
      </c>
    </row>
    <row r="86" spans="1:18" x14ac:dyDescent="0.3">
      <c r="A86" s="2"/>
      <c r="B86" s="5"/>
      <c r="C86" s="2"/>
      <c r="D86" s="2"/>
      <c r="E86" s="2"/>
      <c r="F86" s="1"/>
      <c r="G86" s="1"/>
      <c r="H86" s="1"/>
      <c r="I86" s="2"/>
      <c r="J86" s="2"/>
      <c r="K86" s="2"/>
      <c r="L86" s="2"/>
      <c r="M86" s="2"/>
      <c r="N86" s="2"/>
      <c r="O86" s="2"/>
      <c r="P86" s="2"/>
      <c r="Q86" s="57"/>
      <c r="R86" s="57"/>
    </row>
    <row r="87" spans="1:18" x14ac:dyDescent="0.3">
      <c r="A87" s="20"/>
      <c r="B87" s="61"/>
      <c r="C87" s="20"/>
      <c r="D87" s="20"/>
      <c r="E87" s="20"/>
      <c r="F87" s="62"/>
      <c r="G87" s="62"/>
      <c r="H87" s="62"/>
      <c r="I87" s="20"/>
      <c r="J87" s="20"/>
      <c r="K87" s="20"/>
      <c r="L87" s="20"/>
      <c r="M87" s="20"/>
      <c r="N87" s="20"/>
      <c r="O87" s="20"/>
      <c r="P87" s="20"/>
      <c r="Q87" s="63"/>
      <c r="R87" s="63"/>
    </row>
    <row r="88" spans="1:18" x14ac:dyDescent="0.3">
      <c r="A88" s="3" t="s">
        <v>249</v>
      </c>
      <c r="B88" s="2"/>
      <c r="C88" s="2"/>
      <c r="D88" s="2"/>
      <c r="E88" s="2"/>
      <c r="F88" s="2"/>
      <c r="G88" s="2"/>
      <c r="H88" s="2"/>
      <c r="I88" s="2"/>
      <c r="J88" s="2"/>
      <c r="K88" s="2"/>
      <c r="L88" s="2"/>
      <c r="M88" s="2"/>
      <c r="N88" s="2"/>
      <c r="O88" s="2"/>
      <c r="P88" s="2"/>
      <c r="Q88" s="2"/>
      <c r="R88" s="2"/>
    </row>
    <row r="89" spans="1:18" x14ac:dyDescent="0.3">
      <c r="A89" s="2"/>
      <c r="B89" s="258"/>
      <c r="C89" s="261" t="s">
        <v>225</v>
      </c>
      <c r="D89" s="233" t="s">
        <v>226</v>
      </c>
      <c r="E89" s="233" t="s">
        <v>227</v>
      </c>
      <c r="F89" s="235" t="s">
        <v>228</v>
      </c>
      <c r="G89" s="2"/>
      <c r="H89" s="261" t="s">
        <v>229</v>
      </c>
      <c r="I89" s="233" t="s">
        <v>230</v>
      </c>
      <c r="J89" s="233" t="s">
        <v>231</v>
      </c>
      <c r="K89" s="235" t="s">
        <v>232</v>
      </c>
      <c r="L89" s="2"/>
      <c r="M89" s="261" t="s">
        <v>233</v>
      </c>
      <c r="N89" s="233" t="s">
        <v>234</v>
      </c>
      <c r="O89" s="233" t="s">
        <v>235</v>
      </c>
      <c r="P89" s="235" t="s">
        <v>236</v>
      </c>
      <c r="Q89" s="2"/>
      <c r="R89" s="2"/>
    </row>
    <row r="90" spans="1:18" x14ac:dyDescent="0.3">
      <c r="A90" s="2"/>
      <c r="B90" s="260" t="s">
        <v>258</v>
      </c>
      <c r="C90" s="265">
        <f>F85*N85</f>
        <v>8080.9409325211345</v>
      </c>
      <c r="D90" s="266">
        <f>F85*O85</f>
        <v>8862.9674743780179</v>
      </c>
      <c r="E90" s="266">
        <f>G85*N85</f>
        <v>8080.9409325211327</v>
      </c>
      <c r="F90" s="267">
        <f>G85*O85</f>
        <v>8862.967474378016</v>
      </c>
      <c r="G90" s="58"/>
      <c r="H90" s="265">
        <f>F85*C85</f>
        <v>1939.4258238050722</v>
      </c>
      <c r="I90" s="266">
        <f>F85*D85</f>
        <v>2004.0733512652412</v>
      </c>
      <c r="J90" s="266">
        <f>G85*C85</f>
        <v>1939.4258238050718</v>
      </c>
      <c r="K90" s="267">
        <f>G85*D85</f>
        <v>2004.0733512652407</v>
      </c>
      <c r="L90" s="58"/>
      <c r="M90" s="265">
        <f>N85*C85</f>
        <v>15000</v>
      </c>
      <c r="N90" s="266">
        <f>N85*D85</f>
        <v>15500</v>
      </c>
      <c r="O90" s="266">
        <f>O85*C85</f>
        <v>16451.612903225807</v>
      </c>
      <c r="P90" s="267">
        <f>O85*D85</f>
        <v>17000</v>
      </c>
      <c r="Q90" s="2"/>
      <c r="R90" s="2"/>
    </row>
    <row r="91" spans="1:18" x14ac:dyDescent="0.3">
      <c r="A91" s="2"/>
      <c r="B91" s="2"/>
      <c r="C91" s="58"/>
      <c r="D91" s="58"/>
      <c r="E91" s="58"/>
      <c r="F91" s="58"/>
      <c r="G91" s="58"/>
      <c r="H91" s="58"/>
      <c r="I91" s="58"/>
      <c r="J91" s="58"/>
      <c r="K91" s="58"/>
      <c r="L91" s="58"/>
      <c r="M91" s="58"/>
      <c r="N91" s="58"/>
      <c r="O91" s="58"/>
      <c r="P91" s="58"/>
      <c r="Q91" s="2"/>
      <c r="R91" s="2"/>
    </row>
    <row r="92" spans="1:18" ht="15.6" x14ac:dyDescent="0.3">
      <c r="A92" s="2"/>
      <c r="B92" s="7"/>
      <c r="C92" s="59"/>
      <c r="D92" s="59"/>
      <c r="E92" s="59"/>
      <c r="F92" s="59"/>
      <c r="G92" s="59"/>
      <c r="H92" s="59"/>
      <c r="I92" s="59"/>
      <c r="J92" s="59"/>
      <c r="K92" s="59"/>
      <c r="L92" s="59"/>
      <c r="M92" s="60"/>
      <c r="N92" s="60"/>
      <c r="O92" s="60"/>
      <c r="P92" s="60"/>
      <c r="Q92" s="2"/>
      <c r="R92" s="2"/>
    </row>
    <row r="93" spans="1:18" x14ac:dyDescent="0.3">
      <c r="A93" s="3" t="s">
        <v>248</v>
      </c>
      <c r="B93" s="2"/>
      <c r="C93" s="2"/>
      <c r="D93" s="2"/>
      <c r="E93" s="2"/>
      <c r="F93" s="2"/>
      <c r="G93" s="2"/>
      <c r="H93" s="2"/>
      <c r="I93" s="2"/>
      <c r="J93" s="2"/>
      <c r="K93" s="2"/>
      <c r="L93" s="2"/>
      <c r="M93" s="2"/>
      <c r="N93" s="2"/>
      <c r="O93" s="2"/>
      <c r="P93" s="2"/>
      <c r="Q93" s="2"/>
      <c r="R93" s="2"/>
    </row>
    <row r="94" spans="1:18" ht="31.2" x14ac:dyDescent="0.3">
      <c r="A94" s="2"/>
      <c r="B94" s="261"/>
      <c r="C94" s="268" t="s">
        <v>237</v>
      </c>
      <c r="D94" s="268" t="s">
        <v>239</v>
      </c>
      <c r="E94" s="268" t="s">
        <v>238</v>
      </c>
      <c r="F94" s="269" t="s">
        <v>2</v>
      </c>
      <c r="G94" s="2"/>
      <c r="H94" s="2"/>
      <c r="I94" s="2"/>
      <c r="J94" s="2"/>
      <c r="K94" s="2"/>
      <c r="L94" s="2"/>
      <c r="M94" s="2"/>
      <c r="N94" s="2"/>
      <c r="O94" s="2"/>
      <c r="P94" s="2"/>
      <c r="Q94" s="2"/>
      <c r="R94" s="2"/>
    </row>
    <row r="95" spans="1:18" x14ac:dyDescent="0.3">
      <c r="A95" s="2"/>
      <c r="B95" s="166" t="s">
        <v>258</v>
      </c>
      <c r="C95" s="31">
        <f>((1/3*C90)+(1/6*D90)+(1/6*E90)+(1/3*F90))*E85</f>
        <v>16943.908406899151</v>
      </c>
      <c r="D95" s="31">
        <f>((1/3*H90)+(1/6*I90)+(1/6*J90)+(1/3*K90))*P85</f>
        <v>47703.619053269904</v>
      </c>
      <c r="E95" s="31">
        <f>((1/3*M90)+(1/6*N90)+(1/6*O90)+(1/3*P90))*H85</f>
        <v>0</v>
      </c>
      <c r="F95" s="270">
        <f>C95+D95+E95</f>
        <v>64647.527460169054</v>
      </c>
      <c r="G95" s="2"/>
      <c r="H95" s="2"/>
      <c r="I95" s="2"/>
      <c r="J95" s="2"/>
      <c r="K95" s="2"/>
      <c r="L95" s="2"/>
      <c r="M95" s="2"/>
      <c r="N95" s="2"/>
      <c r="O95" s="2"/>
      <c r="P95" s="2"/>
      <c r="Q95" s="2"/>
      <c r="R95" s="2"/>
    </row>
    <row r="96" spans="1:18" x14ac:dyDescent="0.3">
      <c r="A96" s="2"/>
      <c r="B96" s="244" t="s">
        <v>2</v>
      </c>
      <c r="C96" s="271">
        <f>C95</f>
        <v>16943.908406899151</v>
      </c>
      <c r="D96" s="271">
        <f>D95</f>
        <v>47703.619053269904</v>
      </c>
      <c r="E96" s="271">
        <f>E95</f>
        <v>0</v>
      </c>
      <c r="F96" s="272">
        <f>F95</f>
        <v>64647.527460169054</v>
      </c>
      <c r="G96" s="2"/>
      <c r="H96" s="2" t="s">
        <v>250</v>
      </c>
      <c r="I96" s="58">
        <f>F96-'NPV by ET'!E58</f>
        <v>6.5483618527650833E-11</v>
      </c>
      <c r="J96" s="2"/>
      <c r="K96" s="2"/>
      <c r="L96" s="2"/>
      <c r="M96" s="2"/>
      <c r="N96" s="2"/>
      <c r="O96" s="2"/>
      <c r="P96" s="2"/>
      <c r="Q96" s="2"/>
      <c r="R96" s="2"/>
    </row>
    <row r="97" spans="1:18" x14ac:dyDescent="0.3">
      <c r="A97" s="2"/>
      <c r="B97" s="2"/>
      <c r="C97" s="2"/>
      <c r="D97" s="2"/>
      <c r="E97" s="2"/>
      <c r="F97" s="2"/>
      <c r="G97" s="2"/>
      <c r="H97" s="2"/>
      <c r="I97" s="2"/>
      <c r="J97" s="2"/>
      <c r="K97" s="2"/>
      <c r="L97" s="2"/>
      <c r="M97" s="2"/>
      <c r="N97" s="2"/>
      <c r="O97" s="2"/>
      <c r="P97" s="2"/>
      <c r="Q97" s="2"/>
      <c r="R97" s="2"/>
    </row>
    <row r="98" spans="1:18" x14ac:dyDescent="0.3">
      <c r="A98" s="2"/>
      <c r="B98" s="6" t="s">
        <v>179</v>
      </c>
      <c r="C98" s="61" t="s">
        <v>257</v>
      </c>
      <c r="D98" s="5"/>
      <c r="E98" s="5"/>
      <c r="F98" s="5"/>
      <c r="G98" s="5"/>
      <c r="H98" s="5"/>
      <c r="I98" s="37">
        <f>'Condition indices '!F10</f>
        <v>3.4166666666666234E-3</v>
      </c>
      <c r="J98" s="2"/>
      <c r="K98" s="2"/>
      <c r="L98" s="2"/>
      <c r="M98" s="2"/>
      <c r="N98" s="2"/>
      <c r="O98" s="2"/>
      <c r="P98" s="2"/>
      <c r="Q98" s="2"/>
      <c r="R98" s="2"/>
    </row>
    <row r="99" spans="1:18" x14ac:dyDescent="0.3">
      <c r="A99" s="2"/>
      <c r="B99" s="2"/>
      <c r="C99" s="5"/>
      <c r="D99" s="5"/>
      <c r="E99" s="5"/>
      <c r="F99" s="5"/>
      <c r="G99" s="5"/>
      <c r="H99" s="5"/>
      <c r="I99" s="5"/>
      <c r="J99" s="2"/>
      <c r="K99" s="2"/>
      <c r="L99" s="2"/>
      <c r="M99" s="2"/>
      <c r="N99" s="2"/>
      <c r="O99" s="2"/>
      <c r="P99" s="2"/>
      <c r="Q99" s="2"/>
      <c r="R99" s="2"/>
    </row>
    <row r="100" spans="1:18" x14ac:dyDescent="0.3">
      <c r="A100" s="2"/>
      <c r="B100" s="781" t="s">
        <v>298</v>
      </c>
      <c r="C100" s="782"/>
      <c r="D100" s="782"/>
      <c r="E100" s="783"/>
      <c r="F100" s="345"/>
      <c r="G100" s="781" t="s">
        <v>299</v>
      </c>
      <c r="H100" s="782"/>
      <c r="I100" s="783"/>
      <c r="J100" s="2"/>
      <c r="K100" s="2"/>
      <c r="L100" s="2"/>
      <c r="M100" s="2"/>
      <c r="N100" s="2"/>
      <c r="O100" s="2"/>
      <c r="P100" s="2"/>
      <c r="Q100" s="2"/>
      <c r="R100" s="2"/>
    </row>
    <row r="101" spans="1:18" x14ac:dyDescent="0.3">
      <c r="A101" s="2"/>
      <c r="B101" s="232" t="s">
        <v>291</v>
      </c>
      <c r="C101" s="233"/>
      <c r="D101" s="233"/>
      <c r="E101" s="233"/>
      <c r="F101" s="233"/>
      <c r="G101" s="234" t="s">
        <v>183</v>
      </c>
      <c r="H101" s="233"/>
      <c r="I101" s="235"/>
      <c r="J101" s="2"/>
      <c r="K101" s="2"/>
      <c r="L101" s="2"/>
      <c r="M101" s="2"/>
      <c r="N101" s="2"/>
      <c r="O101" s="2"/>
      <c r="P101" s="2"/>
      <c r="Q101" s="2"/>
      <c r="R101" s="2"/>
    </row>
    <row r="102" spans="1:18" x14ac:dyDescent="0.3">
      <c r="A102" s="2"/>
      <c r="B102" s="390" t="s">
        <v>292</v>
      </c>
      <c r="C102" s="237"/>
      <c r="D102" s="18"/>
      <c r="E102" s="18"/>
      <c r="F102" s="238" t="s">
        <v>288</v>
      </c>
      <c r="G102" s="167" t="s">
        <v>285</v>
      </c>
      <c r="H102" s="18"/>
      <c r="I102" s="239">
        <f>C96</f>
        <v>16943.908406899151</v>
      </c>
      <c r="J102" s="2"/>
      <c r="K102" s="2"/>
      <c r="L102" s="2"/>
      <c r="M102" s="2"/>
      <c r="N102" s="2"/>
      <c r="O102" s="2"/>
      <c r="P102" s="2"/>
      <c r="Q102" s="2"/>
      <c r="R102" s="2"/>
    </row>
    <row r="103" spans="1:18" x14ac:dyDescent="0.3">
      <c r="A103" s="2"/>
      <c r="B103" s="390" t="s">
        <v>293</v>
      </c>
      <c r="C103" s="237"/>
      <c r="D103" s="18"/>
      <c r="E103" s="18"/>
      <c r="F103" s="238" t="s">
        <v>288</v>
      </c>
      <c r="G103" s="167" t="s">
        <v>286</v>
      </c>
      <c r="H103" s="18"/>
      <c r="I103" s="239">
        <v>0</v>
      </c>
      <c r="J103" s="2"/>
      <c r="K103" s="2"/>
      <c r="L103" s="2"/>
      <c r="M103" s="2"/>
      <c r="N103" s="2"/>
      <c r="O103" s="2"/>
      <c r="P103" s="2"/>
      <c r="Q103" s="2"/>
      <c r="R103" s="2"/>
    </row>
    <row r="104" spans="1:18" x14ac:dyDescent="0.3">
      <c r="A104" s="2"/>
      <c r="B104" s="236"/>
      <c r="C104" s="18"/>
      <c r="D104" s="18"/>
      <c r="E104" s="18"/>
      <c r="F104" s="240"/>
      <c r="G104" s="18"/>
      <c r="H104" s="18"/>
      <c r="I104" s="241"/>
      <c r="J104" s="2"/>
      <c r="K104" s="2"/>
      <c r="L104" s="2"/>
      <c r="M104" s="2"/>
      <c r="N104" s="2"/>
      <c r="O104" s="2"/>
      <c r="P104" s="2"/>
      <c r="Q104" s="2"/>
      <c r="R104" s="2"/>
    </row>
    <row r="105" spans="1:18" x14ac:dyDescent="0.3">
      <c r="A105" s="2"/>
      <c r="B105" s="242" t="s">
        <v>290</v>
      </c>
      <c r="C105" s="18"/>
      <c r="D105" s="243" t="s">
        <v>289</v>
      </c>
      <c r="E105" s="18"/>
      <c r="F105" s="240"/>
      <c r="G105" s="18"/>
      <c r="H105" s="18"/>
      <c r="I105" s="241"/>
      <c r="J105" s="2"/>
      <c r="K105" s="2"/>
      <c r="L105" s="2"/>
      <c r="M105" s="2"/>
      <c r="N105" s="2"/>
      <c r="O105" s="2"/>
      <c r="P105" s="2"/>
      <c r="Q105" s="2"/>
      <c r="R105" s="2"/>
    </row>
    <row r="106" spans="1:18" x14ac:dyDescent="0.3">
      <c r="A106" s="2"/>
      <c r="B106" s="390" t="s">
        <v>292</v>
      </c>
      <c r="C106" s="18"/>
      <c r="D106" s="346" t="s">
        <v>292</v>
      </c>
      <c r="E106" s="18"/>
      <c r="F106" s="238" t="s">
        <v>288</v>
      </c>
      <c r="G106" s="243" t="s">
        <v>178</v>
      </c>
      <c r="H106" s="18"/>
      <c r="I106" s="239">
        <v>0</v>
      </c>
      <c r="J106" s="2"/>
      <c r="K106" s="2"/>
      <c r="L106" s="2"/>
      <c r="M106" s="2"/>
      <c r="N106" s="2"/>
      <c r="O106" s="2"/>
      <c r="P106" s="2"/>
      <c r="Q106" s="2"/>
      <c r="R106" s="2"/>
    </row>
    <row r="107" spans="1:18" x14ac:dyDescent="0.3">
      <c r="A107" s="2"/>
      <c r="B107" s="390"/>
      <c r="C107" s="18"/>
      <c r="D107" s="346" t="s">
        <v>300</v>
      </c>
      <c r="E107" s="18"/>
      <c r="F107" s="238" t="s">
        <v>288</v>
      </c>
      <c r="G107" s="169" t="s">
        <v>180</v>
      </c>
      <c r="H107" s="18"/>
      <c r="I107" s="239">
        <f>D96</f>
        <v>47703.619053269904</v>
      </c>
      <c r="J107" s="2"/>
      <c r="K107" s="2"/>
      <c r="L107" s="2"/>
      <c r="M107" s="2"/>
      <c r="N107" s="2"/>
      <c r="O107" s="2"/>
      <c r="P107" s="2"/>
      <c r="Q107" s="2"/>
      <c r="R107" s="2"/>
    </row>
    <row r="108" spans="1:18" x14ac:dyDescent="0.3">
      <c r="A108" s="2"/>
      <c r="B108" s="390" t="s">
        <v>293</v>
      </c>
      <c r="C108" s="18"/>
      <c r="D108" s="346" t="s">
        <v>301</v>
      </c>
      <c r="E108" s="18"/>
      <c r="F108" s="238" t="s">
        <v>288</v>
      </c>
      <c r="G108" s="169" t="s">
        <v>181</v>
      </c>
      <c r="H108" s="18"/>
      <c r="I108" s="239">
        <v>0</v>
      </c>
      <c r="J108" s="2"/>
      <c r="K108" s="2"/>
      <c r="L108" s="2"/>
      <c r="M108" s="2"/>
      <c r="N108" s="2"/>
      <c r="O108" s="2"/>
      <c r="P108" s="2"/>
      <c r="Q108" s="2"/>
      <c r="R108" s="2"/>
    </row>
    <row r="109" spans="1:18" x14ac:dyDescent="0.3">
      <c r="A109" s="2"/>
      <c r="B109" s="236"/>
      <c r="C109" s="237"/>
      <c r="D109" s="346" t="s">
        <v>293</v>
      </c>
      <c r="E109" s="18"/>
      <c r="F109" s="238" t="s">
        <v>288</v>
      </c>
      <c r="G109" s="169" t="s">
        <v>177</v>
      </c>
      <c r="H109" s="18"/>
      <c r="I109" s="239">
        <v>0</v>
      </c>
      <c r="J109" s="2"/>
      <c r="K109" s="2"/>
      <c r="L109" s="2"/>
      <c r="M109" s="2"/>
      <c r="N109" s="2"/>
      <c r="O109" s="2"/>
      <c r="P109" s="2"/>
      <c r="Q109" s="2"/>
      <c r="R109" s="2"/>
    </row>
    <row r="110" spans="1:18" x14ac:dyDescent="0.3">
      <c r="A110" s="2"/>
      <c r="B110" s="236"/>
      <c r="C110" s="18"/>
      <c r="D110" s="18"/>
      <c r="E110" s="18"/>
      <c r="F110" s="240"/>
      <c r="G110" s="18"/>
      <c r="H110" s="18"/>
      <c r="I110" s="241"/>
      <c r="J110" s="2"/>
      <c r="K110" s="2"/>
      <c r="L110" s="2"/>
      <c r="M110" s="2"/>
      <c r="N110" s="2"/>
      <c r="O110" s="2"/>
      <c r="P110" s="2"/>
      <c r="Q110" s="2"/>
      <c r="R110" s="2"/>
    </row>
    <row r="111" spans="1:18" x14ac:dyDescent="0.3">
      <c r="A111" s="2"/>
      <c r="B111" s="244" t="s">
        <v>294</v>
      </c>
      <c r="C111" s="185"/>
      <c r="D111" s="185"/>
      <c r="E111" s="185"/>
      <c r="F111" s="245" t="s">
        <v>288</v>
      </c>
      <c r="G111" s="177" t="s">
        <v>182</v>
      </c>
      <c r="H111" s="185"/>
      <c r="I111" s="246">
        <f>E96</f>
        <v>0</v>
      </c>
      <c r="J111" s="2"/>
      <c r="K111" s="2"/>
      <c r="L111" s="2"/>
      <c r="M111" s="2"/>
      <c r="N111" s="2"/>
      <c r="O111" s="2"/>
      <c r="P111" s="2"/>
      <c r="Q111" s="2"/>
      <c r="R111" s="2"/>
    </row>
    <row r="112" spans="1:18" ht="16.05" customHeight="1" x14ac:dyDescent="0.3">
      <c r="B112" s="2"/>
      <c r="C112" s="2"/>
      <c r="D112" s="2"/>
      <c r="E112" s="2"/>
      <c r="F112" s="2"/>
      <c r="G112" s="2"/>
      <c r="H112" s="2" t="s">
        <v>250</v>
      </c>
      <c r="I112" s="65">
        <f>SUM(I102:I111)-F96</f>
        <v>0</v>
      </c>
    </row>
    <row r="113" spans="1:18" s="2" customFormat="1" ht="16.05" customHeight="1" x14ac:dyDescent="0.3">
      <c r="I113" s="65"/>
    </row>
    <row r="114" spans="1:18" x14ac:dyDescent="0.3">
      <c r="A114" s="224" t="s">
        <v>215</v>
      </c>
      <c r="B114" s="224"/>
      <c r="C114" s="224"/>
      <c r="D114" s="224"/>
      <c r="E114" s="224"/>
      <c r="F114" s="224"/>
      <c r="G114" s="224"/>
      <c r="H114" s="224"/>
      <c r="I114" s="224"/>
      <c r="J114" s="224"/>
      <c r="K114" s="224"/>
      <c r="L114" s="224"/>
      <c r="M114" s="224"/>
      <c r="N114" s="224"/>
      <c r="O114" s="224"/>
      <c r="P114" s="224"/>
      <c r="Q114" s="224"/>
      <c r="R114" s="224"/>
    </row>
    <row r="115" spans="1:18" x14ac:dyDescent="0.3">
      <c r="A115" s="3"/>
      <c r="B115" s="2"/>
      <c r="C115" s="2"/>
      <c r="D115" s="2"/>
      <c r="E115" s="2"/>
      <c r="F115" s="2"/>
      <c r="G115" s="2"/>
      <c r="H115" s="2"/>
      <c r="I115" s="2"/>
      <c r="J115" s="2"/>
      <c r="K115" s="2"/>
      <c r="L115" s="2"/>
      <c r="M115" s="2"/>
      <c r="N115" s="2"/>
      <c r="O115" s="2"/>
      <c r="P115" s="2"/>
      <c r="Q115" s="2"/>
      <c r="R115" s="2"/>
    </row>
    <row r="116" spans="1:18" x14ac:dyDescent="0.3">
      <c r="A116" s="3" t="s">
        <v>247</v>
      </c>
      <c r="B116" s="273"/>
      <c r="C116" s="784" t="s">
        <v>8</v>
      </c>
      <c r="D116" s="786"/>
      <c r="E116" s="785"/>
      <c r="F116" s="784" t="s">
        <v>24</v>
      </c>
      <c r="G116" s="786"/>
      <c r="H116" s="785"/>
      <c r="I116" s="784" t="s">
        <v>241</v>
      </c>
      <c r="J116" s="785"/>
      <c r="K116" s="784" t="s">
        <v>87</v>
      </c>
      <c r="L116" s="786"/>
      <c r="M116" s="785"/>
      <c r="N116" s="784" t="s">
        <v>240</v>
      </c>
      <c r="O116" s="786"/>
      <c r="P116" s="785"/>
      <c r="Q116" s="784" t="s">
        <v>244</v>
      </c>
      <c r="R116" s="785"/>
    </row>
    <row r="117" spans="1:18" x14ac:dyDescent="0.3">
      <c r="A117" s="2"/>
      <c r="B117" s="274"/>
      <c r="C117" s="236" t="s">
        <v>91</v>
      </c>
      <c r="D117" s="18" t="s">
        <v>92</v>
      </c>
      <c r="E117" s="241" t="s">
        <v>224</v>
      </c>
      <c r="F117" s="236" t="s">
        <v>11</v>
      </c>
      <c r="G117" s="18" t="s">
        <v>12</v>
      </c>
      <c r="H117" s="241" t="s">
        <v>89</v>
      </c>
      <c r="I117" s="236" t="s">
        <v>242</v>
      </c>
      <c r="J117" s="241" t="s">
        <v>243</v>
      </c>
      <c r="K117" s="236" t="s">
        <v>174</v>
      </c>
      <c r="L117" s="18" t="s">
        <v>175</v>
      </c>
      <c r="M117" s="241" t="s">
        <v>176</v>
      </c>
      <c r="N117" s="236" t="s">
        <v>9</v>
      </c>
      <c r="O117" s="18" t="s">
        <v>10</v>
      </c>
      <c r="P117" s="241" t="s">
        <v>90</v>
      </c>
      <c r="Q117" s="236" t="s">
        <v>245</v>
      </c>
      <c r="R117" s="241" t="s">
        <v>246</v>
      </c>
    </row>
    <row r="118" spans="1:18" x14ac:dyDescent="0.3">
      <c r="A118" s="2"/>
      <c r="B118" s="274"/>
      <c r="C118" s="275" t="s">
        <v>254</v>
      </c>
      <c r="D118" s="276"/>
      <c r="E118" s="277"/>
      <c r="F118" s="275" t="s">
        <v>255</v>
      </c>
      <c r="G118" s="276"/>
      <c r="H118" s="277"/>
      <c r="I118" s="275" t="s">
        <v>251</v>
      </c>
      <c r="J118" s="277"/>
      <c r="K118" s="275" t="s">
        <v>252</v>
      </c>
      <c r="L118" s="276"/>
      <c r="M118" s="277"/>
      <c r="N118" s="275" t="s">
        <v>256</v>
      </c>
      <c r="O118" s="276"/>
      <c r="P118" s="277"/>
      <c r="Q118" s="275" t="s">
        <v>253</v>
      </c>
      <c r="R118" s="241"/>
    </row>
    <row r="119" spans="1:18" x14ac:dyDescent="0.3">
      <c r="A119" s="2"/>
      <c r="B119" s="259" t="s">
        <v>17</v>
      </c>
      <c r="C119" s="275">
        <f>'Extent account'!$I$4</f>
        <v>50</v>
      </c>
      <c r="D119" s="276">
        <f>'Extent account'!$I$16</f>
        <v>50</v>
      </c>
      <c r="E119" s="277">
        <f>D119-C119</f>
        <v>0</v>
      </c>
      <c r="F119" s="278">
        <f>Q119/K119</f>
        <v>10.774587910028178</v>
      </c>
      <c r="G119" s="279">
        <f>R119/L119</f>
        <v>11.205571426429305</v>
      </c>
      <c r="H119" s="280">
        <f>G119-F119</f>
        <v>0.43098351640112753</v>
      </c>
      <c r="I119" s="275">
        <f>'ES flows'!H25</f>
        <v>5</v>
      </c>
      <c r="J119" s="277">
        <f>'ES flows'!H26</f>
        <v>5</v>
      </c>
      <c r="K119" s="275">
        <f>I119*100</f>
        <v>500</v>
      </c>
      <c r="L119" s="276">
        <f>J119*100</f>
        <v>500</v>
      </c>
      <c r="M119" s="277">
        <f>L119-K119</f>
        <v>0</v>
      </c>
      <c r="N119" s="275">
        <f>K119/C119</f>
        <v>10</v>
      </c>
      <c r="O119" s="276">
        <f>L119/D119</f>
        <v>10</v>
      </c>
      <c r="P119" s="277">
        <f>O119-N119</f>
        <v>0</v>
      </c>
      <c r="Q119" s="281">
        <f>'NPV by ET'!D74</f>
        <v>5387.2939550140891</v>
      </c>
      <c r="R119" s="171">
        <f>'NPV by ET'!E74</f>
        <v>5602.7857132146528</v>
      </c>
    </row>
    <row r="120" spans="1:18" x14ac:dyDescent="0.3">
      <c r="A120" s="2"/>
      <c r="B120" s="260" t="s">
        <v>21</v>
      </c>
      <c r="C120" s="250">
        <f>'Extent account'!$I$4</f>
        <v>50</v>
      </c>
      <c r="D120" s="185">
        <f>'Extent account'!$I$16</f>
        <v>50</v>
      </c>
      <c r="E120" s="251">
        <f>D120-C120</f>
        <v>0</v>
      </c>
      <c r="F120" s="254">
        <f>Q120/K120</f>
        <v>2.1549175820056354</v>
      </c>
      <c r="G120" s="249">
        <f>R120/L120</f>
        <v>2.1549175820056359</v>
      </c>
      <c r="H120" s="255">
        <f>G120-F120</f>
        <v>0</v>
      </c>
      <c r="I120" s="250">
        <f>'ES flows'!J25</f>
        <v>2400</v>
      </c>
      <c r="J120" s="251">
        <f>'ES flows'!J26</f>
        <v>2600</v>
      </c>
      <c r="K120" s="250">
        <f>I120*100</f>
        <v>240000</v>
      </c>
      <c r="L120" s="185">
        <f>J120*100</f>
        <v>260000</v>
      </c>
      <c r="M120" s="251">
        <f>L120-K120</f>
        <v>20000</v>
      </c>
      <c r="N120" s="250">
        <f>K120/C120</f>
        <v>4800</v>
      </c>
      <c r="O120" s="185">
        <f>L120/D120</f>
        <v>5200</v>
      </c>
      <c r="P120" s="251">
        <f>O120-N120</f>
        <v>400</v>
      </c>
      <c r="Q120" s="257">
        <f>'NPV by ET'!D75</f>
        <v>517180.21968135255</v>
      </c>
      <c r="R120" s="201">
        <f>'NPV by ET'!E75</f>
        <v>560278.57132146531</v>
      </c>
    </row>
    <row r="121" spans="1:18" x14ac:dyDescent="0.3">
      <c r="A121" s="2"/>
      <c r="B121" s="5"/>
      <c r="C121" s="2"/>
      <c r="D121" s="2"/>
      <c r="E121" s="2"/>
      <c r="F121" s="1"/>
      <c r="G121" s="1"/>
      <c r="H121" s="1"/>
      <c r="I121" s="2"/>
      <c r="J121" s="2"/>
      <c r="K121" s="2"/>
      <c r="L121" s="2"/>
      <c r="M121" s="2"/>
      <c r="N121" s="2"/>
      <c r="O121" s="2"/>
      <c r="P121" s="2"/>
      <c r="Q121" s="57"/>
      <c r="R121" s="57"/>
    </row>
    <row r="122" spans="1:18" x14ac:dyDescent="0.3">
      <c r="A122" s="20"/>
      <c r="B122" s="61"/>
      <c r="C122" s="20"/>
      <c r="D122" s="20"/>
      <c r="E122" s="20"/>
      <c r="F122" s="62"/>
      <c r="G122" s="62"/>
      <c r="H122" s="62"/>
      <c r="I122" s="20"/>
      <c r="J122" s="20"/>
      <c r="K122" s="20"/>
      <c r="L122" s="20"/>
      <c r="M122" s="20"/>
      <c r="N122" s="20"/>
      <c r="O122" s="20"/>
      <c r="P122" s="20"/>
      <c r="Q122" s="63"/>
      <c r="R122" s="63"/>
    </row>
    <row r="123" spans="1:18" x14ac:dyDescent="0.3">
      <c r="A123" s="3" t="s">
        <v>249</v>
      </c>
      <c r="B123" s="2"/>
      <c r="C123" s="2"/>
      <c r="D123" s="2"/>
      <c r="E123" s="2"/>
      <c r="F123" s="2"/>
      <c r="G123" s="2"/>
      <c r="H123" s="2"/>
      <c r="I123" s="2"/>
      <c r="J123" s="2"/>
      <c r="K123" s="2"/>
      <c r="L123" s="2"/>
      <c r="M123" s="2"/>
      <c r="N123" s="2"/>
      <c r="O123" s="2"/>
      <c r="P123" s="2"/>
      <c r="Q123" s="2"/>
      <c r="R123" s="2"/>
    </row>
    <row r="124" spans="1:18" x14ac:dyDescent="0.3">
      <c r="A124" s="2"/>
      <c r="B124" s="258"/>
      <c r="C124" s="261" t="s">
        <v>225</v>
      </c>
      <c r="D124" s="233" t="s">
        <v>226</v>
      </c>
      <c r="E124" s="233" t="s">
        <v>227</v>
      </c>
      <c r="F124" s="235" t="s">
        <v>228</v>
      </c>
      <c r="G124" s="2"/>
      <c r="H124" s="261" t="s">
        <v>229</v>
      </c>
      <c r="I124" s="233" t="s">
        <v>230</v>
      </c>
      <c r="J124" s="233" t="s">
        <v>231</v>
      </c>
      <c r="K124" s="235" t="s">
        <v>232</v>
      </c>
      <c r="L124" s="2"/>
      <c r="M124" s="261" t="s">
        <v>233</v>
      </c>
      <c r="N124" s="233" t="s">
        <v>234</v>
      </c>
      <c r="O124" s="233" t="s">
        <v>235</v>
      </c>
      <c r="P124" s="235" t="s">
        <v>236</v>
      </c>
      <c r="Q124" s="2"/>
      <c r="R124" s="2"/>
    </row>
    <row r="125" spans="1:18" x14ac:dyDescent="0.3">
      <c r="A125" s="2"/>
      <c r="B125" s="259" t="s">
        <v>17</v>
      </c>
      <c r="C125" s="262">
        <f>F119*N119</f>
        <v>107.74587910028177</v>
      </c>
      <c r="D125" s="263">
        <f>F119*O119</f>
        <v>107.74587910028177</v>
      </c>
      <c r="E125" s="263">
        <f>G119*N119</f>
        <v>112.05571426429304</v>
      </c>
      <c r="F125" s="264">
        <f>G119*O119</f>
        <v>112.05571426429304</v>
      </c>
      <c r="G125" s="58"/>
      <c r="H125" s="262">
        <f>F119*C119</f>
        <v>538.72939550140893</v>
      </c>
      <c r="I125" s="263">
        <f>F119*D119</f>
        <v>538.72939550140893</v>
      </c>
      <c r="J125" s="263">
        <f>G119*C119</f>
        <v>560.27857132146528</v>
      </c>
      <c r="K125" s="264">
        <f>G119*D119</f>
        <v>560.27857132146528</v>
      </c>
      <c r="L125" s="58"/>
      <c r="M125" s="262">
        <f>N119*C119</f>
        <v>500</v>
      </c>
      <c r="N125" s="263">
        <f>N119*D119</f>
        <v>500</v>
      </c>
      <c r="O125" s="263">
        <f>O119*C119</f>
        <v>500</v>
      </c>
      <c r="P125" s="264">
        <f>O119*D119</f>
        <v>500</v>
      </c>
      <c r="Q125" s="2"/>
      <c r="R125" s="2"/>
    </row>
    <row r="126" spans="1:18" x14ac:dyDescent="0.3">
      <c r="A126" s="2"/>
      <c r="B126" s="260" t="s">
        <v>21</v>
      </c>
      <c r="C126" s="265">
        <f>F120*N120</f>
        <v>10343.604393627051</v>
      </c>
      <c r="D126" s="266">
        <f>F120*O120</f>
        <v>11205.571426429304</v>
      </c>
      <c r="E126" s="266">
        <f>G120*N120</f>
        <v>10343.604393627053</v>
      </c>
      <c r="F126" s="267">
        <f>G120*O120</f>
        <v>11205.571426429307</v>
      </c>
      <c r="G126" s="58"/>
      <c r="H126" s="265">
        <f>F120*C120</f>
        <v>107.74587910028177</v>
      </c>
      <c r="I126" s="266">
        <f>F120*D120</f>
        <v>107.74587910028177</v>
      </c>
      <c r="J126" s="266">
        <f>G120*C120</f>
        <v>107.7458791002818</v>
      </c>
      <c r="K126" s="267">
        <f>G120*D120</f>
        <v>107.7458791002818</v>
      </c>
      <c r="L126" s="58"/>
      <c r="M126" s="265">
        <f>N120*C120</f>
        <v>240000</v>
      </c>
      <c r="N126" s="266">
        <f>N120*D120</f>
        <v>240000</v>
      </c>
      <c r="O126" s="266">
        <f>O120*C120</f>
        <v>260000</v>
      </c>
      <c r="P126" s="267">
        <f>O120*D120</f>
        <v>260000</v>
      </c>
      <c r="Q126" s="2"/>
      <c r="R126" s="2"/>
    </row>
    <row r="127" spans="1:18" x14ac:dyDescent="0.3">
      <c r="A127" s="2"/>
      <c r="B127" s="2"/>
      <c r="C127" s="58"/>
      <c r="D127" s="58"/>
      <c r="E127" s="58"/>
      <c r="F127" s="58"/>
      <c r="G127" s="58"/>
      <c r="H127" s="58"/>
      <c r="I127" s="58"/>
      <c r="J127" s="58"/>
      <c r="K127" s="58"/>
      <c r="L127" s="58"/>
      <c r="M127" s="58"/>
      <c r="N127" s="58"/>
      <c r="O127" s="58"/>
      <c r="P127" s="58"/>
      <c r="Q127" s="2"/>
      <c r="R127" s="2"/>
    </row>
    <row r="128" spans="1:18" ht="15.6" x14ac:dyDescent="0.3">
      <c r="A128" s="2"/>
      <c r="B128" s="7"/>
      <c r="C128" s="59"/>
      <c r="D128" s="59"/>
      <c r="E128" s="59"/>
      <c r="F128" s="59"/>
      <c r="G128" s="59"/>
      <c r="H128" s="59"/>
      <c r="I128" s="59"/>
      <c r="J128" s="59"/>
      <c r="K128" s="59"/>
      <c r="L128" s="59"/>
      <c r="M128" s="60"/>
      <c r="N128" s="60"/>
      <c r="O128" s="60"/>
      <c r="P128" s="60"/>
      <c r="Q128" s="2"/>
      <c r="R128" s="2"/>
    </row>
    <row r="129" spans="1:18" x14ac:dyDescent="0.3">
      <c r="A129" s="3" t="s">
        <v>248</v>
      </c>
      <c r="B129" s="2"/>
      <c r="C129" s="2"/>
      <c r="D129" s="2"/>
      <c r="E129" s="2"/>
      <c r="F129" s="2"/>
      <c r="G129" s="2"/>
      <c r="H129" s="2"/>
      <c r="I129" s="2"/>
      <c r="J129" s="2"/>
      <c r="K129" s="2"/>
      <c r="L129" s="2"/>
      <c r="M129" s="2"/>
      <c r="N129" s="2"/>
      <c r="O129" s="2"/>
      <c r="P129" s="2"/>
      <c r="Q129" s="2"/>
      <c r="R129" s="2"/>
    </row>
    <row r="130" spans="1:18" ht="31.2" x14ac:dyDescent="0.3">
      <c r="A130" s="2"/>
      <c r="B130" s="261"/>
      <c r="C130" s="268" t="s">
        <v>237</v>
      </c>
      <c r="D130" s="268" t="s">
        <v>239</v>
      </c>
      <c r="E130" s="268" t="s">
        <v>238</v>
      </c>
      <c r="F130" s="269" t="s">
        <v>2</v>
      </c>
      <c r="G130" s="2"/>
      <c r="H130" s="2"/>
      <c r="I130" s="2"/>
      <c r="J130" s="2"/>
      <c r="K130" s="2"/>
      <c r="L130" s="2"/>
      <c r="M130" s="2"/>
      <c r="N130" s="2"/>
      <c r="O130" s="2"/>
      <c r="P130" s="2"/>
      <c r="Q130" s="2"/>
      <c r="R130" s="2"/>
    </row>
    <row r="131" spans="1:18" x14ac:dyDescent="0.3">
      <c r="A131" s="2"/>
      <c r="B131" s="166" t="s">
        <v>17</v>
      </c>
      <c r="C131" s="31">
        <f>((1/3*C125)+(1/6*D125)+(1/6*E125)+(1/3*F125))*E119</f>
        <v>0</v>
      </c>
      <c r="D131" s="31">
        <f>((1/3*H125)+(1/6*I125)+(1/6*J125)+(1/3*K125))*P119</f>
        <v>0</v>
      </c>
      <c r="E131" s="31">
        <f>((1/3*M125)+(1/6*N125)+(1/6*O125)+(1/3*P125))*H119</f>
        <v>215.49175820056377</v>
      </c>
      <c r="F131" s="270">
        <f>C131+D131+E131</f>
        <v>215.49175820056377</v>
      </c>
      <c r="G131" s="2"/>
      <c r="H131" s="2"/>
      <c r="I131" s="2"/>
      <c r="J131" s="2"/>
      <c r="K131" s="2"/>
      <c r="L131" s="2"/>
      <c r="M131" s="2"/>
      <c r="N131" s="2"/>
      <c r="O131" s="2"/>
      <c r="P131" s="2"/>
      <c r="Q131" s="2"/>
      <c r="R131" s="2"/>
    </row>
    <row r="132" spans="1:18" x14ac:dyDescent="0.3">
      <c r="A132" s="2"/>
      <c r="B132" s="166" t="s">
        <v>21</v>
      </c>
      <c r="C132" s="31">
        <f>((1/3*C126)+(1/6*D126)+(1/6*E126)+(1/3*F126))*E120</f>
        <v>0</v>
      </c>
      <c r="D132" s="31">
        <f>((1/3*H126)+(1/6*I126)+(1/6*J126)+(1/3*K126))*P120</f>
        <v>43098.351640112713</v>
      </c>
      <c r="E132" s="31">
        <f>((1/3*M126)+(1/6*N126)+(1/6*O126)+(1/3*P126))*H120</f>
        <v>0</v>
      </c>
      <c r="F132" s="270">
        <f>C132+D132+E132</f>
        <v>43098.351640112713</v>
      </c>
      <c r="G132" s="2"/>
      <c r="H132" s="2"/>
      <c r="I132" s="2"/>
      <c r="J132" s="2"/>
      <c r="K132" s="2"/>
      <c r="L132" s="2"/>
      <c r="M132" s="2"/>
      <c r="N132" s="2"/>
      <c r="O132" s="2"/>
      <c r="P132" s="2"/>
      <c r="Q132" s="2"/>
      <c r="R132" s="2"/>
    </row>
    <row r="133" spans="1:18" x14ac:dyDescent="0.3">
      <c r="A133" s="2"/>
      <c r="B133" s="244" t="s">
        <v>2</v>
      </c>
      <c r="C133" s="271">
        <f>C131+C132</f>
        <v>0</v>
      </c>
      <c r="D133" s="271">
        <f>D131+D132</f>
        <v>43098.351640112713</v>
      </c>
      <c r="E133" s="271">
        <f>E131+E132</f>
        <v>215.49175820056377</v>
      </c>
      <c r="F133" s="272">
        <f>F131+F132</f>
        <v>43313.843398313278</v>
      </c>
      <c r="G133" s="2"/>
      <c r="H133" s="2" t="s">
        <v>250</v>
      </c>
      <c r="I133" s="58">
        <f>F133-'NPV by ET'!E78</f>
        <v>0</v>
      </c>
      <c r="J133" s="2"/>
      <c r="K133" s="2"/>
      <c r="L133" s="2"/>
      <c r="M133" s="2"/>
      <c r="N133" s="2"/>
      <c r="O133" s="2"/>
      <c r="P133" s="2"/>
      <c r="Q133" s="2"/>
      <c r="R133" s="2"/>
    </row>
    <row r="134" spans="1:18" x14ac:dyDescent="0.3">
      <c r="A134" s="2"/>
      <c r="B134" s="2"/>
      <c r="C134" s="2"/>
      <c r="D134" s="2"/>
      <c r="E134" s="2"/>
      <c r="F134" s="2"/>
      <c r="G134" s="2"/>
      <c r="H134" s="2"/>
      <c r="I134" s="2"/>
      <c r="J134" s="2"/>
      <c r="K134" s="2"/>
      <c r="L134" s="2"/>
      <c r="M134" s="2"/>
      <c r="N134" s="2"/>
      <c r="O134" s="2"/>
      <c r="P134" s="2"/>
      <c r="Q134" s="2"/>
      <c r="R134" s="2"/>
    </row>
    <row r="135" spans="1:18" x14ac:dyDescent="0.3">
      <c r="A135" s="2"/>
      <c r="B135" s="6" t="s">
        <v>179</v>
      </c>
      <c r="C135" s="61" t="s">
        <v>257</v>
      </c>
      <c r="D135" s="5"/>
      <c r="E135" s="5"/>
      <c r="F135" s="5"/>
      <c r="G135" s="5"/>
      <c r="H135" s="5"/>
      <c r="I135" s="37">
        <f>'Condition indices '!G10</f>
        <v>-1.9190476190476202E-2</v>
      </c>
      <c r="J135" s="2"/>
      <c r="K135" s="2"/>
      <c r="L135" s="2"/>
      <c r="M135" s="2"/>
      <c r="N135" s="2"/>
      <c r="O135" s="2"/>
      <c r="P135" s="2"/>
      <c r="Q135" s="2"/>
      <c r="R135" s="2"/>
    </row>
    <row r="136" spans="1:18" x14ac:dyDescent="0.3">
      <c r="A136" s="2"/>
      <c r="B136" s="2"/>
      <c r="C136" s="5"/>
      <c r="D136" s="5"/>
      <c r="E136" s="5"/>
      <c r="F136" s="5"/>
      <c r="G136" s="5"/>
      <c r="H136" s="5"/>
      <c r="I136" s="5"/>
      <c r="J136" s="2"/>
      <c r="K136" s="2"/>
      <c r="L136" s="2"/>
      <c r="M136" s="2"/>
      <c r="N136" s="2"/>
      <c r="O136" s="2"/>
      <c r="P136" s="2"/>
      <c r="Q136" s="2"/>
      <c r="R136" s="2"/>
    </row>
    <row r="137" spans="1:18" x14ac:dyDescent="0.3">
      <c r="A137" s="2"/>
      <c r="B137" s="781" t="s">
        <v>298</v>
      </c>
      <c r="C137" s="782"/>
      <c r="D137" s="782"/>
      <c r="E137" s="783"/>
      <c r="F137" s="345"/>
      <c r="G137" s="781" t="s">
        <v>299</v>
      </c>
      <c r="H137" s="782"/>
      <c r="I137" s="783"/>
      <c r="J137" s="2"/>
      <c r="K137" s="2"/>
      <c r="L137" s="2"/>
      <c r="M137" s="2"/>
      <c r="N137" s="2"/>
      <c r="O137" s="2"/>
      <c r="P137" s="2"/>
      <c r="Q137" s="2"/>
      <c r="R137" s="2"/>
    </row>
    <row r="138" spans="1:18" x14ac:dyDescent="0.3">
      <c r="A138" s="2"/>
      <c r="B138" s="232" t="s">
        <v>291</v>
      </c>
      <c r="C138" s="233"/>
      <c r="D138" s="233"/>
      <c r="E138" s="233"/>
      <c r="F138" s="233"/>
      <c r="G138" s="234" t="s">
        <v>183</v>
      </c>
      <c r="H138" s="233"/>
      <c r="I138" s="235"/>
      <c r="J138" s="2"/>
      <c r="K138" s="2"/>
      <c r="L138" s="2"/>
      <c r="M138" s="2"/>
      <c r="N138" s="2"/>
      <c r="O138" s="2"/>
      <c r="P138" s="2"/>
      <c r="Q138" s="2"/>
      <c r="R138" s="2"/>
    </row>
    <row r="139" spans="1:18" x14ac:dyDescent="0.3">
      <c r="A139" s="2"/>
      <c r="B139" s="390" t="s">
        <v>292</v>
      </c>
      <c r="C139" s="237"/>
      <c r="D139" s="18"/>
      <c r="E139" s="18"/>
      <c r="F139" s="238" t="s">
        <v>288</v>
      </c>
      <c r="G139" s="167" t="s">
        <v>285</v>
      </c>
      <c r="H139" s="18"/>
      <c r="I139" s="239">
        <v>0</v>
      </c>
      <c r="J139" s="2"/>
      <c r="K139" s="2"/>
      <c r="L139" s="2"/>
      <c r="M139" s="2"/>
      <c r="N139" s="2"/>
      <c r="O139" s="2"/>
      <c r="P139" s="2"/>
      <c r="Q139" s="2"/>
      <c r="R139" s="2"/>
    </row>
    <row r="140" spans="1:18" x14ac:dyDescent="0.3">
      <c r="A140" s="2"/>
      <c r="B140" s="390" t="s">
        <v>293</v>
      </c>
      <c r="C140" s="237"/>
      <c r="D140" s="18"/>
      <c r="E140" s="18"/>
      <c r="F140" s="238" t="s">
        <v>288</v>
      </c>
      <c r="G140" s="167" t="s">
        <v>286</v>
      </c>
      <c r="H140" s="18"/>
      <c r="I140" s="239">
        <v>0</v>
      </c>
      <c r="J140" s="2"/>
      <c r="K140" s="2"/>
      <c r="L140" s="2"/>
      <c r="M140" s="2"/>
      <c r="N140" s="2"/>
      <c r="O140" s="2"/>
      <c r="P140" s="2"/>
      <c r="Q140" s="2"/>
      <c r="R140" s="2"/>
    </row>
    <row r="141" spans="1:18" x14ac:dyDescent="0.3">
      <c r="A141" s="2"/>
      <c r="B141" s="236"/>
      <c r="C141" s="18"/>
      <c r="D141" s="18"/>
      <c r="E141" s="18"/>
      <c r="F141" s="240"/>
      <c r="G141" s="18"/>
      <c r="H141" s="18"/>
      <c r="I141" s="241"/>
      <c r="J141" s="2"/>
      <c r="K141" s="2"/>
      <c r="L141" s="2"/>
      <c r="M141" s="2"/>
      <c r="N141" s="2"/>
      <c r="O141" s="2"/>
      <c r="P141" s="2"/>
      <c r="Q141" s="2"/>
      <c r="R141" s="2"/>
    </row>
    <row r="142" spans="1:18" x14ac:dyDescent="0.3">
      <c r="A142" s="2"/>
      <c r="B142" s="242" t="s">
        <v>290</v>
      </c>
      <c r="C142" s="18"/>
      <c r="D142" s="243" t="s">
        <v>289</v>
      </c>
      <c r="E142" s="18"/>
      <c r="F142" s="240"/>
      <c r="G142" s="18"/>
      <c r="H142" s="18"/>
      <c r="I142" s="241"/>
      <c r="J142" s="2"/>
      <c r="K142" s="2"/>
      <c r="L142" s="2"/>
      <c r="M142" s="2"/>
      <c r="N142" s="2"/>
      <c r="O142" s="2"/>
      <c r="P142" s="2"/>
      <c r="Q142" s="2"/>
      <c r="R142" s="2"/>
    </row>
    <row r="143" spans="1:18" x14ac:dyDescent="0.3">
      <c r="A143" s="2"/>
      <c r="B143" s="390" t="s">
        <v>292</v>
      </c>
      <c r="C143" s="18"/>
      <c r="D143" s="346" t="s">
        <v>292</v>
      </c>
      <c r="E143" s="18"/>
      <c r="F143" s="238" t="s">
        <v>288</v>
      </c>
      <c r="G143" s="243" t="s">
        <v>178</v>
      </c>
      <c r="H143" s="18"/>
      <c r="I143" s="239">
        <v>0</v>
      </c>
      <c r="J143" s="2"/>
      <c r="K143" s="2"/>
      <c r="L143" s="2"/>
      <c r="M143" s="2"/>
      <c r="N143" s="2"/>
      <c r="O143" s="2"/>
      <c r="P143" s="2"/>
      <c r="Q143" s="2"/>
      <c r="R143" s="2"/>
    </row>
    <row r="144" spans="1:18" x14ac:dyDescent="0.3">
      <c r="A144" s="2"/>
      <c r="B144" s="390"/>
      <c r="C144" s="18"/>
      <c r="D144" s="346" t="s">
        <v>300</v>
      </c>
      <c r="E144" s="18"/>
      <c r="F144" s="238" t="s">
        <v>288</v>
      </c>
      <c r="G144" s="169" t="s">
        <v>180</v>
      </c>
      <c r="H144" s="18"/>
      <c r="I144" s="239">
        <f>D133</f>
        <v>43098.351640112713</v>
      </c>
      <c r="J144" s="2"/>
      <c r="K144" s="2"/>
      <c r="L144" s="2"/>
      <c r="M144" s="2"/>
      <c r="N144" s="2"/>
      <c r="O144" s="2"/>
      <c r="P144" s="2"/>
      <c r="Q144" s="2"/>
      <c r="R144" s="2"/>
    </row>
    <row r="145" spans="1:18" x14ac:dyDescent="0.3">
      <c r="A145" s="2"/>
      <c r="B145" s="390" t="s">
        <v>293</v>
      </c>
      <c r="C145" s="18"/>
      <c r="D145" s="346" t="s">
        <v>301</v>
      </c>
      <c r="E145" s="18"/>
      <c r="F145" s="238" t="s">
        <v>288</v>
      </c>
      <c r="G145" s="169" t="s">
        <v>181</v>
      </c>
      <c r="H145" s="18"/>
      <c r="I145" s="239">
        <v>0</v>
      </c>
      <c r="J145" s="2"/>
      <c r="K145" s="2"/>
      <c r="L145" s="2"/>
      <c r="M145" s="2"/>
      <c r="N145" s="2"/>
      <c r="O145" s="2"/>
      <c r="P145" s="2"/>
      <c r="Q145" s="2"/>
      <c r="R145" s="2"/>
    </row>
    <row r="146" spans="1:18" x14ac:dyDescent="0.3">
      <c r="A146" s="2"/>
      <c r="B146" s="236"/>
      <c r="C146" s="237"/>
      <c r="D146" s="346" t="s">
        <v>293</v>
      </c>
      <c r="E146" s="18"/>
      <c r="F146" s="238" t="s">
        <v>288</v>
      </c>
      <c r="G146" s="169" t="s">
        <v>177</v>
      </c>
      <c r="H146" s="18"/>
      <c r="I146" s="239">
        <v>0</v>
      </c>
      <c r="J146" s="2"/>
      <c r="K146" s="2"/>
      <c r="L146" s="2"/>
      <c r="M146" s="2"/>
      <c r="N146" s="2"/>
      <c r="O146" s="2"/>
      <c r="P146" s="2"/>
      <c r="Q146" s="2"/>
      <c r="R146" s="2"/>
    </row>
    <row r="147" spans="1:18" x14ac:dyDescent="0.3">
      <c r="A147" s="2"/>
      <c r="B147" s="236"/>
      <c r="C147" s="18"/>
      <c r="D147" s="18"/>
      <c r="E147" s="18"/>
      <c r="F147" s="240"/>
      <c r="G147" s="18"/>
      <c r="H147" s="18"/>
      <c r="I147" s="241"/>
      <c r="J147" s="2"/>
      <c r="K147" s="2"/>
      <c r="L147" s="2"/>
      <c r="M147" s="2"/>
      <c r="N147" s="2"/>
      <c r="O147" s="2"/>
      <c r="P147" s="2"/>
      <c r="Q147" s="2"/>
      <c r="R147" s="2"/>
    </row>
    <row r="148" spans="1:18" x14ac:dyDescent="0.3">
      <c r="A148" s="2"/>
      <c r="B148" s="244" t="s">
        <v>294</v>
      </c>
      <c r="C148" s="185"/>
      <c r="D148" s="185"/>
      <c r="E148" s="185"/>
      <c r="F148" s="245" t="s">
        <v>288</v>
      </c>
      <c r="G148" s="177" t="s">
        <v>182</v>
      </c>
      <c r="H148" s="185"/>
      <c r="I148" s="246">
        <f>E133</f>
        <v>215.49175820056377</v>
      </c>
      <c r="J148" s="2"/>
      <c r="K148" s="2"/>
      <c r="L148" s="2"/>
      <c r="M148" s="2"/>
      <c r="N148" s="2"/>
      <c r="O148" s="2"/>
      <c r="P148" s="2"/>
      <c r="Q148" s="2"/>
      <c r="R148" s="2"/>
    </row>
    <row r="149" spans="1:18" s="2" customFormat="1" x14ac:dyDescent="0.3">
      <c r="H149" s="2" t="s">
        <v>250</v>
      </c>
      <c r="I149" s="65">
        <f>SUM(I139:I148)-F133</f>
        <v>0</v>
      </c>
    </row>
    <row r="150" spans="1:18" s="2" customFormat="1" x14ac:dyDescent="0.3">
      <c r="I150" s="65"/>
    </row>
    <row r="151" spans="1:18" x14ac:dyDescent="0.3">
      <c r="A151" s="220" t="s">
        <v>1</v>
      </c>
      <c r="B151" s="220"/>
      <c r="C151" s="220"/>
      <c r="D151" s="220"/>
      <c r="E151" s="220"/>
      <c r="F151" s="220"/>
      <c r="G151" s="220"/>
      <c r="H151" s="220"/>
      <c r="I151" s="220"/>
      <c r="J151" s="220"/>
      <c r="K151" s="220"/>
      <c r="L151" s="220"/>
      <c r="M151" s="220"/>
      <c r="N151" s="220"/>
      <c r="O151" s="220"/>
      <c r="P151" s="220"/>
      <c r="Q151" s="220"/>
      <c r="R151" s="220"/>
    </row>
    <row r="152" spans="1:18" x14ac:dyDescent="0.3">
      <c r="A152" s="3"/>
      <c r="B152" s="2"/>
      <c r="C152" s="2"/>
      <c r="D152" s="2"/>
      <c r="E152" s="2"/>
      <c r="F152" s="2"/>
      <c r="G152" s="2"/>
      <c r="H152" s="2"/>
      <c r="I152" s="2"/>
      <c r="J152" s="2"/>
      <c r="K152" s="2"/>
      <c r="L152" s="2"/>
      <c r="M152" s="2"/>
      <c r="N152" s="2"/>
      <c r="O152" s="2"/>
      <c r="P152" s="2"/>
      <c r="Q152" s="2"/>
      <c r="R152" s="2"/>
    </row>
    <row r="153" spans="1:18" x14ac:dyDescent="0.3">
      <c r="A153" s="3" t="s">
        <v>247</v>
      </c>
      <c r="B153" s="273"/>
      <c r="C153" s="784" t="s">
        <v>8</v>
      </c>
      <c r="D153" s="786"/>
      <c r="E153" s="785"/>
      <c r="F153" s="784" t="s">
        <v>24</v>
      </c>
      <c r="G153" s="786"/>
      <c r="H153" s="785"/>
      <c r="I153" s="784" t="s">
        <v>241</v>
      </c>
      <c r="J153" s="785"/>
      <c r="K153" s="784" t="s">
        <v>87</v>
      </c>
      <c r="L153" s="786"/>
      <c r="M153" s="785"/>
      <c r="N153" s="784" t="s">
        <v>240</v>
      </c>
      <c r="O153" s="786"/>
      <c r="P153" s="785"/>
      <c r="Q153" s="784" t="s">
        <v>244</v>
      </c>
      <c r="R153" s="785"/>
    </row>
    <row r="154" spans="1:18" x14ac:dyDescent="0.3">
      <c r="A154" s="2"/>
      <c r="B154" s="274"/>
      <c r="C154" s="236" t="s">
        <v>91</v>
      </c>
      <c r="D154" s="18" t="s">
        <v>92</v>
      </c>
      <c r="E154" s="241" t="s">
        <v>224</v>
      </c>
      <c r="F154" s="236" t="s">
        <v>11</v>
      </c>
      <c r="G154" s="18" t="s">
        <v>12</v>
      </c>
      <c r="H154" s="241" t="s">
        <v>89</v>
      </c>
      <c r="I154" s="236" t="s">
        <v>242</v>
      </c>
      <c r="J154" s="241" t="s">
        <v>243</v>
      </c>
      <c r="K154" s="236" t="s">
        <v>174</v>
      </c>
      <c r="L154" s="18" t="s">
        <v>175</v>
      </c>
      <c r="M154" s="241" t="s">
        <v>176</v>
      </c>
      <c r="N154" s="236" t="s">
        <v>9</v>
      </c>
      <c r="O154" s="18" t="s">
        <v>10</v>
      </c>
      <c r="P154" s="241" t="s">
        <v>90</v>
      </c>
      <c r="Q154" s="236" t="s">
        <v>245</v>
      </c>
      <c r="R154" s="241" t="s">
        <v>246</v>
      </c>
    </row>
    <row r="155" spans="1:18" x14ac:dyDescent="0.3">
      <c r="A155" s="2"/>
      <c r="B155" s="274"/>
      <c r="C155" s="275" t="s">
        <v>254</v>
      </c>
      <c r="D155" s="276"/>
      <c r="E155" s="277"/>
      <c r="F155" s="275" t="s">
        <v>255</v>
      </c>
      <c r="G155" s="276"/>
      <c r="H155" s="277"/>
      <c r="I155" s="275" t="s">
        <v>251</v>
      </c>
      <c r="J155" s="277"/>
      <c r="K155" s="275" t="s">
        <v>252</v>
      </c>
      <c r="L155" s="276"/>
      <c r="M155" s="277"/>
      <c r="N155" s="275" t="s">
        <v>256</v>
      </c>
      <c r="O155" s="276"/>
      <c r="P155" s="277"/>
      <c r="Q155" s="275" t="s">
        <v>253</v>
      </c>
      <c r="R155" s="277"/>
    </row>
    <row r="156" spans="1:18" x14ac:dyDescent="0.3">
      <c r="A156" s="2"/>
      <c r="B156" s="259" t="s">
        <v>17</v>
      </c>
      <c r="C156" s="275">
        <f>'Extent account'!$J$4</f>
        <v>20</v>
      </c>
      <c r="D156" s="276">
        <f>'Extent account'!$J$16</f>
        <v>20</v>
      </c>
      <c r="E156" s="277">
        <f>D156-C156</f>
        <v>0</v>
      </c>
      <c r="F156" s="278">
        <f>Q156/K156</f>
        <v>10.774587910028178</v>
      </c>
      <c r="G156" s="279">
        <f>R156/L156</f>
        <v>11.205571426429305</v>
      </c>
      <c r="H156" s="280">
        <f>G156-F156</f>
        <v>0.43098351640112753</v>
      </c>
      <c r="I156" s="275">
        <f>'ES flows'!H30</f>
        <v>20</v>
      </c>
      <c r="J156" s="277">
        <f>'ES flows'!H31</f>
        <v>19</v>
      </c>
      <c r="K156" s="275">
        <f>I156*100</f>
        <v>2000</v>
      </c>
      <c r="L156" s="276">
        <f>J156*100</f>
        <v>1900</v>
      </c>
      <c r="M156" s="277">
        <f>L156-K156</f>
        <v>-100</v>
      </c>
      <c r="N156" s="275">
        <f>K156/C156</f>
        <v>100</v>
      </c>
      <c r="O156" s="276">
        <f>L156/D156</f>
        <v>95</v>
      </c>
      <c r="P156" s="277">
        <f>O156-N156</f>
        <v>-5</v>
      </c>
      <c r="Q156" s="281">
        <f>'NPV by ET'!D94</f>
        <v>21549.175820056356</v>
      </c>
      <c r="R156" s="282">
        <f>'NPV by ET'!E94</f>
        <v>21290.585710215681</v>
      </c>
    </row>
    <row r="157" spans="1:18" x14ac:dyDescent="0.3">
      <c r="A157" s="2"/>
      <c r="B157" s="260" t="s">
        <v>20</v>
      </c>
      <c r="C157" s="250">
        <f>'Extent account'!$J$4</f>
        <v>20</v>
      </c>
      <c r="D157" s="185">
        <f>'Extent account'!$J$16</f>
        <v>20</v>
      </c>
      <c r="E157" s="251">
        <f>D157-C157</f>
        <v>0</v>
      </c>
      <c r="F157" s="254">
        <f>Q157/K157</f>
        <v>43.098351640112718</v>
      </c>
      <c r="G157" s="249">
        <f>R157/L157</f>
        <v>43.098351640112718</v>
      </c>
      <c r="H157" s="255">
        <f>G157-F157</f>
        <v>0</v>
      </c>
      <c r="I157" s="250">
        <f>'ES flows'!I30</f>
        <v>7</v>
      </c>
      <c r="J157" s="251">
        <f>'ES flows'!I31</f>
        <v>7</v>
      </c>
      <c r="K157" s="250">
        <f>I157*100</f>
        <v>700</v>
      </c>
      <c r="L157" s="185">
        <f>J157*100</f>
        <v>700</v>
      </c>
      <c r="M157" s="251">
        <f>L157-K157</f>
        <v>0</v>
      </c>
      <c r="N157" s="250">
        <f>K157/C157</f>
        <v>35</v>
      </c>
      <c r="O157" s="185">
        <f>L157/D157</f>
        <v>35</v>
      </c>
      <c r="P157" s="251">
        <f>O157-N157</f>
        <v>0</v>
      </c>
      <c r="Q157" s="257">
        <f>'NPV by ET'!D95</f>
        <v>30168.846148078901</v>
      </c>
      <c r="R157" s="201">
        <f>'NPV by ET'!E95</f>
        <v>30168.846148078901</v>
      </c>
    </row>
    <row r="158" spans="1:18" x14ac:dyDescent="0.3">
      <c r="A158" s="2"/>
      <c r="B158" s="5"/>
      <c r="C158" s="2"/>
      <c r="D158" s="2"/>
      <c r="E158" s="2"/>
      <c r="F158" s="1"/>
      <c r="G158" s="1"/>
      <c r="H158" s="1"/>
      <c r="I158" s="2"/>
      <c r="J158" s="2"/>
      <c r="K158" s="2"/>
      <c r="L158" s="2"/>
      <c r="M158" s="2"/>
      <c r="N158" s="2"/>
      <c r="O158" s="2"/>
      <c r="P158" s="2"/>
      <c r="Q158" s="57"/>
      <c r="R158" s="57"/>
    </row>
    <row r="159" spans="1:18" x14ac:dyDescent="0.3">
      <c r="A159" s="20"/>
      <c r="B159" s="61"/>
      <c r="C159" s="20"/>
      <c r="D159" s="20"/>
      <c r="E159" s="20"/>
      <c r="F159" s="62"/>
      <c r="G159" s="62"/>
      <c r="H159" s="62"/>
      <c r="I159" s="20"/>
      <c r="J159" s="20"/>
      <c r="K159" s="20"/>
      <c r="L159" s="20"/>
      <c r="M159" s="20"/>
      <c r="N159" s="20"/>
      <c r="O159" s="20"/>
      <c r="P159" s="20"/>
      <c r="Q159" s="63"/>
      <c r="R159" s="63"/>
    </row>
    <row r="160" spans="1:18" x14ac:dyDescent="0.3">
      <c r="A160" s="3" t="s">
        <v>249</v>
      </c>
      <c r="B160" s="2"/>
      <c r="C160" s="2"/>
      <c r="D160" s="2"/>
      <c r="E160" s="2"/>
      <c r="F160" s="2"/>
      <c r="G160" s="2"/>
      <c r="H160" s="2"/>
      <c r="I160" s="2"/>
      <c r="J160" s="2"/>
      <c r="K160" s="2"/>
      <c r="L160" s="2"/>
      <c r="M160" s="2"/>
      <c r="N160" s="2"/>
      <c r="O160" s="2"/>
      <c r="P160" s="2"/>
      <c r="Q160" s="2"/>
      <c r="R160" s="2"/>
    </row>
    <row r="161" spans="1:18" x14ac:dyDescent="0.3">
      <c r="A161" s="2"/>
      <c r="B161" s="258"/>
      <c r="C161" s="261" t="s">
        <v>225</v>
      </c>
      <c r="D161" s="233" t="s">
        <v>226</v>
      </c>
      <c r="E161" s="233" t="s">
        <v>227</v>
      </c>
      <c r="F161" s="235" t="s">
        <v>228</v>
      </c>
      <c r="G161" s="2"/>
      <c r="H161" s="261" t="s">
        <v>229</v>
      </c>
      <c r="I161" s="233" t="s">
        <v>230</v>
      </c>
      <c r="J161" s="233" t="s">
        <v>231</v>
      </c>
      <c r="K161" s="235" t="s">
        <v>232</v>
      </c>
      <c r="L161" s="2"/>
      <c r="M161" s="261" t="s">
        <v>233</v>
      </c>
      <c r="N161" s="233" t="s">
        <v>234</v>
      </c>
      <c r="O161" s="233" t="s">
        <v>235</v>
      </c>
      <c r="P161" s="235" t="s">
        <v>236</v>
      </c>
      <c r="Q161" s="2"/>
      <c r="R161" s="2"/>
    </row>
    <row r="162" spans="1:18" x14ac:dyDescent="0.3">
      <c r="A162" s="2"/>
      <c r="B162" s="259" t="s">
        <v>17</v>
      </c>
      <c r="C162" s="262">
        <f>F156*N156</f>
        <v>1077.4587910028179</v>
      </c>
      <c r="D162" s="263">
        <f>F156*O156</f>
        <v>1023.5858514526768</v>
      </c>
      <c r="E162" s="263">
        <f>G156*N156</f>
        <v>1120.5571426429306</v>
      </c>
      <c r="F162" s="264">
        <f>G156*O156</f>
        <v>1064.5292855107839</v>
      </c>
      <c r="G162" s="58"/>
      <c r="H162" s="262">
        <f>F156*C156</f>
        <v>215.49175820056354</v>
      </c>
      <c r="I162" s="263">
        <f>F156*D156</f>
        <v>215.49175820056354</v>
      </c>
      <c r="J162" s="263">
        <f>G156*C156</f>
        <v>224.11142852858609</v>
      </c>
      <c r="K162" s="264">
        <f>G156*D156</f>
        <v>224.11142852858609</v>
      </c>
      <c r="L162" s="58"/>
      <c r="M162" s="262">
        <f>N156*C156</f>
        <v>2000</v>
      </c>
      <c r="N162" s="263">
        <f>N156*D156</f>
        <v>2000</v>
      </c>
      <c r="O162" s="263">
        <f>O156*C156</f>
        <v>1900</v>
      </c>
      <c r="P162" s="264">
        <f>O156*D156</f>
        <v>1900</v>
      </c>
      <c r="Q162" s="2"/>
      <c r="R162" s="2"/>
    </row>
    <row r="163" spans="1:18" x14ac:dyDescent="0.3">
      <c r="A163" s="2"/>
      <c r="B163" s="260" t="s">
        <v>20</v>
      </c>
      <c r="C163" s="265">
        <f>F157*N157</f>
        <v>1508.4423074039451</v>
      </c>
      <c r="D163" s="266">
        <f>F157*O157</f>
        <v>1508.4423074039451</v>
      </c>
      <c r="E163" s="266">
        <f>G157*N157</f>
        <v>1508.4423074039451</v>
      </c>
      <c r="F163" s="267">
        <f>G157*O157</f>
        <v>1508.4423074039451</v>
      </c>
      <c r="G163" s="58"/>
      <c r="H163" s="265">
        <f>F157*C157</f>
        <v>861.96703280225438</v>
      </c>
      <c r="I163" s="266">
        <f>F157*D157</f>
        <v>861.96703280225438</v>
      </c>
      <c r="J163" s="266">
        <f>G157*C157</f>
        <v>861.96703280225438</v>
      </c>
      <c r="K163" s="267">
        <f>G157*D157</f>
        <v>861.96703280225438</v>
      </c>
      <c r="L163" s="58"/>
      <c r="M163" s="265">
        <f>N157*C157</f>
        <v>700</v>
      </c>
      <c r="N163" s="266">
        <f>N157*D157</f>
        <v>700</v>
      </c>
      <c r="O163" s="266">
        <f>O157*C157</f>
        <v>700</v>
      </c>
      <c r="P163" s="267">
        <f>O157*D157</f>
        <v>700</v>
      </c>
      <c r="Q163" s="2"/>
      <c r="R163" s="2"/>
    </row>
    <row r="164" spans="1:18" x14ac:dyDescent="0.3">
      <c r="A164" s="2"/>
      <c r="B164" s="2"/>
      <c r="C164" s="58"/>
      <c r="D164" s="58"/>
      <c r="E164" s="58"/>
      <c r="F164" s="58"/>
      <c r="G164" s="58"/>
      <c r="H164" s="58"/>
      <c r="I164" s="58"/>
      <c r="J164" s="58"/>
      <c r="K164" s="58"/>
      <c r="L164" s="58"/>
      <c r="M164" s="58"/>
      <c r="N164" s="58"/>
      <c r="O164" s="58"/>
      <c r="P164" s="58"/>
      <c r="Q164" s="2"/>
      <c r="R164" s="2"/>
    </row>
    <row r="165" spans="1:18" ht="15.6" x14ac:dyDescent="0.3">
      <c r="A165" s="2"/>
      <c r="B165" s="7"/>
      <c r="C165" s="59"/>
      <c r="D165" s="59"/>
      <c r="E165" s="59"/>
      <c r="F165" s="59"/>
      <c r="G165" s="59"/>
      <c r="H165" s="59"/>
      <c r="I165" s="59"/>
      <c r="J165" s="59"/>
      <c r="K165" s="59"/>
      <c r="L165" s="59"/>
      <c r="M165" s="60"/>
      <c r="N165" s="60"/>
      <c r="O165" s="60"/>
      <c r="P165" s="60"/>
      <c r="Q165" s="2"/>
      <c r="R165" s="2"/>
    </row>
    <row r="166" spans="1:18" x14ac:dyDescent="0.3">
      <c r="A166" s="3" t="s">
        <v>248</v>
      </c>
      <c r="B166" s="2"/>
      <c r="C166" s="2"/>
      <c r="D166" s="2"/>
      <c r="E166" s="2"/>
      <c r="F166" s="2"/>
      <c r="G166" s="2"/>
      <c r="H166" s="2"/>
      <c r="I166" s="2"/>
      <c r="J166" s="2"/>
      <c r="K166" s="2"/>
      <c r="L166" s="2"/>
      <c r="M166" s="2"/>
      <c r="N166" s="2"/>
      <c r="O166" s="2"/>
      <c r="P166" s="2"/>
      <c r="Q166" s="2"/>
      <c r="R166" s="2"/>
    </row>
    <row r="167" spans="1:18" ht="31.2" x14ac:dyDescent="0.3">
      <c r="A167" s="2"/>
      <c r="B167" s="261"/>
      <c r="C167" s="268" t="s">
        <v>237</v>
      </c>
      <c r="D167" s="268" t="s">
        <v>239</v>
      </c>
      <c r="E167" s="268" t="s">
        <v>238</v>
      </c>
      <c r="F167" s="269" t="s">
        <v>2</v>
      </c>
      <c r="G167" s="2"/>
      <c r="H167" s="2"/>
      <c r="I167" s="2"/>
      <c r="J167" s="2"/>
      <c r="K167" s="2"/>
      <c r="L167" s="2"/>
      <c r="M167" s="2"/>
      <c r="N167" s="2"/>
      <c r="O167" s="2"/>
      <c r="P167" s="2"/>
      <c r="Q167" s="2"/>
      <c r="R167" s="2"/>
    </row>
    <row r="168" spans="1:18" x14ac:dyDescent="0.3">
      <c r="A168" s="2"/>
      <c r="B168" s="259" t="s">
        <v>17</v>
      </c>
      <c r="C168" s="31">
        <f>((1/3*C162)+(1/6*D162)+(1/6*E162)+(1/3*F162))*E156</f>
        <v>0</v>
      </c>
      <c r="D168" s="31">
        <f>((1/3*H162)+(1/6*I162)+(1/6*J162)+(1/3*K162))*P156</f>
        <v>-1099.0079668228741</v>
      </c>
      <c r="E168" s="31">
        <f>((1/3*M162)+(1/6*N162)+(1/6*O162)+(1/3*P162))*H156</f>
        <v>840.4178569821986</v>
      </c>
      <c r="F168" s="270">
        <f>C168+D168+E168</f>
        <v>-258.5901098406755</v>
      </c>
      <c r="G168" s="2"/>
      <c r="H168" s="2"/>
      <c r="I168" s="2"/>
      <c r="J168" s="2"/>
      <c r="K168" s="2"/>
      <c r="L168" s="2"/>
      <c r="M168" s="2"/>
      <c r="N168" s="2"/>
      <c r="O168" s="2"/>
      <c r="P168" s="2"/>
      <c r="Q168" s="2"/>
      <c r="R168" s="2"/>
    </row>
    <row r="169" spans="1:18" x14ac:dyDescent="0.3">
      <c r="A169" s="2"/>
      <c r="B169" s="260" t="s">
        <v>20</v>
      </c>
      <c r="C169" s="31">
        <f>((1/3*C163)+(1/6*D163)+(1/6*E163)+(1/3*F163))*E157</f>
        <v>0</v>
      </c>
      <c r="D169" s="31">
        <f>((1/3*H163)+(1/6*I163)+(1/6*J163)+(1/3*K163))*P157</f>
        <v>0</v>
      </c>
      <c r="E169" s="31">
        <f>((1/3*M163)+(1/6*N163)+(1/6*O163)+(1/3*P163))*H157</f>
        <v>0</v>
      </c>
      <c r="F169" s="270">
        <f>C169+D169+E169</f>
        <v>0</v>
      </c>
      <c r="G169" s="2"/>
      <c r="H169" s="2"/>
      <c r="I169" s="2"/>
      <c r="J169" s="2"/>
      <c r="K169" s="2"/>
      <c r="L169" s="2"/>
      <c r="M169" s="2"/>
      <c r="N169" s="2"/>
      <c r="O169" s="2"/>
      <c r="P169" s="2"/>
      <c r="Q169" s="2"/>
      <c r="R169" s="2"/>
    </row>
    <row r="170" spans="1:18" x14ac:dyDescent="0.3">
      <c r="A170" s="2"/>
      <c r="B170" s="244" t="s">
        <v>2</v>
      </c>
      <c r="C170" s="271">
        <f>C168+C169</f>
        <v>0</v>
      </c>
      <c r="D170" s="271">
        <f>D168+D169</f>
        <v>-1099.0079668228741</v>
      </c>
      <c r="E170" s="271">
        <f>E168+E169</f>
        <v>840.4178569821986</v>
      </c>
      <c r="F170" s="272">
        <f>F168+F169</f>
        <v>-258.5901098406755</v>
      </c>
      <c r="G170" s="2"/>
      <c r="H170" s="2" t="s">
        <v>250</v>
      </c>
      <c r="I170" s="58">
        <f>F170-'NPV by ET'!E98</f>
        <v>0</v>
      </c>
      <c r="J170" s="2"/>
      <c r="K170" s="2"/>
      <c r="L170" s="2"/>
      <c r="M170" s="2"/>
      <c r="N170" s="2"/>
      <c r="O170" s="2"/>
      <c r="P170" s="2"/>
      <c r="Q170" s="2"/>
      <c r="R170" s="2"/>
    </row>
    <row r="171" spans="1:18" x14ac:dyDescent="0.3">
      <c r="A171" s="2"/>
      <c r="B171" s="2"/>
      <c r="C171" s="2"/>
      <c r="D171" s="2"/>
      <c r="E171" s="2"/>
      <c r="F171" s="2"/>
      <c r="G171" s="2"/>
      <c r="H171" s="2"/>
      <c r="I171" s="2"/>
      <c r="J171" s="2"/>
      <c r="K171" s="2"/>
      <c r="L171" s="2"/>
      <c r="M171" s="2"/>
      <c r="N171" s="2"/>
      <c r="O171" s="2"/>
      <c r="P171" s="2"/>
      <c r="Q171" s="2"/>
      <c r="R171" s="2"/>
    </row>
    <row r="172" spans="1:18" x14ac:dyDescent="0.3">
      <c r="A172" s="2"/>
      <c r="B172" s="6" t="s">
        <v>179</v>
      </c>
      <c r="C172" s="61" t="s">
        <v>257</v>
      </c>
      <c r="D172" s="5"/>
      <c r="E172" s="5"/>
      <c r="F172" s="5"/>
      <c r="G172" s="5"/>
      <c r="H172" s="5"/>
      <c r="I172" s="37">
        <f>'Condition indices '!H10</f>
        <v>-3.5285714285714254E-2</v>
      </c>
      <c r="J172" s="2"/>
      <c r="K172" s="2"/>
      <c r="L172" s="2"/>
      <c r="M172" s="2"/>
      <c r="N172" s="2"/>
      <c r="O172" s="2"/>
      <c r="P172" s="2"/>
      <c r="Q172" s="2"/>
      <c r="R172" s="2"/>
    </row>
    <row r="173" spans="1:18" x14ac:dyDescent="0.3">
      <c r="A173" s="2"/>
      <c r="B173" s="2"/>
      <c r="C173" s="5"/>
      <c r="D173" s="5"/>
      <c r="E173" s="5"/>
      <c r="F173" s="5"/>
      <c r="G173" s="5"/>
      <c r="H173" s="5"/>
      <c r="I173" s="5"/>
      <c r="J173" s="2"/>
      <c r="K173" s="2"/>
      <c r="L173" s="2"/>
      <c r="M173" s="2"/>
      <c r="N173" s="2"/>
      <c r="O173" s="2"/>
      <c r="P173" s="2"/>
      <c r="Q173" s="2"/>
      <c r="R173" s="2"/>
    </row>
    <row r="174" spans="1:18" x14ac:dyDescent="0.3">
      <c r="A174" s="2"/>
      <c r="B174" s="781" t="s">
        <v>298</v>
      </c>
      <c r="C174" s="782"/>
      <c r="D174" s="782"/>
      <c r="E174" s="783"/>
      <c r="F174" s="345"/>
      <c r="G174" s="781" t="s">
        <v>299</v>
      </c>
      <c r="H174" s="782"/>
      <c r="I174" s="783"/>
      <c r="J174" s="2"/>
      <c r="K174" s="2"/>
      <c r="L174" s="2"/>
      <c r="M174" s="2"/>
      <c r="N174" s="2"/>
      <c r="O174" s="2"/>
      <c r="P174" s="2"/>
      <c r="Q174" s="2"/>
      <c r="R174" s="2"/>
    </row>
    <row r="175" spans="1:18" x14ac:dyDescent="0.3">
      <c r="A175" s="2"/>
      <c r="B175" s="232" t="s">
        <v>291</v>
      </c>
      <c r="C175" s="233"/>
      <c r="D175" s="233"/>
      <c r="E175" s="233"/>
      <c r="F175" s="233"/>
      <c r="G175" s="234" t="s">
        <v>183</v>
      </c>
      <c r="H175" s="233"/>
      <c r="I175" s="235"/>
      <c r="J175" s="2"/>
      <c r="K175" s="2"/>
      <c r="L175" s="2"/>
      <c r="M175" s="2"/>
      <c r="N175" s="2"/>
      <c r="O175" s="2"/>
      <c r="P175" s="2"/>
      <c r="Q175" s="2"/>
      <c r="R175" s="2"/>
    </row>
    <row r="176" spans="1:18" x14ac:dyDescent="0.3">
      <c r="A176" s="2"/>
      <c r="B176" s="390" t="s">
        <v>292</v>
      </c>
      <c r="C176" s="237"/>
      <c r="D176" s="18"/>
      <c r="E176" s="18"/>
      <c r="F176" s="238" t="s">
        <v>288</v>
      </c>
      <c r="G176" s="167" t="s">
        <v>285</v>
      </c>
      <c r="H176" s="18"/>
      <c r="I176" s="239">
        <v>0</v>
      </c>
      <c r="J176" s="2"/>
      <c r="K176" s="2"/>
      <c r="L176" s="2"/>
      <c r="M176" s="2"/>
      <c r="N176" s="2"/>
      <c r="O176" s="2"/>
      <c r="P176" s="2"/>
      <c r="Q176" s="2"/>
      <c r="R176" s="2"/>
    </row>
    <row r="177" spans="1:18" x14ac:dyDescent="0.3">
      <c r="A177" s="2"/>
      <c r="B177" s="390" t="s">
        <v>293</v>
      </c>
      <c r="C177" s="237"/>
      <c r="D177" s="18"/>
      <c r="E177" s="18"/>
      <c r="F177" s="238" t="s">
        <v>288</v>
      </c>
      <c r="G177" s="167" t="s">
        <v>286</v>
      </c>
      <c r="H177" s="18"/>
      <c r="I177" s="239">
        <v>0</v>
      </c>
      <c r="J177" s="2"/>
      <c r="K177" s="2"/>
      <c r="L177" s="2"/>
      <c r="M177" s="2"/>
      <c r="N177" s="2"/>
      <c r="O177" s="2"/>
      <c r="P177" s="2"/>
      <c r="Q177" s="2"/>
      <c r="R177" s="2"/>
    </row>
    <row r="178" spans="1:18" x14ac:dyDescent="0.3">
      <c r="A178" s="2"/>
      <c r="B178" s="236"/>
      <c r="C178" s="18"/>
      <c r="D178" s="18"/>
      <c r="E178" s="18"/>
      <c r="F178" s="240"/>
      <c r="G178" s="18"/>
      <c r="H178" s="18"/>
      <c r="I178" s="241"/>
      <c r="J178" s="2"/>
      <c r="K178" s="2"/>
      <c r="L178" s="2"/>
      <c r="M178" s="2"/>
      <c r="N178" s="2"/>
      <c r="O178" s="2"/>
      <c r="P178" s="2"/>
      <c r="Q178" s="2"/>
      <c r="R178" s="2"/>
    </row>
    <row r="179" spans="1:18" x14ac:dyDescent="0.3">
      <c r="A179" s="2"/>
      <c r="B179" s="242" t="s">
        <v>290</v>
      </c>
      <c r="C179" s="18"/>
      <c r="D179" s="243" t="s">
        <v>289</v>
      </c>
      <c r="E179" s="18"/>
      <c r="F179" s="240"/>
      <c r="G179" s="18"/>
      <c r="H179" s="18"/>
      <c r="I179" s="241"/>
      <c r="J179" s="2"/>
      <c r="K179" s="2"/>
      <c r="L179" s="2"/>
      <c r="M179" s="2"/>
      <c r="N179" s="2"/>
      <c r="O179" s="2"/>
      <c r="P179" s="2"/>
      <c r="Q179" s="2"/>
      <c r="R179" s="2"/>
    </row>
    <row r="180" spans="1:18" x14ac:dyDescent="0.3">
      <c r="A180" s="2"/>
      <c r="B180" s="390" t="s">
        <v>292</v>
      </c>
      <c r="C180" s="18"/>
      <c r="D180" s="346" t="s">
        <v>292</v>
      </c>
      <c r="E180" s="18"/>
      <c r="F180" s="238" t="s">
        <v>288</v>
      </c>
      <c r="G180" s="243" t="s">
        <v>178</v>
      </c>
      <c r="H180" s="18"/>
      <c r="I180" s="239">
        <v>0</v>
      </c>
      <c r="J180" s="2"/>
      <c r="K180" s="2"/>
      <c r="L180" s="2"/>
      <c r="M180" s="2"/>
      <c r="N180" s="2"/>
      <c r="O180" s="2"/>
      <c r="P180" s="2"/>
      <c r="Q180" s="2"/>
      <c r="R180" s="2"/>
    </row>
    <row r="181" spans="1:18" x14ac:dyDescent="0.3">
      <c r="A181" s="2"/>
      <c r="B181" s="390"/>
      <c r="C181" s="18"/>
      <c r="D181" s="346" t="s">
        <v>300</v>
      </c>
      <c r="E181" s="18"/>
      <c r="F181" s="238" t="s">
        <v>288</v>
      </c>
      <c r="G181" s="169" t="s">
        <v>180</v>
      </c>
      <c r="H181" s="18"/>
      <c r="I181" s="239">
        <v>0</v>
      </c>
      <c r="J181" s="2"/>
      <c r="K181" s="2"/>
      <c r="L181" s="2"/>
      <c r="M181" s="2"/>
      <c r="N181" s="2"/>
      <c r="O181" s="2"/>
      <c r="P181" s="2"/>
      <c r="Q181" s="2"/>
      <c r="R181" s="2"/>
    </row>
    <row r="182" spans="1:18" x14ac:dyDescent="0.3">
      <c r="A182" s="2"/>
      <c r="B182" s="390" t="s">
        <v>293</v>
      </c>
      <c r="C182" s="18"/>
      <c r="D182" s="346" t="s">
        <v>301</v>
      </c>
      <c r="E182" s="18"/>
      <c r="F182" s="238" t="s">
        <v>288</v>
      </c>
      <c r="G182" s="169" t="s">
        <v>181</v>
      </c>
      <c r="H182" s="18"/>
      <c r="I182" s="239">
        <v>0</v>
      </c>
      <c r="J182" s="2"/>
      <c r="K182" s="2"/>
      <c r="L182" s="2"/>
      <c r="M182" s="2"/>
      <c r="N182" s="2"/>
      <c r="O182" s="2"/>
      <c r="P182" s="2"/>
      <c r="Q182" s="2"/>
      <c r="R182" s="2"/>
    </row>
    <row r="183" spans="1:18" x14ac:dyDescent="0.3">
      <c r="A183" s="2"/>
      <c r="B183" s="236"/>
      <c r="C183" s="237"/>
      <c r="D183" s="346" t="s">
        <v>293</v>
      </c>
      <c r="E183" s="18"/>
      <c r="F183" s="238" t="s">
        <v>288</v>
      </c>
      <c r="G183" s="169" t="s">
        <v>177</v>
      </c>
      <c r="H183" s="18"/>
      <c r="I183" s="239">
        <f>D170</f>
        <v>-1099.0079668228741</v>
      </c>
      <c r="J183" s="2"/>
      <c r="K183" s="2"/>
      <c r="L183" s="2"/>
      <c r="M183" s="2"/>
      <c r="N183" s="2"/>
      <c r="O183" s="2"/>
      <c r="P183" s="2"/>
      <c r="Q183" s="2"/>
      <c r="R183" s="2"/>
    </row>
    <row r="184" spans="1:18" x14ac:dyDescent="0.3">
      <c r="A184" s="2"/>
      <c r="B184" s="236"/>
      <c r="C184" s="18"/>
      <c r="D184" s="18"/>
      <c r="E184" s="18"/>
      <c r="F184" s="240"/>
      <c r="G184" s="18"/>
      <c r="H184" s="18"/>
      <c r="I184" s="241"/>
      <c r="J184" s="2"/>
      <c r="K184" s="2"/>
      <c r="L184" s="2"/>
      <c r="M184" s="2"/>
      <c r="N184" s="2"/>
      <c r="O184" s="2"/>
      <c r="P184" s="2"/>
      <c r="Q184" s="2"/>
      <c r="R184" s="2"/>
    </row>
    <row r="185" spans="1:18" x14ac:dyDescent="0.3">
      <c r="A185" s="2"/>
      <c r="B185" s="244" t="s">
        <v>294</v>
      </c>
      <c r="C185" s="185"/>
      <c r="D185" s="185"/>
      <c r="E185" s="185"/>
      <c r="F185" s="245" t="s">
        <v>288</v>
      </c>
      <c r="G185" s="177" t="s">
        <v>182</v>
      </c>
      <c r="H185" s="185"/>
      <c r="I185" s="246">
        <f>E170</f>
        <v>840.4178569821986</v>
      </c>
      <c r="J185" s="2"/>
      <c r="K185" s="2"/>
      <c r="L185" s="2"/>
      <c r="M185" s="2"/>
      <c r="N185" s="2"/>
      <c r="O185" s="2"/>
      <c r="P185" s="2"/>
      <c r="Q185" s="2"/>
      <c r="R185" s="2"/>
    </row>
    <row r="186" spans="1:18" x14ac:dyDescent="0.3">
      <c r="A186" s="2"/>
      <c r="B186" s="2"/>
      <c r="C186" s="2"/>
      <c r="D186" s="2"/>
      <c r="E186" s="2"/>
      <c r="F186" s="2"/>
      <c r="G186" s="2"/>
      <c r="H186" s="2" t="s">
        <v>250</v>
      </c>
      <c r="I186" s="65">
        <f>SUM(I176:I185)-F170</f>
        <v>0</v>
      </c>
      <c r="J186" s="2"/>
      <c r="K186" s="2"/>
      <c r="L186" s="2"/>
      <c r="M186" s="2"/>
      <c r="N186" s="2"/>
      <c r="O186" s="2"/>
      <c r="P186" s="2"/>
      <c r="Q186" s="2"/>
      <c r="R186" s="2"/>
    </row>
    <row r="187" spans="1:18" s="2" customFormat="1" x14ac:dyDescent="0.3">
      <c r="I187" s="65"/>
    </row>
    <row r="188" spans="1:18" x14ac:dyDescent="0.3">
      <c r="A188" s="228" t="s">
        <v>13</v>
      </c>
      <c r="B188" s="228"/>
      <c r="C188" s="228"/>
      <c r="D188" s="228"/>
      <c r="E188" s="228"/>
      <c r="F188" s="228"/>
      <c r="G188" s="228"/>
      <c r="H188" s="228"/>
      <c r="I188" s="228"/>
      <c r="J188" s="228"/>
      <c r="K188" s="228"/>
      <c r="L188" s="228"/>
      <c r="M188" s="228"/>
      <c r="N188" s="228"/>
      <c r="O188" s="228"/>
      <c r="P188" s="228"/>
      <c r="Q188" s="228"/>
      <c r="R188" s="228"/>
    </row>
    <row r="189" spans="1:18" x14ac:dyDescent="0.3">
      <c r="A189" s="3"/>
      <c r="B189" s="2"/>
      <c r="C189" s="2"/>
      <c r="D189" s="2"/>
      <c r="E189" s="2"/>
      <c r="F189" s="2"/>
      <c r="G189" s="2"/>
      <c r="H189" s="2"/>
      <c r="I189" s="2"/>
      <c r="J189" s="2"/>
      <c r="K189" s="2"/>
      <c r="L189" s="2"/>
      <c r="M189" s="2"/>
      <c r="N189" s="2"/>
      <c r="O189" s="2"/>
      <c r="P189" s="2"/>
      <c r="Q189" s="2"/>
      <c r="R189" s="2"/>
    </row>
    <row r="190" spans="1:18" x14ac:dyDescent="0.3">
      <c r="A190" s="3" t="s">
        <v>247</v>
      </c>
      <c r="B190" s="273"/>
      <c r="C190" s="784" t="s">
        <v>8</v>
      </c>
      <c r="D190" s="786"/>
      <c r="E190" s="785"/>
      <c r="F190" s="784" t="s">
        <v>24</v>
      </c>
      <c r="G190" s="786"/>
      <c r="H190" s="785"/>
      <c r="I190" s="784" t="s">
        <v>241</v>
      </c>
      <c r="J190" s="785"/>
      <c r="K190" s="784" t="s">
        <v>87</v>
      </c>
      <c r="L190" s="786"/>
      <c r="M190" s="785"/>
      <c r="N190" s="784" t="s">
        <v>240</v>
      </c>
      <c r="O190" s="786"/>
      <c r="P190" s="785"/>
      <c r="Q190" s="784" t="s">
        <v>244</v>
      </c>
      <c r="R190" s="785"/>
    </row>
    <row r="191" spans="1:18" x14ac:dyDescent="0.3">
      <c r="A191" s="2"/>
      <c r="B191" s="274"/>
      <c r="C191" s="236" t="s">
        <v>91</v>
      </c>
      <c r="D191" s="18" t="s">
        <v>92</v>
      </c>
      <c r="E191" s="241" t="s">
        <v>224</v>
      </c>
      <c r="F191" s="236" t="s">
        <v>11</v>
      </c>
      <c r="G191" s="18" t="s">
        <v>12</v>
      </c>
      <c r="H191" s="241" t="s">
        <v>89</v>
      </c>
      <c r="I191" s="236" t="s">
        <v>242</v>
      </c>
      <c r="J191" s="241" t="s">
        <v>243</v>
      </c>
      <c r="K191" s="236" t="s">
        <v>174</v>
      </c>
      <c r="L191" s="18" t="s">
        <v>175</v>
      </c>
      <c r="M191" s="241" t="s">
        <v>176</v>
      </c>
      <c r="N191" s="236" t="s">
        <v>9</v>
      </c>
      <c r="O191" s="18" t="s">
        <v>10</v>
      </c>
      <c r="P191" s="241" t="s">
        <v>90</v>
      </c>
      <c r="Q191" s="236" t="s">
        <v>245</v>
      </c>
      <c r="R191" s="241" t="s">
        <v>246</v>
      </c>
    </row>
    <row r="192" spans="1:18" x14ac:dyDescent="0.3">
      <c r="A192" s="2"/>
      <c r="B192" s="274"/>
      <c r="C192" s="275" t="s">
        <v>254</v>
      </c>
      <c r="D192" s="276"/>
      <c r="E192" s="277"/>
      <c r="F192" s="275" t="s">
        <v>255</v>
      </c>
      <c r="G192" s="276"/>
      <c r="H192" s="277"/>
      <c r="I192" s="275" t="s">
        <v>251</v>
      </c>
      <c r="J192" s="277"/>
      <c r="K192" s="275" t="s">
        <v>252</v>
      </c>
      <c r="L192" s="276"/>
      <c r="M192" s="277"/>
      <c r="N192" s="275" t="s">
        <v>256</v>
      </c>
      <c r="O192" s="276"/>
      <c r="P192" s="277"/>
      <c r="Q192" s="275" t="s">
        <v>253</v>
      </c>
      <c r="R192" s="277"/>
    </row>
    <row r="193" spans="1:18" x14ac:dyDescent="0.3">
      <c r="A193" s="2"/>
      <c r="B193" s="259" t="s">
        <v>22</v>
      </c>
      <c r="C193" s="236">
        <f>'Extent account'!$K$4</f>
        <v>50</v>
      </c>
      <c r="D193" s="18">
        <f>'Extent account'!$K$16</f>
        <v>50</v>
      </c>
      <c r="E193" s="241">
        <f>D193-C193</f>
        <v>0</v>
      </c>
      <c r="F193" s="252">
        <f t="shared" ref="F193:G195" si="3">Q193/K193</f>
        <v>43.960318672914958</v>
      </c>
      <c r="G193" s="248">
        <f t="shared" si="3"/>
        <v>159.46390106841704</v>
      </c>
      <c r="H193" s="253">
        <f>G193-F193</f>
        <v>115.50358239550209</v>
      </c>
      <c r="I193" s="236">
        <v>20</v>
      </c>
      <c r="J193" s="241">
        <f>'ES flows'!G36</f>
        <v>6</v>
      </c>
      <c r="K193" s="236">
        <f t="shared" ref="K193:L195" si="4">I193*100</f>
        <v>2000</v>
      </c>
      <c r="L193" s="18">
        <f t="shared" si="4"/>
        <v>600</v>
      </c>
      <c r="M193" s="241">
        <f>L193-K193</f>
        <v>-1400</v>
      </c>
      <c r="N193" s="236">
        <f t="shared" ref="N193:O195" si="5">K193/C193</f>
        <v>40</v>
      </c>
      <c r="O193" s="18">
        <f t="shared" si="5"/>
        <v>12</v>
      </c>
      <c r="P193" s="241">
        <f>O193-N193</f>
        <v>-28</v>
      </c>
      <c r="Q193" s="256">
        <f>'NPV by ET'!D117</f>
        <v>87920.63734582992</v>
      </c>
      <c r="R193" s="171">
        <f>'NPV by ET'!E117</f>
        <v>95678.340641050221</v>
      </c>
    </row>
    <row r="194" spans="1:18" x14ac:dyDescent="0.3">
      <c r="A194" s="2"/>
      <c r="B194" s="259" t="s">
        <v>17</v>
      </c>
      <c r="C194" s="236">
        <f>'Extent account'!$K$4</f>
        <v>50</v>
      </c>
      <c r="D194" s="18">
        <f>'Extent account'!$K$16</f>
        <v>50</v>
      </c>
      <c r="E194" s="241">
        <f>D194-C194</f>
        <v>0</v>
      </c>
      <c r="F194" s="252">
        <f t="shared" si="3"/>
        <v>10.774587910028179</v>
      </c>
      <c r="G194" s="248">
        <f t="shared" si="3"/>
        <v>11.205571426429307</v>
      </c>
      <c r="H194" s="253">
        <f>G194-F194</f>
        <v>0.43098351640112753</v>
      </c>
      <c r="I194" s="236">
        <f>'ES flows'!H35</f>
        <v>250</v>
      </c>
      <c r="J194" s="241">
        <f>'ES flows'!H36</f>
        <v>250</v>
      </c>
      <c r="K194" s="236">
        <f t="shared" si="4"/>
        <v>25000</v>
      </c>
      <c r="L194" s="18">
        <f t="shared" si="4"/>
        <v>25000</v>
      </c>
      <c r="M194" s="241">
        <f>L194-K194</f>
        <v>0</v>
      </c>
      <c r="N194" s="236">
        <f t="shared" si="5"/>
        <v>500</v>
      </c>
      <c r="O194" s="18">
        <f t="shared" si="5"/>
        <v>500</v>
      </c>
      <c r="P194" s="241">
        <f>O194-N194</f>
        <v>0</v>
      </c>
      <c r="Q194" s="256">
        <f>'NPV by ET'!D118</f>
        <v>269364.69775070448</v>
      </c>
      <c r="R194" s="171">
        <f>'NPV by ET'!E118</f>
        <v>280139.28566073265</v>
      </c>
    </row>
    <row r="195" spans="1:18" x14ac:dyDescent="0.3">
      <c r="A195" s="2"/>
      <c r="B195" s="260" t="s">
        <v>21</v>
      </c>
      <c r="C195" s="250">
        <f>'Extent account'!$K$4</f>
        <v>50</v>
      </c>
      <c r="D195" s="185">
        <f>'Extent account'!$K$16</f>
        <v>50</v>
      </c>
      <c r="E195" s="251">
        <f>D195-C195</f>
        <v>0</v>
      </c>
      <c r="F195" s="254">
        <f t="shared" si="3"/>
        <v>2.1549175820056354</v>
      </c>
      <c r="G195" s="249">
        <f t="shared" si="3"/>
        <v>2.1549175820056354</v>
      </c>
      <c r="H195" s="255">
        <f>G195-F195</f>
        <v>0</v>
      </c>
      <c r="I195" s="250">
        <f>'ES flows'!J35</f>
        <v>800</v>
      </c>
      <c r="J195" s="251">
        <f>'ES flows'!J36</f>
        <v>700</v>
      </c>
      <c r="K195" s="250">
        <f t="shared" si="4"/>
        <v>80000</v>
      </c>
      <c r="L195" s="185">
        <f t="shared" si="4"/>
        <v>70000</v>
      </c>
      <c r="M195" s="251">
        <f>L195-K195</f>
        <v>-10000</v>
      </c>
      <c r="N195" s="250">
        <f t="shared" si="5"/>
        <v>1600</v>
      </c>
      <c r="O195" s="185">
        <f t="shared" si="5"/>
        <v>1400</v>
      </c>
      <c r="P195" s="251">
        <f>O195-N195</f>
        <v>-200</v>
      </c>
      <c r="Q195" s="257">
        <f>'NPV by ET'!D119</f>
        <v>172393.40656045085</v>
      </c>
      <c r="R195" s="201">
        <f>'NPV by ET'!E119</f>
        <v>150844.23074039447</v>
      </c>
    </row>
    <row r="196" spans="1:18" x14ac:dyDescent="0.3">
      <c r="A196" s="2"/>
      <c r="C196" s="2"/>
      <c r="D196" s="2"/>
      <c r="E196" s="2"/>
      <c r="F196" s="1"/>
      <c r="G196" s="1"/>
      <c r="H196" s="1"/>
      <c r="I196" s="2"/>
      <c r="J196" s="2"/>
      <c r="K196" s="2"/>
      <c r="L196" s="2"/>
      <c r="M196" s="2"/>
      <c r="N196" s="2"/>
      <c r="O196" s="2"/>
      <c r="P196" s="2"/>
      <c r="Q196" s="57"/>
      <c r="R196" s="57"/>
    </row>
    <row r="197" spans="1:18" x14ac:dyDescent="0.3">
      <c r="A197" s="20"/>
      <c r="B197" s="5"/>
      <c r="C197" s="20"/>
      <c r="D197" s="20"/>
      <c r="E197" s="20"/>
      <c r="F197" s="62"/>
      <c r="G197" s="62"/>
      <c r="H197" s="62"/>
      <c r="I197" s="20"/>
      <c r="J197" s="20"/>
      <c r="K197" s="20"/>
      <c r="L197" s="20"/>
      <c r="M197" s="20"/>
      <c r="N197" s="20"/>
      <c r="O197" s="20"/>
      <c r="P197" s="20"/>
      <c r="Q197" s="63"/>
      <c r="R197" s="63"/>
    </row>
    <row r="198" spans="1:18" x14ac:dyDescent="0.3">
      <c r="A198" s="3" t="s">
        <v>249</v>
      </c>
      <c r="B198" s="2"/>
      <c r="C198" s="2"/>
      <c r="D198" s="2"/>
      <c r="E198" s="2"/>
      <c r="F198" s="2"/>
      <c r="G198" s="2"/>
      <c r="H198" s="2"/>
      <c r="I198" s="2"/>
      <c r="J198" s="2"/>
      <c r="K198" s="2"/>
      <c r="L198" s="2"/>
      <c r="M198" s="2"/>
      <c r="N198" s="2"/>
      <c r="O198" s="2"/>
      <c r="P198" s="2"/>
      <c r="Q198" s="2"/>
      <c r="R198" s="2"/>
    </row>
    <row r="199" spans="1:18" x14ac:dyDescent="0.3">
      <c r="A199" s="2"/>
      <c r="B199" s="258"/>
      <c r="C199" s="261" t="s">
        <v>225</v>
      </c>
      <c r="D199" s="233" t="s">
        <v>226</v>
      </c>
      <c r="E199" s="233" t="s">
        <v>227</v>
      </c>
      <c r="F199" s="235" t="s">
        <v>228</v>
      </c>
      <c r="G199" s="2"/>
      <c r="H199" s="261" t="s">
        <v>229</v>
      </c>
      <c r="I199" s="233" t="s">
        <v>230</v>
      </c>
      <c r="J199" s="233" t="s">
        <v>231</v>
      </c>
      <c r="K199" s="235" t="s">
        <v>232</v>
      </c>
      <c r="L199" s="2"/>
      <c r="M199" s="261" t="s">
        <v>233</v>
      </c>
      <c r="N199" s="233" t="s">
        <v>234</v>
      </c>
      <c r="O199" s="233" t="s">
        <v>235</v>
      </c>
      <c r="P199" s="235" t="s">
        <v>236</v>
      </c>
      <c r="Q199" s="2"/>
      <c r="R199" s="2"/>
    </row>
    <row r="200" spans="1:18" x14ac:dyDescent="0.3">
      <c r="A200" s="2"/>
      <c r="B200" s="259" t="s">
        <v>22</v>
      </c>
      <c r="C200" s="262">
        <f>F193*N193</f>
        <v>1758.4127469165983</v>
      </c>
      <c r="D200" s="263">
        <f>F193*O193</f>
        <v>527.52382407497953</v>
      </c>
      <c r="E200" s="263">
        <f>G193*N193</f>
        <v>6378.5560427366818</v>
      </c>
      <c r="F200" s="264">
        <f>G193*O193</f>
        <v>1913.5668128210045</v>
      </c>
      <c r="G200" s="58"/>
      <c r="H200" s="262">
        <f>F193*C193</f>
        <v>2198.0159336457477</v>
      </c>
      <c r="I200" s="263">
        <f>F193*D193</f>
        <v>2198.0159336457477</v>
      </c>
      <c r="J200" s="263">
        <f>G193*C193</f>
        <v>7973.1950534208518</v>
      </c>
      <c r="K200" s="264">
        <f>G193*D193</f>
        <v>7973.1950534208518</v>
      </c>
      <c r="L200" s="58"/>
      <c r="M200" s="262">
        <f>N193*C193</f>
        <v>2000</v>
      </c>
      <c r="N200" s="263">
        <f>N193*D193</f>
        <v>2000</v>
      </c>
      <c r="O200" s="263">
        <f>O193*C193</f>
        <v>600</v>
      </c>
      <c r="P200" s="264">
        <f>O193*D193</f>
        <v>600</v>
      </c>
      <c r="Q200" s="2"/>
      <c r="R200" s="2"/>
    </row>
    <row r="201" spans="1:18" x14ac:dyDescent="0.3">
      <c r="A201" s="2"/>
      <c r="B201" s="259" t="s">
        <v>17</v>
      </c>
      <c r="C201" s="262">
        <f>F194*N194</f>
        <v>5387.29395501409</v>
      </c>
      <c r="D201" s="263">
        <f>F194*O194</f>
        <v>5387.29395501409</v>
      </c>
      <c r="E201" s="263">
        <f>G194*N194</f>
        <v>5602.7857132146537</v>
      </c>
      <c r="F201" s="264">
        <f>G194*O194</f>
        <v>5602.7857132146537</v>
      </c>
      <c r="G201" s="58"/>
      <c r="H201" s="262">
        <f>F194*C194</f>
        <v>538.72939550140893</v>
      </c>
      <c r="I201" s="263">
        <f>F194*D194</f>
        <v>538.72939550140893</v>
      </c>
      <c r="J201" s="263">
        <f>G194*C194</f>
        <v>560.27857132146539</v>
      </c>
      <c r="K201" s="264">
        <f>G194*D194</f>
        <v>560.27857132146539</v>
      </c>
      <c r="L201" s="58"/>
      <c r="M201" s="262">
        <f>N194*C194</f>
        <v>25000</v>
      </c>
      <c r="N201" s="263">
        <f>N194*D194</f>
        <v>25000</v>
      </c>
      <c r="O201" s="263">
        <f>O194*C194</f>
        <v>25000</v>
      </c>
      <c r="P201" s="264">
        <f>O194*D194</f>
        <v>25000</v>
      </c>
      <c r="Q201" s="2"/>
      <c r="R201" s="2"/>
    </row>
    <row r="202" spans="1:18" x14ac:dyDescent="0.3">
      <c r="A202" s="2"/>
      <c r="B202" s="260" t="s">
        <v>21</v>
      </c>
      <c r="C202" s="265">
        <f>F195*N195</f>
        <v>3447.8681312090166</v>
      </c>
      <c r="D202" s="266">
        <f>F195*O195</f>
        <v>3016.8846148078896</v>
      </c>
      <c r="E202" s="266">
        <f>G195*N195</f>
        <v>3447.8681312090166</v>
      </c>
      <c r="F202" s="267">
        <f>G195*O195</f>
        <v>3016.8846148078896</v>
      </c>
      <c r="G202" s="58"/>
      <c r="H202" s="265">
        <f>F195*C195</f>
        <v>107.74587910028177</v>
      </c>
      <c r="I202" s="266">
        <f>F195*D195</f>
        <v>107.74587910028177</v>
      </c>
      <c r="J202" s="266">
        <f>G195*C195</f>
        <v>107.74587910028177</v>
      </c>
      <c r="K202" s="267">
        <f>G195*D195</f>
        <v>107.74587910028177</v>
      </c>
      <c r="L202" s="58"/>
      <c r="M202" s="265">
        <f>N195*C195</f>
        <v>80000</v>
      </c>
      <c r="N202" s="266">
        <f>N195*D195</f>
        <v>80000</v>
      </c>
      <c r="O202" s="266">
        <f>O195*C195</f>
        <v>70000</v>
      </c>
      <c r="P202" s="267">
        <f>O195*D195</f>
        <v>70000</v>
      </c>
      <c r="Q202" s="2"/>
      <c r="R202" s="2"/>
    </row>
    <row r="203" spans="1:18" x14ac:dyDescent="0.3">
      <c r="A203" s="2"/>
      <c r="B203" s="2"/>
      <c r="C203" s="58"/>
      <c r="D203" s="58"/>
      <c r="E203" s="58"/>
      <c r="F203" s="58"/>
      <c r="G203" s="58"/>
      <c r="H203" s="58"/>
      <c r="I203" s="58"/>
      <c r="J203" s="58"/>
      <c r="K203" s="58"/>
      <c r="L203" s="58"/>
      <c r="M203" s="58"/>
      <c r="N203" s="58"/>
      <c r="O203" s="58"/>
      <c r="P203" s="58"/>
      <c r="Q203" s="2"/>
      <c r="R203" s="2"/>
    </row>
    <row r="204" spans="1:18" ht="15.6" x14ac:dyDescent="0.3">
      <c r="A204" s="2"/>
      <c r="B204" s="7"/>
      <c r="C204" s="59"/>
      <c r="D204" s="59"/>
      <c r="E204" s="59"/>
      <c r="F204" s="59"/>
      <c r="G204" s="59"/>
      <c r="H204" s="59"/>
      <c r="I204" s="59"/>
      <c r="J204" s="59"/>
      <c r="K204" s="59"/>
      <c r="L204" s="59"/>
      <c r="M204" s="60"/>
      <c r="N204" s="60"/>
      <c r="O204" s="60"/>
      <c r="P204" s="60"/>
      <c r="Q204" s="2"/>
      <c r="R204" s="2"/>
    </row>
    <row r="205" spans="1:18" x14ac:dyDescent="0.3">
      <c r="A205" s="3" t="s">
        <v>248</v>
      </c>
      <c r="B205" s="2"/>
      <c r="C205" s="2"/>
      <c r="D205" s="2"/>
      <c r="E205" s="2"/>
      <c r="F205" s="2"/>
      <c r="G205" s="2"/>
      <c r="H205" s="2"/>
      <c r="I205" s="2"/>
      <c r="J205" s="2"/>
      <c r="K205" s="2"/>
      <c r="L205" s="2"/>
      <c r="M205" s="2"/>
      <c r="N205" s="2"/>
      <c r="O205" s="2"/>
      <c r="P205" s="2"/>
      <c r="Q205" s="2"/>
      <c r="R205" s="2"/>
    </row>
    <row r="206" spans="1:18" ht="31.2" x14ac:dyDescent="0.3">
      <c r="A206" s="2"/>
      <c r="B206" s="261"/>
      <c r="C206" s="268" t="s">
        <v>237</v>
      </c>
      <c r="D206" s="268" t="s">
        <v>239</v>
      </c>
      <c r="E206" s="268" t="s">
        <v>238</v>
      </c>
      <c r="F206" s="269" t="s">
        <v>2</v>
      </c>
      <c r="G206" s="2"/>
      <c r="H206" s="2"/>
      <c r="I206" s="2"/>
      <c r="J206" s="2"/>
      <c r="K206" s="2"/>
      <c r="L206" s="2"/>
      <c r="M206" s="2"/>
      <c r="N206" s="2"/>
      <c r="O206" s="2"/>
      <c r="P206" s="2"/>
      <c r="Q206" s="2"/>
      <c r="R206" s="2"/>
    </row>
    <row r="207" spans="1:18" x14ac:dyDescent="0.3">
      <c r="A207" s="2"/>
      <c r="B207" s="166" t="s">
        <v>22</v>
      </c>
      <c r="C207" s="31">
        <f>((1/3*C200)+(1/6*D200)+(1/6*E200)+(1/3*F200))*E193</f>
        <v>0</v>
      </c>
      <c r="D207" s="31">
        <f>((1/3*H200)+(1/6*I200)+(1/6*J200)+(1/3*K200))*P193</f>
        <v>-142396.95381893238</v>
      </c>
      <c r="E207" s="31">
        <f>((1/3*M200)+(1/6*N200)+(1/6*O200)+(1/3*P200))*H193</f>
        <v>150154.65711415271</v>
      </c>
      <c r="F207" s="270">
        <f>C207+D207+E207</f>
        <v>7757.7032952203299</v>
      </c>
      <c r="G207" s="2"/>
      <c r="H207" s="2"/>
      <c r="I207" s="2"/>
      <c r="J207" s="2"/>
      <c r="K207" s="2"/>
      <c r="L207" s="2"/>
      <c r="M207" s="2"/>
      <c r="N207" s="2"/>
      <c r="O207" s="2"/>
      <c r="P207" s="2"/>
      <c r="Q207" s="2"/>
      <c r="R207" s="2"/>
    </row>
    <row r="208" spans="1:18" x14ac:dyDescent="0.3">
      <c r="A208" s="2"/>
      <c r="B208" s="166" t="s">
        <v>17</v>
      </c>
      <c r="C208" s="31">
        <f>((1/3*C201)+(1/6*D201)+(1/6*E201)+(1/3*F201))*E194</f>
        <v>0</v>
      </c>
      <c r="D208" s="31">
        <f>((1/3*H201)+(1/6*I201)+(1/6*J201)+(1/3*K201))*P194</f>
        <v>0</v>
      </c>
      <c r="E208" s="31">
        <f>((1/3*M201)+(1/6*N201)+(1/6*O201)+(1/3*P201))*H194</f>
        <v>10774.587910028187</v>
      </c>
      <c r="F208" s="270">
        <f>C208+D208+E208</f>
        <v>10774.587910028187</v>
      </c>
      <c r="G208" s="2"/>
      <c r="H208" s="2"/>
      <c r="I208" s="2"/>
      <c r="J208" s="2"/>
      <c r="K208" s="2"/>
      <c r="L208" s="2"/>
      <c r="M208" s="2"/>
      <c r="N208" s="2"/>
      <c r="O208" s="2"/>
      <c r="P208" s="2"/>
      <c r="Q208" s="2"/>
      <c r="R208" s="2"/>
    </row>
    <row r="209" spans="1:18" x14ac:dyDescent="0.3">
      <c r="A209" s="2"/>
      <c r="B209" s="166" t="s">
        <v>21</v>
      </c>
      <c r="C209" s="31">
        <f>((1/3*C202)+(1/6*D202)+(1/6*E202)+(1/3*F202))*E195</f>
        <v>0</v>
      </c>
      <c r="D209" s="31">
        <f>((1/3*H202)+(1/6*I202)+(1/6*J202)+(1/3*K202))*P195</f>
        <v>-21549.175820056353</v>
      </c>
      <c r="E209" s="31">
        <f>((1/3*M202)+(1/6*N202)+(1/6*O202)+(1/3*P202))*H195</f>
        <v>0</v>
      </c>
      <c r="F209" s="270">
        <f>C209+D209+E209</f>
        <v>-21549.175820056353</v>
      </c>
      <c r="G209" s="2"/>
      <c r="H209" s="2"/>
      <c r="I209" s="2"/>
      <c r="J209" s="2"/>
      <c r="K209" s="2"/>
      <c r="L209" s="2"/>
      <c r="M209" s="2"/>
      <c r="N209" s="2"/>
      <c r="O209" s="2"/>
      <c r="P209" s="2"/>
      <c r="Q209" s="2"/>
      <c r="R209" s="2"/>
    </row>
    <row r="210" spans="1:18" x14ac:dyDescent="0.3">
      <c r="A210" s="2"/>
      <c r="B210" s="184" t="s">
        <v>2</v>
      </c>
      <c r="C210" s="271">
        <f>C207+C208+C209</f>
        <v>0</v>
      </c>
      <c r="D210" s="271">
        <f>D207+D208+D209</f>
        <v>-163946.12963898873</v>
      </c>
      <c r="E210" s="271">
        <f>E207+E208+E209</f>
        <v>160929.24502418088</v>
      </c>
      <c r="F210" s="272">
        <f>F207+F208+F209</f>
        <v>-3016.8846148078337</v>
      </c>
      <c r="G210" s="2"/>
      <c r="H210" s="2" t="s">
        <v>250</v>
      </c>
      <c r="I210" s="4">
        <f>F210-'NPV by ET'!E122</f>
        <v>6.9121597334742546E-11</v>
      </c>
      <c r="J210" s="67"/>
      <c r="K210" s="2"/>
      <c r="L210" s="2"/>
      <c r="M210" s="2"/>
      <c r="N210" s="2"/>
      <c r="O210" s="2"/>
      <c r="P210" s="2"/>
      <c r="Q210" s="2"/>
      <c r="R210" s="2"/>
    </row>
    <row r="211" spans="1:18" x14ac:dyDescent="0.3">
      <c r="A211" s="2"/>
      <c r="B211" s="2"/>
      <c r="C211" s="2"/>
      <c r="D211" s="2"/>
      <c r="E211" s="2"/>
      <c r="F211" s="2"/>
      <c r="G211" s="2"/>
      <c r="H211" s="2"/>
      <c r="I211" s="2"/>
      <c r="J211" s="2"/>
      <c r="K211" s="2"/>
      <c r="L211" s="2"/>
      <c r="M211" s="2"/>
      <c r="N211" s="2"/>
      <c r="O211" s="2"/>
      <c r="P211" s="2"/>
      <c r="Q211" s="2"/>
      <c r="R211" s="2"/>
    </row>
    <row r="212" spans="1:18" x14ac:dyDescent="0.3">
      <c r="A212" s="2"/>
      <c r="B212" s="6" t="s">
        <v>179</v>
      </c>
      <c r="C212" s="61" t="s">
        <v>257</v>
      </c>
      <c r="D212" s="5"/>
      <c r="E212" s="5"/>
      <c r="F212" s="5"/>
      <c r="G212" s="5"/>
      <c r="H212" s="5"/>
      <c r="I212" s="37">
        <f>'Condition indices '!I10</f>
        <v>-7.5949786324786273E-2</v>
      </c>
      <c r="J212" s="2"/>
      <c r="K212" s="2"/>
      <c r="L212" s="2"/>
      <c r="M212" s="2"/>
      <c r="N212" s="2"/>
      <c r="O212" s="2"/>
      <c r="P212" s="2"/>
      <c r="Q212" s="2"/>
      <c r="R212" s="2"/>
    </row>
    <row r="213" spans="1:18" x14ac:dyDescent="0.3">
      <c r="A213" s="2"/>
      <c r="B213" s="2"/>
      <c r="C213" s="5"/>
      <c r="D213" s="5"/>
      <c r="E213" s="5"/>
      <c r="F213" s="5"/>
      <c r="G213" s="5"/>
      <c r="H213" s="5"/>
      <c r="I213" s="5"/>
      <c r="J213" s="2"/>
      <c r="K213" s="2"/>
      <c r="L213" s="2"/>
      <c r="M213" s="2"/>
      <c r="N213" s="2"/>
      <c r="O213" s="2"/>
      <c r="P213" s="2"/>
      <c r="Q213" s="2"/>
      <c r="R213" s="2"/>
    </row>
    <row r="214" spans="1:18" x14ac:dyDescent="0.3">
      <c r="A214" s="2"/>
      <c r="B214" s="781" t="s">
        <v>298</v>
      </c>
      <c r="C214" s="782"/>
      <c r="D214" s="782"/>
      <c r="E214" s="783"/>
      <c r="F214" s="345"/>
      <c r="G214" s="781" t="s">
        <v>299</v>
      </c>
      <c r="H214" s="782"/>
      <c r="I214" s="783"/>
      <c r="J214" s="65"/>
      <c r="K214" s="2"/>
      <c r="L214" s="2"/>
      <c r="M214" s="2"/>
      <c r="N214" s="2"/>
      <c r="O214" s="2"/>
      <c r="P214" s="2"/>
      <c r="Q214" s="2"/>
      <c r="R214" s="2"/>
    </row>
    <row r="215" spans="1:18" x14ac:dyDescent="0.3">
      <c r="A215" s="2"/>
      <c r="B215" s="232" t="s">
        <v>291</v>
      </c>
      <c r="C215" s="233"/>
      <c r="D215" s="233"/>
      <c r="E215" s="233"/>
      <c r="F215" s="233"/>
      <c r="G215" s="234" t="s">
        <v>183</v>
      </c>
      <c r="H215" s="233"/>
      <c r="I215" s="235"/>
      <c r="J215" s="2"/>
      <c r="K215" s="2"/>
      <c r="L215" s="2"/>
      <c r="M215" s="2"/>
      <c r="N215" s="2"/>
      <c r="O215" s="2"/>
      <c r="P215" s="2"/>
      <c r="Q215" s="2"/>
      <c r="R215" s="2"/>
    </row>
    <row r="216" spans="1:18" x14ac:dyDescent="0.3">
      <c r="A216" s="2"/>
      <c r="B216" s="390" t="s">
        <v>292</v>
      </c>
      <c r="C216" s="237"/>
      <c r="D216" s="18"/>
      <c r="E216" s="18"/>
      <c r="F216" s="238" t="s">
        <v>288</v>
      </c>
      <c r="G216" s="167" t="s">
        <v>285</v>
      </c>
      <c r="H216" s="18"/>
      <c r="I216" s="239">
        <v>0</v>
      </c>
      <c r="J216" s="2"/>
      <c r="K216" s="2"/>
      <c r="L216" s="2"/>
      <c r="M216" s="2"/>
      <c r="N216" s="2"/>
      <c r="O216" s="2"/>
      <c r="P216" s="2"/>
      <c r="Q216" s="2"/>
      <c r="R216" s="2"/>
    </row>
    <row r="217" spans="1:18" x14ac:dyDescent="0.3">
      <c r="A217" s="2"/>
      <c r="B217" s="390" t="s">
        <v>293</v>
      </c>
      <c r="C217" s="237"/>
      <c r="D217" s="18"/>
      <c r="E217" s="18"/>
      <c r="F217" s="238" t="s">
        <v>288</v>
      </c>
      <c r="G217" s="167" t="s">
        <v>286</v>
      </c>
      <c r="H217" s="18"/>
      <c r="I217" s="239">
        <v>0</v>
      </c>
      <c r="J217" s="2"/>
      <c r="K217" s="2"/>
      <c r="L217" s="2"/>
      <c r="M217" s="2"/>
      <c r="N217" s="2"/>
      <c r="O217" s="2"/>
      <c r="P217" s="2"/>
      <c r="Q217" s="2"/>
      <c r="R217" s="2"/>
    </row>
    <row r="218" spans="1:18" x14ac:dyDescent="0.3">
      <c r="A218" s="2"/>
      <c r="B218" s="236"/>
      <c r="C218" s="18"/>
      <c r="D218" s="18"/>
      <c r="E218" s="18"/>
      <c r="F218" s="240"/>
      <c r="G218" s="18"/>
      <c r="H218" s="18"/>
      <c r="I218" s="241"/>
      <c r="J218" s="2"/>
      <c r="K218" s="2"/>
      <c r="L218" s="2"/>
      <c r="M218" s="2"/>
      <c r="N218" s="2"/>
      <c r="O218" s="2"/>
      <c r="P218" s="2"/>
      <c r="Q218" s="2"/>
      <c r="R218" s="2"/>
    </row>
    <row r="219" spans="1:18" x14ac:dyDescent="0.3">
      <c r="A219" s="2"/>
      <c r="B219" s="242" t="s">
        <v>290</v>
      </c>
      <c r="C219" s="18"/>
      <c r="D219" s="243" t="s">
        <v>289</v>
      </c>
      <c r="E219" s="18"/>
      <c r="F219" s="240"/>
      <c r="G219" s="18"/>
      <c r="H219" s="18"/>
      <c r="I219" s="241"/>
      <c r="J219" s="2"/>
      <c r="K219" s="2"/>
      <c r="L219" s="2"/>
      <c r="M219" s="2"/>
      <c r="N219" s="2"/>
      <c r="O219" s="2"/>
      <c r="P219" s="2"/>
      <c r="Q219" s="2"/>
      <c r="R219" s="2"/>
    </row>
    <row r="220" spans="1:18" x14ac:dyDescent="0.3">
      <c r="A220" s="2"/>
      <c r="B220" s="390" t="s">
        <v>292</v>
      </c>
      <c r="C220" s="18"/>
      <c r="D220" s="346" t="s">
        <v>292</v>
      </c>
      <c r="E220" s="18"/>
      <c r="F220" s="238" t="s">
        <v>288</v>
      </c>
      <c r="G220" s="243" t="s">
        <v>178</v>
      </c>
      <c r="H220" s="18"/>
      <c r="I220" s="239">
        <v>0</v>
      </c>
      <c r="J220" s="2"/>
      <c r="K220" s="2"/>
      <c r="L220" s="2"/>
      <c r="M220" s="2"/>
      <c r="N220" s="2"/>
      <c r="O220" s="2"/>
      <c r="P220" s="2"/>
      <c r="Q220" s="2"/>
      <c r="R220" s="2"/>
    </row>
    <row r="221" spans="1:18" x14ac:dyDescent="0.3">
      <c r="A221" s="2"/>
      <c r="B221" s="390"/>
      <c r="C221" s="18"/>
      <c r="D221" s="346" t="s">
        <v>300</v>
      </c>
      <c r="E221" s="18"/>
      <c r="F221" s="238" t="s">
        <v>288</v>
      </c>
      <c r="G221" s="169" t="s">
        <v>180</v>
      </c>
      <c r="H221" s="18"/>
      <c r="I221" s="239">
        <v>0</v>
      </c>
      <c r="J221" s="2"/>
      <c r="K221" s="2"/>
      <c r="L221" s="2"/>
      <c r="M221" s="2"/>
      <c r="N221" s="2"/>
      <c r="O221" s="2"/>
      <c r="P221" s="2"/>
      <c r="Q221" s="2"/>
      <c r="R221" s="2"/>
    </row>
    <row r="222" spans="1:18" x14ac:dyDescent="0.3">
      <c r="A222" s="2"/>
      <c r="B222" s="390" t="s">
        <v>293</v>
      </c>
      <c r="C222" s="18"/>
      <c r="D222" s="346" t="s">
        <v>301</v>
      </c>
      <c r="E222" s="18"/>
      <c r="F222" s="238" t="s">
        <v>288</v>
      </c>
      <c r="G222" s="169" t="s">
        <v>181</v>
      </c>
      <c r="H222" s="18"/>
      <c r="I222" s="239">
        <v>0</v>
      </c>
      <c r="J222" s="2"/>
      <c r="K222" s="2"/>
      <c r="L222" s="2"/>
      <c r="M222" s="2"/>
      <c r="N222" s="2"/>
      <c r="O222" s="2"/>
      <c r="P222" s="2"/>
      <c r="Q222" s="2"/>
      <c r="R222" s="2"/>
    </row>
    <row r="223" spans="1:18" x14ac:dyDescent="0.3">
      <c r="A223" s="2"/>
      <c r="B223" s="236"/>
      <c r="C223" s="237"/>
      <c r="D223" s="346" t="s">
        <v>293</v>
      </c>
      <c r="E223" s="18"/>
      <c r="F223" s="238" t="s">
        <v>288</v>
      </c>
      <c r="G223" s="169" t="s">
        <v>177</v>
      </c>
      <c r="H223" s="18"/>
      <c r="I223" s="239">
        <f>D210</f>
        <v>-163946.12963898873</v>
      </c>
      <c r="J223" s="2"/>
      <c r="K223" s="2"/>
      <c r="L223" s="2"/>
      <c r="M223" s="2"/>
      <c r="N223" s="2"/>
      <c r="O223" s="2"/>
      <c r="P223" s="2"/>
      <c r="Q223" s="2"/>
      <c r="R223" s="2"/>
    </row>
    <row r="224" spans="1:18" x14ac:dyDescent="0.3">
      <c r="A224" s="2"/>
      <c r="B224" s="236"/>
      <c r="C224" s="18"/>
      <c r="D224" s="18"/>
      <c r="E224" s="18"/>
      <c r="F224" s="240"/>
      <c r="G224" s="18"/>
      <c r="H224" s="18"/>
      <c r="I224" s="241"/>
      <c r="J224" s="2"/>
      <c r="K224" s="2"/>
      <c r="L224" s="2"/>
      <c r="M224" s="2"/>
      <c r="N224" s="2"/>
      <c r="O224" s="2"/>
      <c r="P224" s="2"/>
      <c r="Q224" s="2"/>
      <c r="R224" s="2"/>
    </row>
    <row r="225" spans="1:18" x14ac:dyDescent="0.3">
      <c r="A225" s="2"/>
      <c r="B225" s="244" t="s">
        <v>294</v>
      </c>
      <c r="C225" s="185"/>
      <c r="D225" s="185"/>
      <c r="E225" s="185"/>
      <c r="F225" s="245" t="s">
        <v>288</v>
      </c>
      <c r="G225" s="177" t="s">
        <v>182</v>
      </c>
      <c r="H225" s="185"/>
      <c r="I225" s="246">
        <f>E210</f>
        <v>160929.24502418088</v>
      </c>
      <c r="J225" s="2"/>
      <c r="K225" s="2"/>
      <c r="L225" s="2"/>
      <c r="M225" s="2"/>
      <c r="N225" s="2"/>
      <c r="O225" s="2"/>
      <c r="P225" s="2"/>
      <c r="Q225" s="2"/>
      <c r="R225" s="2"/>
    </row>
    <row r="226" spans="1:18" x14ac:dyDescent="0.3">
      <c r="B226" s="2"/>
      <c r="C226" s="2"/>
      <c r="D226" s="2"/>
      <c r="E226" s="2"/>
      <c r="F226" s="2"/>
      <c r="G226" s="2"/>
      <c r="H226" s="2" t="s">
        <v>250</v>
      </c>
      <c r="I226" s="65">
        <f>SUM(I216:I225)-F210</f>
        <v>-1.0913936421275139E-11</v>
      </c>
    </row>
  </sheetData>
  <mergeCells count="48">
    <mergeCell ref="B174:E174"/>
    <mergeCell ref="G174:I174"/>
    <mergeCell ref="B214:E214"/>
    <mergeCell ref="G214:I214"/>
    <mergeCell ref="B66:E66"/>
    <mergeCell ref="G66:I66"/>
    <mergeCell ref="B100:E100"/>
    <mergeCell ref="G100:I100"/>
    <mergeCell ref="B137:E137"/>
    <mergeCell ref="G137:I137"/>
    <mergeCell ref="I116:J116"/>
    <mergeCell ref="Q5:R5"/>
    <mergeCell ref="C5:E5"/>
    <mergeCell ref="F5:H5"/>
    <mergeCell ref="K5:M5"/>
    <mergeCell ref="N5:P5"/>
    <mergeCell ref="I5:J5"/>
    <mergeCell ref="K116:M116"/>
    <mergeCell ref="N116:P116"/>
    <mergeCell ref="Q45:R45"/>
    <mergeCell ref="C153:E153"/>
    <mergeCell ref="F153:H153"/>
    <mergeCell ref="I153:J153"/>
    <mergeCell ref="K153:M153"/>
    <mergeCell ref="N153:P153"/>
    <mergeCell ref="Q153:R153"/>
    <mergeCell ref="C45:E45"/>
    <mergeCell ref="F45:H45"/>
    <mergeCell ref="I45:J45"/>
    <mergeCell ref="K45:M45"/>
    <mergeCell ref="N45:P45"/>
    <mergeCell ref="Q82:R82"/>
    <mergeCell ref="B29:E29"/>
    <mergeCell ref="G29:I29"/>
    <mergeCell ref="Q116:R116"/>
    <mergeCell ref="Q190:R190"/>
    <mergeCell ref="C190:E190"/>
    <mergeCell ref="F190:H190"/>
    <mergeCell ref="I190:J190"/>
    <mergeCell ref="K190:M190"/>
    <mergeCell ref="N190:P190"/>
    <mergeCell ref="C82:E82"/>
    <mergeCell ref="F82:H82"/>
    <mergeCell ref="I82:J82"/>
    <mergeCell ref="K82:M82"/>
    <mergeCell ref="N82:P82"/>
    <mergeCell ref="C116:E116"/>
    <mergeCell ref="F116:H116"/>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AC9F8-5762-6347-A954-D526F53F01FA}">
  <dimension ref="A1:K35"/>
  <sheetViews>
    <sheetView zoomScale="90" zoomScaleNormal="90" workbookViewId="0"/>
  </sheetViews>
  <sheetFormatPr defaultColWidth="11" defaultRowHeight="14.4" x14ac:dyDescent="0.3"/>
  <cols>
    <col min="1" max="1" width="6.109375" style="2" customWidth="1"/>
    <col min="2" max="2" width="2.44140625" style="2" customWidth="1"/>
    <col min="3" max="3" width="3.109375" style="2" customWidth="1"/>
    <col min="4" max="4" width="22" style="2" customWidth="1"/>
    <col min="5" max="6" width="11" style="2" bestFit="1" customWidth="1"/>
    <col min="7" max="7" width="11" style="2" customWidth="1"/>
    <col min="8" max="9" width="9.33203125" style="2" bestFit="1" customWidth="1"/>
    <col min="10" max="11" width="11" style="2" bestFit="1" customWidth="1"/>
    <col min="12" max="12" width="6.109375" style="2" customWidth="1"/>
    <col min="13" max="16384" width="11" style="2"/>
  </cols>
  <sheetData>
    <row r="1" spans="1:11" x14ac:dyDescent="0.3">
      <c r="A1" s="3" t="s">
        <v>295</v>
      </c>
    </row>
    <row r="2" spans="1:11" ht="15" thickBot="1" x14ac:dyDescent="0.35">
      <c r="E2" s="66"/>
      <c r="F2" s="66"/>
      <c r="G2" s="66"/>
      <c r="H2" s="66"/>
      <c r="I2" s="66"/>
      <c r="J2" s="66"/>
    </row>
    <row r="3" spans="1:11" ht="63" customHeight="1" x14ac:dyDescent="0.3">
      <c r="B3" s="23"/>
      <c r="C3" s="24"/>
      <c r="D3" s="25"/>
      <c r="E3" s="795" t="s">
        <v>0</v>
      </c>
      <c r="F3" s="793" t="s">
        <v>14</v>
      </c>
      <c r="G3" s="793" t="s">
        <v>7</v>
      </c>
      <c r="H3" s="793" t="s">
        <v>215</v>
      </c>
      <c r="I3" s="793" t="s">
        <v>1</v>
      </c>
      <c r="J3" s="791" t="s">
        <v>13</v>
      </c>
      <c r="K3" s="789" t="s">
        <v>26</v>
      </c>
    </row>
    <row r="4" spans="1:11" ht="15" thickBot="1" x14ac:dyDescent="0.35">
      <c r="B4" s="14"/>
      <c r="C4" s="15"/>
      <c r="D4" s="17"/>
      <c r="E4" s="796"/>
      <c r="F4" s="794"/>
      <c r="G4" s="794"/>
      <c r="H4" s="794"/>
      <c r="I4" s="794"/>
      <c r="J4" s="792"/>
      <c r="K4" s="790"/>
    </row>
    <row r="5" spans="1:11" x14ac:dyDescent="0.3">
      <c r="B5" s="12"/>
      <c r="C5" s="18"/>
      <c r="D5" s="16"/>
      <c r="E5" s="19"/>
      <c r="F5" s="19"/>
      <c r="G5" s="19"/>
      <c r="H5" s="19"/>
      <c r="I5" s="19"/>
      <c r="J5" s="19"/>
      <c r="K5" s="26"/>
    </row>
    <row r="6" spans="1:11" ht="15.6" x14ac:dyDescent="0.3">
      <c r="B6" s="27" t="s">
        <v>76</v>
      </c>
      <c r="C6" s="18"/>
      <c r="D6" s="16"/>
      <c r="E6" s="31">
        <f>'NPV by ET'!D20</f>
        <v>905065.38444236701</v>
      </c>
      <c r="F6" s="31">
        <f>'NPV by ET'!D40</f>
        <v>1078320.75803562</v>
      </c>
      <c r="G6" s="31">
        <f>'NPV by ET'!D56</f>
        <v>484856.45595126803</v>
      </c>
      <c r="H6" s="31">
        <f>'NPV by ET'!D76</f>
        <v>522567.51363636664</v>
      </c>
      <c r="I6" s="31">
        <f>'NPV by ET'!D96</f>
        <v>51718.021968135261</v>
      </c>
      <c r="J6" s="31">
        <f>'NPV by ET'!D120</f>
        <v>529678.74165698525</v>
      </c>
      <c r="K6" s="32">
        <f>SUM(E6:J6)</f>
        <v>3572206.8756907415</v>
      </c>
    </row>
    <row r="7" spans="1:11" ht="15.6" x14ac:dyDescent="0.3">
      <c r="B7" s="27"/>
      <c r="C7" s="18"/>
      <c r="D7" s="16"/>
      <c r="E7" s="31"/>
      <c r="F7" s="31"/>
      <c r="G7" s="31"/>
      <c r="H7" s="31"/>
      <c r="I7" s="31"/>
      <c r="J7" s="31"/>
      <c r="K7" s="32"/>
    </row>
    <row r="8" spans="1:11" x14ac:dyDescent="0.3">
      <c r="B8" s="12"/>
      <c r="C8" s="16" t="s">
        <v>77</v>
      </c>
      <c r="D8" s="16"/>
      <c r="E8" s="31">
        <f>'NPV Decomposition'!I35</f>
        <v>0</v>
      </c>
      <c r="F8" s="31">
        <f>'NPV Decomposition'!I72</f>
        <v>15299.914832240011</v>
      </c>
      <c r="G8" s="31">
        <f>'NPV Decomposition'!I106</f>
        <v>0</v>
      </c>
      <c r="H8" s="31">
        <f>'NPV Decomposition'!I143</f>
        <v>0</v>
      </c>
      <c r="I8" s="31">
        <f>'NPV Decomposition'!I180</f>
        <v>0</v>
      </c>
      <c r="J8" s="31">
        <f>'NPV Decomposition'!I220</f>
        <v>0</v>
      </c>
      <c r="K8" s="32">
        <f>SUM(E8:J8)</f>
        <v>15299.914832240011</v>
      </c>
    </row>
    <row r="9" spans="1:11" x14ac:dyDescent="0.3">
      <c r="B9" s="12"/>
      <c r="C9" s="18"/>
      <c r="D9" s="16"/>
      <c r="E9" s="31"/>
      <c r="F9" s="31"/>
      <c r="G9" s="31"/>
      <c r="H9" s="31"/>
      <c r="I9" s="31"/>
      <c r="J9" s="31"/>
      <c r="K9" s="32"/>
    </row>
    <row r="10" spans="1:11" x14ac:dyDescent="0.3">
      <c r="B10" s="12"/>
      <c r="C10" s="16" t="s">
        <v>78</v>
      </c>
      <c r="D10" s="16"/>
      <c r="E10" s="31">
        <f>'NPV Decomposition'!I38</f>
        <v>-108111.08092207431</v>
      </c>
      <c r="F10" s="31">
        <f>'NPV Decomposition'!I75</f>
        <v>0</v>
      </c>
      <c r="G10" s="31">
        <f>'NPV Decomposition'!I109</f>
        <v>0</v>
      </c>
      <c r="H10" s="31">
        <f>'NPV Decomposition'!I146</f>
        <v>0</v>
      </c>
      <c r="I10" s="31">
        <f>'NPV Decomposition'!I183</f>
        <v>-1099.0079668228741</v>
      </c>
      <c r="J10" s="31">
        <f>'NPV Decomposition'!I223</f>
        <v>-163946.12963898873</v>
      </c>
      <c r="K10" s="32">
        <f>SUM(E10:J10)</f>
        <v>-273156.21852788591</v>
      </c>
    </row>
    <row r="11" spans="1:11" x14ac:dyDescent="0.3">
      <c r="B11" s="12"/>
      <c r="C11" s="18"/>
      <c r="D11" s="16"/>
      <c r="E11" s="31"/>
      <c r="F11" s="31"/>
      <c r="G11" s="31"/>
      <c r="H11" s="31"/>
      <c r="I11" s="31"/>
      <c r="J11" s="31"/>
      <c r="K11" s="32"/>
    </row>
    <row r="12" spans="1:11" x14ac:dyDescent="0.3">
      <c r="B12" s="12"/>
      <c r="C12" s="18" t="s">
        <v>79</v>
      </c>
      <c r="D12" s="16"/>
      <c r="E12" s="31"/>
      <c r="F12" s="31"/>
      <c r="G12" s="31"/>
      <c r="H12" s="31"/>
      <c r="I12" s="31"/>
      <c r="J12" s="31"/>
      <c r="K12" s="32"/>
    </row>
    <row r="13" spans="1:11" x14ac:dyDescent="0.3">
      <c r="B13" s="12"/>
      <c r="C13" s="18"/>
      <c r="D13" s="16" t="s">
        <v>80</v>
      </c>
      <c r="E13" s="31">
        <f>'NPV Decomposition'!I31</f>
        <v>0</v>
      </c>
      <c r="F13" s="31">
        <f>'NPV Decomposition'!I68</f>
        <v>0</v>
      </c>
      <c r="G13" s="31">
        <f>'NPV Decomposition'!I102</f>
        <v>16943.908406899151</v>
      </c>
      <c r="H13" s="31">
        <f>'NPV Decomposition'!I139</f>
        <v>0</v>
      </c>
      <c r="I13" s="31">
        <f>'NPV Decomposition'!I176</f>
        <v>0</v>
      </c>
      <c r="J13" s="31">
        <f>'NPV Decomposition'!I216</f>
        <v>0</v>
      </c>
      <c r="K13" s="32">
        <f>SUM(E13:J13)</f>
        <v>16943.908406899151</v>
      </c>
    </row>
    <row r="14" spans="1:11" x14ac:dyDescent="0.3">
      <c r="B14" s="12"/>
      <c r="C14" s="18"/>
      <c r="D14" s="16" t="s">
        <v>81</v>
      </c>
      <c r="E14" s="31">
        <f>'NPV Decomposition'!I32</f>
        <v>-43434.632199620435</v>
      </c>
      <c r="F14" s="31">
        <f>'NPV Decomposition'!I69</f>
        <v>0</v>
      </c>
      <c r="G14" s="31">
        <f>'NPV Decomposition'!I103</f>
        <v>0</v>
      </c>
      <c r="H14" s="31">
        <f>'NPV Decomposition'!I140</f>
        <v>0</v>
      </c>
      <c r="I14" s="31">
        <f>'NPV Decomposition'!I177</f>
        <v>0</v>
      </c>
      <c r="J14" s="31">
        <f>'NPV Decomposition'!I217</f>
        <v>0</v>
      </c>
      <c r="K14" s="32">
        <f>SUM(E14:J14)</f>
        <v>-43434.632199620435</v>
      </c>
    </row>
    <row r="15" spans="1:11" x14ac:dyDescent="0.3">
      <c r="B15" s="12"/>
      <c r="C15" s="18"/>
      <c r="D15" s="16"/>
      <c r="E15" s="31"/>
      <c r="F15" s="31"/>
      <c r="G15" s="31"/>
      <c r="H15" s="31"/>
      <c r="I15" s="31"/>
      <c r="J15" s="31"/>
      <c r="K15" s="32"/>
    </row>
    <row r="16" spans="1:11" ht="30.45" customHeight="1" x14ac:dyDescent="0.3">
      <c r="B16" s="12"/>
      <c r="C16" s="787" t="s">
        <v>82</v>
      </c>
      <c r="D16" s="788"/>
      <c r="E16" s="31"/>
      <c r="F16" s="31"/>
      <c r="G16" s="31"/>
      <c r="H16" s="31"/>
      <c r="I16" s="31"/>
      <c r="J16" s="31"/>
      <c r="K16" s="32"/>
    </row>
    <row r="17" spans="2:11" x14ac:dyDescent="0.3">
      <c r="B17" s="12"/>
      <c r="C17" s="18"/>
      <c r="D17" s="16" t="s">
        <v>83</v>
      </c>
      <c r="E17" s="31"/>
      <c r="F17" s="31"/>
      <c r="G17" s="31"/>
      <c r="H17" s="31"/>
      <c r="I17" s="31"/>
      <c r="J17" s="31"/>
      <c r="K17" s="32"/>
    </row>
    <row r="18" spans="2:11" x14ac:dyDescent="0.3">
      <c r="B18" s="12"/>
      <c r="C18" s="18"/>
      <c r="D18" s="16" t="s">
        <v>185</v>
      </c>
      <c r="E18" s="31">
        <f>'NPV Decomposition'!I36</f>
        <v>0</v>
      </c>
      <c r="F18" s="31">
        <f>'NPV Decomposition'!I73</f>
        <v>0</v>
      </c>
      <c r="G18" s="31">
        <f>'NPV Decomposition'!I107</f>
        <v>47703.619053269904</v>
      </c>
      <c r="H18" s="31">
        <f>'NPV Decomposition'!I144</f>
        <v>43098.351640112713</v>
      </c>
      <c r="I18" s="31">
        <f>'NPV Decomposition'!I181</f>
        <v>0</v>
      </c>
      <c r="J18" s="31">
        <f>'NPV Decomposition'!I221</f>
        <v>0</v>
      </c>
      <c r="K18" s="32">
        <f>SUM(E18:J18)</f>
        <v>90801.970693382609</v>
      </c>
    </row>
    <row r="19" spans="2:11" x14ac:dyDescent="0.3">
      <c r="B19" s="12"/>
      <c r="C19" s="18"/>
      <c r="D19" s="16" t="s">
        <v>186</v>
      </c>
      <c r="E19" s="31">
        <f>'NPV Decomposition'!I37</f>
        <v>0</v>
      </c>
      <c r="F19" s="31">
        <f>'NPV Decomposition'!I74</f>
        <v>0</v>
      </c>
      <c r="G19" s="31">
        <f>'NPV Decomposition'!I108</f>
        <v>0</v>
      </c>
      <c r="H19" s="31">
        <f>'NPV Decomposition'!I145</f>
        <v>0</v>
      </c>
      <c r="I19" s="31">
        <f>'NPV Decomposition'!I182</f>
        <v>0</v>
      </c>
      <c r="J19" s="31">
        <f>'NPV Decomposition'!I222</f>
        <v>0</v>
      </c>
      <c r="K19" s="32">
        <f>SUM(E19:J19)</f>
        <v>0</v>
      </c>
    </row>
    <row r="20" spans="2:11" x14ac:dyDescent="0.3">
      <c r="B20" s="12"/>
      <c r="C20" s="18"/>
      <c r="D20" s="16"/>
      <c r="E20" s="31"/>
      <c r="F20" s="31"/>
      <c r="G20" s="31"/>
      <c r="H20" s="31"/>
      <c r="I20" s="31"/>
      <c r="J20" s="31"/>
      <c r="K20" s="32"/>
    </row>
    <row r="21" spans="2:11" x14ac:dyDescent="0.3">
      <c r="B21" s="12"/>
      <c r="C21" s="18" t="s">
        <v>84</v>
      </c>
      <c r="D21" s="16"/>
      <c r="E21" s="31">
        <f>'NPV Decomposition'!I40</f>
        <v>35180.163693390386</v>
      </c>
      <c r="F21" s="31">
        <f>'NPV Decomposition'!I77</f>
        <v>47623.678562324538</v>
      </c>
      <c r="G21" s="31">
        <f>'NPV Decomposition'!I111</f>
        <v>0</v>
      </c>
      <c r="H21" s="31">
        <f>'NPV Decomposition'!I148</f>
        <v>215.49175820056377</v>
      </c>
      <c r="I21" s="31">
        <f>'NPV Decomposition'!I185</f>
        <v>840.4178569821986</v>
      </c>
      <c r="J21" s="31">
        <f>'NPV Decomposition'!I225</f>
        <v>160929.24502418088</v>
      </c>
      <c r="K21" s="32">
        <f>SUM(E21:J21)</f>
        <v>244788.99689507857</v>
      </c>
    </row>
    <row r="22" spans="2:11" x14ac:dyDescent="0.3">
      <c r="B22" s="12"/>
      <c r="C22" s="18"/>
      <c r="D22" s="16"/>
      <c r="E22" s="31"/>
      <c r="F22" s="31"/>
      <c r="G22" s="31"/>
      <c r="H22" s="31"/>
      <c r="I22" s="31"/>
      <c r="J22" s="31"/>
      <c r="K22" s="32"/>
    </row>
    <row r="23" spans="2:11" x14ac:dyDescent="0.3">
      <c r="B23" s="12"/>
      <c r="C23" s="18" t="s">
        <v>85</v>
      </c>
      <c r="D23" s="16"/>
      <c r="E23" s="31">
        <f t="shared" ref="E23:K23" si="0">E25-E6</f>
        <v>-116365.54942830431</v>
      </c>
      <c r="F23" s="31">
        <f t="shared" si="0"/>
        <v>62923.593394564698</v>
      </c>
      <c r="G23" s="31">
        <f t="shared" si="0"/>
        <v>64647.527460168989</v>
      </c>
      <c r="H23" s="31">
        <f t="shared" si="0"/>
        <v>43313.843398313329</v>
      </c>
      <c r="I23" s="31">
        <f>I25-I6</f>
        <v>-258.59010984067572</v>
      </c>
      <c r="J23" s="31">
        <f t="shared" si="0"/>
        <v>-3016.8846148079028</v>
      </c>
      <c r="K23" s="32">
        <f t="shared" si="0"/>
        <v>51243.940100095235</v>
      </c>
    </row>
    <row r="24" spans="2:11" ht="15" thickBot="1" x14ac:dyDescent="0.35">
      <c r="B24" s="12"/>
      <c r="C24" s="18"/>
      <c r="D24" s="16"/>
      <c r="E24" s="31"/>
      <c r="F24" s="31"/>
      <c r="G24" s="31"/>
      <c r="H24" s="31"/>
      <c r="I24" s="31"/>
      <c r="J24" s="31"/>
      <c r="K24" s="34"/>
    </row>
    <row r="25" spans="2:11" ht="16.2" thickBot="1" x14ac:dyDescent="0.35">
      <c r="B25" s="28" t="s">
        <v>86</v>
      </c>
      <c r="C25" s="29"/>
      <c r="D25" s="30"/>
      <c r="E25" s="33">
        <f>'NPV by ET'!E20</f>
        <v>788699.8350140627</v>
      </c>
      <c r="F25" s="33">
        <f>'NPV by ET'!E40</f>
        <v>1141244.3514301847</v>
      </c>
      <c r="G25" s="33">
        <f>'NPV by ET'!E56</f>
        <v>549503.98341143702</v>
      </c>
      <c r="H25" s="33">
        <f>'NPV by ET'!E76</f>
        <v>565881.35703467997</v>
      </c>
      <c r="I25" s="33">
        <f>'NPV by ET'!E96</f>
        <v>51459.431858294585</v>
      </c>
      <c r="J25" s="33">
        <f>'NPV by ET'!E120</f>
        <v>526661.85704217735</v>
      </c>
      <c r="K25" s="247">
        <f>SUM(E25:J25)</f>
        <v>3623450.8157908367</v>
      </c>
    </row>
    <row r="26" spans="2:11" x14ac:dyDescent="0.3">
      <c r="E26" s="35"/>
      <c r="F26" s="35"/>
      <c r="G26" s="35"/>
      <c r="H26" s="35"/>
      <c r="I26" s="35"/>
      <c r="J26" s="35"/>
      <c r="K26" s="35"/>
    </row>
    <row r="27" spans="2:11" x14ac:dyDescent="0.3">
      <c r="D27" s="2" t="s">
        <v>171</v>
      </c>
      <c r="E27" s="35">
        <f t="shared" ref="E27:K27" si="1">SUM(E8:E21)-E23</f>
        <v>0</v>
      </c>
      <c r="F27" s="35">
        <f t="shared" si="1"/>
        <v>-1.4551915228366852E-10</v>
      </c>
      <c r="G27" s="35">
        <f t="shared" si="1"/>
        <v>6.5483618527650833E-11</v>
      </c>
      <c r="H27" s="35">
        <f t="shared" si="1"/>
        <v>0</v>
      </c>
      <c r="I27" s="35">
        <f>SUM(I8:I21)-I23</f>
        <v>0</v>
      </c>
      <c r="J27" s="35">
        <f t="shared" si="1"/>
        <v>5.8207660913467407E-11</v>
      </c>
      <c r="K27" s="35">
        <f t="shared" si="1"/>
        <v>-1.2223608791828156E-9</v>
      </c>
    </row>
    <row r="29" spans="2:11" x14ac:dyDescent="0.3">
      <c r="D29" s="3" t="s">
        <v>305</v>
      </c>
      <c r="E29" s="2">
        <v>40</v>
      </c>
      <c r="F29" s="2">
        <v>30</v>
      </c>
      <c r="G29" s="2">
        <v>60</v>
      </c>
      <c r="H29" s="2">
        <v>50</v>
      </c>
      <c r="I29" s="2">
        <v>20</v>
      </c>
      <c r="J29" s="2">
        <v>50</v>
      </c>
    </row>
    <row r="30" spans="2:11" x14ac:dyDescent="0.3">
      <c r="D30" s="3" t="s">
        <v>306</v>
      </c>
      <c r="E30" s="2">
        <v>38</v>
      </c>
      <c r="F30" s="2">
        <v>30</v>
      </c>
      <c r="G30" s="2">
        <v>62</v>
      </c>
      <c r="H30" s="2">
        <v>50</v>
      </c>
      <c r="I30" s="2">
        <v>20</v>
      </c>
      <c r="J30" s="2">
        <v>50</v>
      </c>
    </row>
    <row r="31" spans="2:11" x14ac:dyDescent="0.3">
      <c r="D31" s="3"/>
    </row>
    <row r="32" spans="2:11" x14ac:dyDescent="0.3">
      <c r="D32" s="3" t="s">
        <v>302</v>
      </c>
      <c r="E32" s="66">
        <f>E6/E29</f>
        <v>22626.634611059177</v>
      </c>
      <c r="F32" s="66">
        <f t="shared" ref="F32:J32" si="2">F6/F29</f>
        <v>35944.025267853998</v>
      </c>
      <c r="G32" s="66">
        <f t="shared" si="2"/>
        <v>8080.9409325211336</v>
      </c>
      <c r="H32" s="66">
        <f t="shared" si="2"/>
        <v>10451.350272727334</v>
      </c>
      <c r="I32" s="66">
        <f t="shared" si="2"/>
        <v>2585.9010984067631</v>
      </c>
      <c r="J32" s="66">
        <f t="shared" si="2"/>
        <v>10593.574833139704</v>
      </c>
    </row>
    <row r="33" spans="4:10" x14ac:dyDescent="0.3">
      <c r="D33" s="3" t="s">
        <v>303</v>
      </c>
      <c r="E33" s="66">
        <f>E25/E30</f>
        <v>20755.258816159545</v>
      </c>
      <c r="F33" s="66">
        <f t="shared" ref="F33:J33" si="3">F25/F30</f>
        <v>38041.478381006156</v>
      </c>
      <c r="G33" s="66">
        <f t="shared" si="3"/>
        <v>8862.967474378016</v>
      </c>
      <c r="H33" s="66">
        <f t="shared" si="3"/>
        <v>11317.627140693599</v>
      </c>
      <c r="I33" s="66">
        <f t="shared" si="3"/>
        <v>2572.9715929147292</v>
      </c>
      <c r="J33" s="66">
        <f t="shared" si="3"/>
        <v>10533.237140843547</v>
      </c>
    </row>
    <row r="34" spans="4:10" x14ac:dyDescent="0.3">
      <c r="D34" s="3"/>
    </row>
    <row r="35" spans="4:10" x14ac:dyDescent="0.3">
      <c r="D35" s="3" t="s">
        <v>304</v>
      </c>
      <c r="E35" s="66">
        <f>E33-E32</f>
        <v>-1871.3757948996317</v>
      </c>
      <c r="F35" s="66">
        <f t="shared" ref="F35:J35" si="4">F33-F32</f>
        <v>2097.453113152158</v>
      </c>
      <c r="G35" s="66">
        <f t="shared" si="4"/>
        <v>782.02654185688243</v>
      </c>
      <c r="H35" s="66">
        <f t="shared" si="4"/>
        <v>866.27686796626585</v>
      </c>
      <c r="I35" s="66">
        <f t="shared" si="4"/>
        <v>-12.929505492033968</v>
      </c>
      <c r="J35" s="66">
        <f t="shared" si="4"/>
        <v>-60.337692296157911</v>
      </c>
    </row>
  </sheetData>
  <mergeCells count="8">
    <mergeCell ref="C16:D16"/>
    <mergeCell ref="K3:K4"/>
    <mergeCell ref="J3:J4"/>
    <mergeCell ref="I3:I4"/>
    <mergeCell ref="H3:H4"/>
    <mergeCell ref="G3:G4"/>
    <mergeCell ref="F3:F4"/>
    <mergeCell ref="E3: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AEC35-B9DD-4485-BF43-F43927E50235}">
  <sheetPr>
    <pageSetUpPr fitToPage="1"/>
  </sheetPr>
  <dimension ref="A1:AF41"/>
  <sheetViews>
    <sheetView showGridLines="0" workbookViewId="0"/>
  </sheetViews>
  <sheetFormatPr defaultColWidth="9.109375" defaultRowHeight="14.4" x14ac:dyDescent="0.3"/>
  <cols>
    <col min="1" max="1" width="3.77734375" style="70" customWidth="1"/>
    <col min="2" max="17" width="3.44140625" style="70" customWidth="1"/>
    <col min="18" max="18" width="3.77734375" style="70" customWidth="1"/>
    <col min="19" max="19" width="39.109375" style="70" customWidth="1"/>
    <col min="20" max="20" width="11" style="70" customWidth="1"/>
    <col min="21" max="21" width="5.77734375" style="70" customWidth="1"/>
    <col min="22" max="22" width="17" style="70" customWidth="1"/>
    <col min="23" max="24" width="9.109375" style="70"/>
    <col min="25" max="25" width="12.109375" style="70" customWidth="1"/>
    <col min="26" max="26" width="10.44140625" style="70" bestFit="1" customWidth="1"/>
    <col min="27" max="16384" width="9.109375" style="70"/>
  </cols>
  <sheetData>
    <row r="1" spans="1:32" x14ac:dyDescent="0.3">
      <c r="A1" s="69" t="s">
        <v>266</v>
      </c>
    </row>
    <row r="2" spans="1:32" x14ac:dyDescent="0.3">
      <c r="B2" s="69"/>
      <c r="V2" s="76"/>
      <c r="W2" s="76"/>
      <c r="X2" s="76"/>
      <c r="Y2" s="76"/>
      <c r="Z2" s="76"/>
      <c r="AA2" s="76"/>
      <c r="AB2" s="76"/>
      <c r="AC2" s="76"/>
      <c r="AD2" s="76"/>
      <c r="AE2" s="76"/>
      <c r="AF2" s="76"/>
    </row>
    <row r="3" spans="1:32" ht="15" thickBot="1" x14ac:dyDescent="0.35">
      <c r="B3" s="69" t="s">
        <v>262</v>
      </c>
      <c r="S3" s="69" t="s">
        <v>265</v>
      </c>
      <c r="V3" s="76"/>
      <c r="W3" s="76"/>
      <c r="X3" s="76"/>
      <c r="Y3" s="76"/>
      <c r="Z3" s="76"/>
      <c r="AA3" s="76"/>
      <c r="AB3" s="76"/>
      <c r="AC3" s="76"/>
      <c r="AD3" s="76"/>
      <c r="AE3" s="76"/>
      <c r="AF3" s="76"/>
    </row>
    <row r="4" spans="1:32" ht="16.8" thickTop="1" thickBot="1" x14ac:dyDescent="0.35">
      <c r="B4" s="92"/>
      <c r="C4" s="92"/>
      <c r="D4" s="91">
        <v>1</v>
      </c>
      <c r="E4" s="72">
        <v>1</v>
      </c>
      <c r="F4" s="72">
        <v>1</v>
      </c>
      <c r="G4" s="93">
        <v>1</v>
      </c>
      <c r="H4" s="93">
        <v>1</v>
      </c>
      <c r="I4" s="93">
        <v>1</v>
      </c>
      <c r="J4" s="93">
        <v>5</v>
      </c>
      <c r="K4" s="101">
        <v>5</v>
      </c>
      <c r="L4" s="101">
        <v>5</v>
      </c>
      <c r="M4" s="101">
        <v>4</v>
      </c>
      <c r="N4" s="101">
        <v>4</v>
      </c>
      <c r="O4" s="101">
        <v>6</v>
      </c>
      <c r="P4" s="101">
        <v>6</v>
      </c>
      <c r="Q4" s="102">
        <v>6</v>
      </c>
      <c r="S4" s="73" t="s">
        <v>260</v>
      </c>
      <c r="T4" s="74" t="s">
        <v>259</v>
      </c>
      <c r="V4" s="76"/>
      <c r="W4" s="76"/>
      <c r="X4" s="76"/>
      <c r="Y4" s="76"/>
      <c r="Z4" s="76"/>
      <c r="AA4" s="76"/>
      <c r="AB4" s="76"/>
      <c r="AC4" s="76"/>
      <c r="AD4" s="76"/>
      <c r="AE4" s="76"/>
      <c r="AF4" s="76"/>
    </row>
    <row r="5" spans="1:32" ht="16.2" thickBot="1" x14ac:dyDescent="0.35">
      <c r="A5" s="71"/>
      <c r="B5" s="92"/>
      <c r="C5" s="92"/>
      <c r="D5" s="94">
        <v>1</v>
      </c>
      <c r="E5" s="95">
        <v>1</v>
      </c>
      <c r="F5" s="95">
        <v>1</v>
      </c>
      <c r="G5" s="95">
        <v>1</v>
      </c>
      <c r="H5" s="95">
        <v>1</v>
      </c>
      <c r="I5" s="95">
        <v>1</v>
      </c>
      <c r="J5" s="95">
        <v>5</v>
      </c>
      <c r="K5" s="103">
        <v>5</v>
      </c>
      <c r="L5" s="103">
        <v>5</v>
      </c>
      <c r="M5" s="103">
        <v>4</v>
      </c>
      <c r="N5" s="103">
        <v>4</v>
      </c>
      <c r="O5" s="103">
        <v>6</v>
      </c>
      <c r="P5" s="103">
        <v>6</v>
      </c>
      <c r="Q5" s="104">
        <v>6</v>
      </c>
      <c r="S5" s="83" t="s">
        <v>0</v>
      </c>
      <c r="T5" s="85">
        <f t="shared" ref="T5:T10" si="0">COUNTIF($B$4:$Q$19, U5)</f>
        <v>40</v>
      </c>
      <c r="U5" s="120">
        <v>1</v>
      </c>
      <c r="V5" s="76"/>
      <c r="W5" s="76"/>
      <c r="X5" s="76"/>
      <c r="Y5" s="76"/>
      <c r="Z5" s="76"/>
      <c r="AA5" s="76"/>
      <c r="AB5" s="76"/>
      <c r="AC5" s="76"/>
      <c r="AD5" s="76"/>
      <c r="AE5" s="76"/>
      <c r="AF5" s="76"/>
    </row>
    <row r="6" spans="1:32" ht="16.2" customHeight="1" thickTop="1" x14ac:dyDescent="0.3">
      <c r="B6" s="96">
        <v>1</v>
      </c>
      <c r="C6" s="93">
        <v>1</v>
      </c>
      <c r="D6" s="97">
        <v>1</v>
      </c>
      <c r="E6" s="95">
        <v>1</v>
      </c>
      <c r="F6" s="95">
        <v>1</v>
      </c>
      <c r="G6" s="95">
        <v>1</v>
      </c>
      <c r="H6" s="95">
        <v>1</v>
      </c>
      <c r="I6" s="95">
        <v>5</v>
      </c>
      <c r="J6" s="95">
        <v>5</v>
      </c>
      <c r="K6" s="103">
        <v>5</v>
      </c>
      <c r="L6" s="103">
        <v>5</v>
      </c>
      <c r="M6" s="103">
        <v>4</v>
      </c>
      <c r="N6" s="103">
        <v>4</v>
      </c>
      <c r="O6" s="103">
        <v>6</v>
      </c>
      <c r="P6" s="103">
        <v>6</v>
      </c>
      <c r="Q6" s="104">
        <v>6</v>
      </c>
      <c r="S6" s="88" t="s">
        <v>14</v>
      </c>
      <c r="T6" s="86">
        <f t="shared" si="0"/>
        <v>30</v>
      </c>
      <c r="U6" s="120">
        <v>2</v>
      </c>
      <c r="V6" s="75"/>
      <c r="W6" s="76"/>
      <c r="Y6" s="76"/>
      <c r="AA6" s="76"/>
    </row>
    <row r="7" spans="1:32" ht="15.6" x14ac:dyDescent="0.3">
      <c r="B7" s="94">
        <v>1</v>
      </c>
      <c r="C7" s="95">
        <v>1</v>
      </c>
      <c r="D7" s="95">
        <v>1</v>
      </c>
      <c r="E7" s="97">
        <v>1</v>
      </c>
      <c r="F7" s="95">
        <v>1</v>
      </c>
      <c r="G7" s="95">
        <v>1</v>
      </c>
      <c r="H7" s="95">
        <v>1</v>
      </c>
      <c r="I7" s="95">
        <v>5</v>
      </c>
      <c r="J7" s="95">
        <v>5</v>
      </c>
      <c r="K7" s="103">
        <v>5</v>
      </c>
      <c r="L7" s="103">
        <v>5</v>
      </c>
      <c r="M7" s="103">
        <v>4</v>
      </c>
      <c r="N7" s="103">
        <v>4</v>
      </c>
      <c r="O7" s="103">
        <v>6</v>
      </c>
      <c r="P7" s="103">
        <v>6</v>
      </c>
      <c r="Q7" s="104">
        <v>6</v>
      </c>
      <c r="S7" s="84" t="s">
        <v>7</v>
      </c>
      <c r="T7" s="86">
        <f t="shared" si="0"/>
        <v>60</v>
      </c>
      <c r="U7" s="120">
        <v>3</v>
      </c>
      <c r="Y7" s="76"/>
      <c r="AA7" s="76"/>
    </row>
    <row r="8" spans="1:32" ht="15.6" x14ac:dyDescent="0.3">
      <c r="B8" s="94">
        <v>1</v>
      </c>
      <c r="C8" s="95">
        <v>1</v>
      </c>
      <c r="D8" s="98">
        <v>1</v>
      </c>
      <c r="E8" s="98">
        <v>1</v>
      </c>
      <c r="F8" s="99">
        <v>1</v>
      </c>
      <c r="G8" s="98">
        <v>1</v>
      </c>
      <c r="H8" s="98">
        <v>1</v>
      </c>
      <c r="I8" s="98">
        <v>5</v>
      </c>
      <c r="J8" s="98">
        <v>5</v>
      </c>
      <c r="K8" s="105">
        <v>5</v>
      </c>
      <c r="L8" s="105">
        <v>5</v>
      </c>
      <c r="M8" s="105">
        <v>4</v>
      </c>
      <c r="N8" s="105">
        <v>4</v>
      </c>
      <c r="O8" s="103">
        <v>6</v>
      </c>
      <c r="P8" s="103">
        <v>6</v>
      </c>
      <c r="Q8" s="104">
        <v>6</v>
      </c>
      <c r="S8" s="90" t="s">
        <v>215</v>
      </c>
      <c r="T8" s="86">
        <f t="shared" si="0"/>
        <v>50</v>
      </c>
      <c r="U8" s="120">
        <v>4</v>
      </c>
    </row>
    <row r="9" spans="1:32" ht="15.6" x14ac:dyDescent="0.3">
      <c r="B9" s="94">
        <v>1</v>
      </c>
      <c r="C9" s="95">
        <v>1</v>
      </c>
      <c r="D9" s="98">
        <v>1</v>
      </c>
      <c r="E9" s="98">
        <v>1</v>
      </c>
      <c r="F9" s="98">
        <v>1</v>
      </c>
      <c r="G9" s="99">
        <v>1</v>
      </c>
      <c r="H9" s="98">
        <v>1</v>
      </c>
      <c r="I9" s="98">
        <v>5</v>
      </c>
      <c r="J9" s="98">
        <v>5</v>
      </c>
      <c r="K9" s="105">
        <v>4</v>
      </c>
      <c r="L9" s="105">
        <v>4</v>
      </c>
      <c r="M9" s="105">
        <v>4</v>
      </c>
      <c r="N9" s="105">
        <v>4</v>
      </c>
      <c r="O9" s="103">
        <v>6</v>
      </c>
      <c r="P9" s="103">
        <v>6</v>
      </c>
      <c r="Q9" s="104">
        <v>6</v>
      </c>
      <c r="S9" s="89" t="s">
        <v>1</v>
      </c>
      <c r="T9" s="100">
        <f t="shared" si="0"/>
        <v>20</v>
      </c>
      <c r="U9" s="120">
        <v>5</v>
      </c>
    </row>
    <row r="10" spans="1:32" ht="16.2" thickBot="1" x14ac:dyDescent="0.35">
      <c r="B10" s="94">
        <v>3</v>
      </c>
      <c r="C10" s="95">
        <v>3</v>
      </c>
      <c r="D10" s="98">
        <v>3</v>
      </c>
      <c r="E10" s="98">
        <v>3</v>
      </c>
      <c r="F10" s="98">
        <v>3</v>
      </c>
      <c r="G10" s="98">
        <v>3</v>
      </c>
      <c r="H10" s="99">
        <v>2</v>
      </c>
      <c r="I10" s="98">
        <v>2</v>
      </c>
      <c r="J10" s="98">
        <v>2</v>
      </c>
      <c r="K10" s="98">
        <v>4</v>
      </c>
      <c r="L10" s="98">
        <v>4</v>
      </c>
      <c r="M10" s="98">
        <v>4</v>
      </c>
      <c r="N10" s="98">
        <v>4</v>
      </c>
      <c r="O10" s="95">
        <v>6</v>
      </c>
      <c r="P10" s="95">
        <v>6</v>
      </c>
      <c r="Q10" s="106">
        <v>6</v>
      </c>
      <c r="S10" s="77" t="s">
        <v>13</v>
      </c>
      <c r="T10" s="86">
        <f t="shared" si="0"/>
        <v>50</v>
      </c>
      <c r="U10" s="119">
        <v>6</v>
      </c>
      <c r="W10" s="78"/>
    </row>
    <row r="11" spans="1:32" ht="16.2" thickBot="1" x14ac:dyDescent="0.35">
      <c r="B11" s="94">
        <v>3</v>
      </c>
      <c r="C11" s="95">
        <v>3</v>
      </c>
      <c r="D11" s="98">
        <v>3</v>
      </c>
      <c r="E11" s="98">
        <v>3</v>
      </c>
      <c r="F11" s="105">
        <v>3</v>
      </c>
      <c r="G11" s="105">
        <v>3</v>
      </c>
      <c r="H11" s="105">
        <v>2</v>
      </c>
      <c r="I11" s="99">
        <v>2</v>
      </c>
      <c r="J11" s="98">
        <v>2</v>
      </c>
      <c r="K11" s="98">
        <v>4</v>
      </c>
      <c r="L11" s="98">
        <v>4</v>
      </c>
      <c r="M11" s="98">
        <v>4</v>
      </c>
      <c r="N11" s="98">
        <v>4</v>
      </c>
      <c r="O11" s="95">
        <v>6</v>
      </c>
      <c r="P11" s="95">
        <v>6</v>
      </c>
      <c r="Q11" s="106">
        <v>6</v>
      </c>
      <c r="R11" s="79"/>
      <c r="S11" s="73" t="s">
        <v>2</v>
      </c>
      <c r="T11" s="87">
        <f>SUM(T5:T10)</f>
        <v>250</v>
      </c>
      <c r="U11" s="80"/>
      <c r="V11" s="80"/>
      <c r="W11" s="76"/>
    </row>
    <row r="12" spans="1:32" ht="15.6" x14ac:dyDescent="0.3">
      <c r="B12" s="94">
        <v>3</v>
      </c>
      <c r="C12" s="95">
        <v>3</v>
      </c>
      <c r="D12" s="98">
        <v>3</v>
      </c>
      <c r="E12" s="98">
        <v>3</v>
      </c>
      <c r="F12" s="105">
        <v>3</v>
      </c>
      <c r="G12" s="105">
        <v>3</v>
      </c>
      <c r="H12" s="105">
        <v>2</v>
      </c>
      <c r="I12" s="99">
        <v>2</v>
      </c>
      <c r="J12" s="98">
        <v>2</v>
      </c>
      <c r="K12" s="98">
        <v>4</v>
      </c>
      <c r="L12" s="98">
        <v>4</v>
      </c>
      <c r="M12" s="98">
        <v>4</v>
      </c>
      <c r="N12" s="98">
        <v>4</v>
      </c>
      <c r="O12" s="95">
        <v>6</v>
      </c>
      <c r="P12" s="95">
        <v>6</v>
      </c>
      <c r="Q12" s="106">
        <v>6</v>
      </c>
      <c r="R12" s="79"/>
      <c r="W12" s="76"/>
    </row>
    <row r="13" spans="1:32" ht="15.6" x14ac:dyDescent="0.3">
      <c r="B13" s="94">
        <v>3</v>
      </c>
      <c r="C13" s="95">
        <v>3</v>
      </c>
      <c r="D13" s="95">
        <v>3</v>
      </c>
      <c r="E13" s="95">
        <v>3</v>
      </c>
      <c r="F13" s="95">
        <v>3</v>
      </c>
      <c r="G13" s="95">
        <v>3</v>
      </c>
      <c r="H13" s="95">
        <v>2</v>
      </c>
      <c r="I13" s="95">
        <v>2</v>
      </c>
      <c r="J13" s="95">
        <v>2</v>
      </c>
      <c r="K13" s="95">
        <v>4</v>
      </c>
      <c r="L13" s="95">
        <v>4</v>
      </c>
      <c r="M13" s="95">
        <v>4</v>
      </c>
      <c r="N13" s="95">
        <v>4</v>
      </c>
      <c r="O13" s="95">
        <v>6</v>
      </c>
      <c r="P13" s="95">
        <v>6</v>
      </c>
      <c r="Q13" s="106">
        <v>6</v>
      </c>
      <c r="R13" s="79"/>
      <c r="S13" s="76"/>
      <c r="T13" s="76"/>
      <c r="U13" s="76"/>
      <c r="W13" s="76"/>
    </row>
    <row r="14" spans="1:32" ht="15.6" x14ac:dyDescent="0.3">
      <c r="B14" s="94">
        <v>3</v>
      </c>
      <c r="C14" s="95">
        <v>3</v>
      </c>
      <c r="D14" s="95">
        <v>3</v>
      </c>
      <c r="E14" s="95">
        <v>3</v>
      </c>
      <c r="F14" s="95">
        <v>3</v>
      </c>
      <c r="G14" s="95">
        <v>3</v>
      </c>
      <c r="H14" s="95">
        <v>2</v>
      </c>
      <c r="I14" s="95">
        <v>2</v>
      </c>
      <c r="J14" s="95">
        <v>2</v>
      </c>
      <c r="K14" s="95">
        <v>4</v>
      </c>
      <c r="L14" s="95">
        <v>4</v>
      </c>
      <c r="M14" s="95">
        <v>4</v>
      </c>
      <c r="N14" s="95">
        <v>4</v>
      </c>
      <c r="O14" s="95">
        <v>6</v>
      </c>
      <c r="P14" s="95">
        <v>6</v>
      </c>
      <c r="Q14" s="106">
        <v>6</v>
      </c>
      <c r="R14" s="81"/>
      <c r="S14" s="76"/>
      <c r="T14" s="76"/>
      <c r="U14" s="76"/>
      <c r="W14" s="76"/>
    </row>
    <row r="15" spans="1:32" ht="15.6" x14ac:dyDescent="0.3">
      <c r="B15" s="94">
        <v>3</v>
      </c>
      <c r="C15" s="95">
        <v>3</v>
      </c>
      <c r="D15" s="95">
        <v>3</v>
      </c>
      <c r="E15" s="95">
        <v>3</v>
      </c>
      <c r="F15" s="95">
        <v>3</v>
      </c>
      <c r="G15" s="95">
        <v>3</v>
      </c>
      <c r="H15" s="95">
        <v>2</v>
      </c>
      <c r="I15" s="95">
        <v>2</v>
      </c>
      <c r="J15" s="95">
        <v>2</v>
      </c>
      <c r="K15" s="95">
        <v>4</v>
      </c>
      <c r="L15" s="95">
        <v>4</v>
      </c>
      <c r="M15" s="95">
        <v>4</v>
      </c>
      <c r="N15" s="95">
        <v>4</v>
      </c>
      <c r="O15" s="95">
        <v>6</v>
      </c>
      <c r="P15" s="95">
        <v>6</v>
      </c>
      <c r="Q15" s="106">
        <v>6</v>
      </c>
      <c r="S15" s="76"/>
      <c r="T15" s="76"/>
      <c r="U15" s="76"/>
    </row>
    <row r="16" spans="1:32" ht="15.6" x14ac:dyDescent="0.3">
      <c r="B16" s="94">
        <v>3</v>
      </c>
      <c r="C16" s="95">
        <v>3</v>
      </c>
      <c r="D16" s="95">
        <v>3</v>
      </c>
      <c r="E16" s="95">
        <v>3</v>
      </c>
      <c r="F16" s="95">
        <v>3</v>
      </c>
      <c r="G16" s="95">
        <v>3</v>
      </c>
      <c r="H16" s="95">
        <v>2</v>
      </c>
      <c r="I16" s="95">
        <v>2</v>
      </c>
      <c r="J16" s="95">
        <v>2</v>
      </c>
      <c r="K16" s="95">
        <v>4</v>
      </c>
      <c r="L16" s="95">
        <v>4</v>
      </c>
      <c r="M16" s="95">
        <v>4</v>
      </c>
      <c r="N16" s="95">
        <v>6</v>
      </c>
      <c r="O16" s="95">
        <v>6</v>
      </c>
      <c r="P16" s="95">
        <v>6</v>
      </c>
      <c r="Q16" s="106">
        <v>6</v>
      </c>
      <c r="S16" s="76"/>
      <c r="T16" s="76"/>
      <c r="U16" s="76"/>
    </row>
    <row r="17" spans="1:32" ht="16.2" thickBot="1" x14ac:dyDescent="0.35">
      <c r="B17" s="94">
        <v>3</v>
      </c>
      <c r="C17" s="95">
        <v>3</v>
      </c>
      <c r="D17" s="95">
        <v>3</v>
      </c>
      <c r="E17" s="95">
        <v>3</v>
      </c>
      <c r="F17" s="95">
        <v>3</v>
      </c>
      <c r="G17" s="95">
        <v>3</v>
      </c>
      <c r="H17" s="95">
        <v>2</v>
      </c>
      <c r="I17" s="95">
        <v>2</v>
      </c>
      <c r="J17" s="95">
        <v>2</v>
      </c>
      <c r="K17" s="95">
        <v>4</v>
      </c>
      <c r="L17" s="95">
        <v>4</v>
      </c>
      <c r="M17" s="95">
        <v>4</v>
      </c>
      <c r="N17" s="95">
        <v>6</v>
      </c>
      <c r="O17" s="97">
        <v>6</v>
      </c>
      <c r="P17" s="97">
        <v>6</v>
      </c>
      <c r="Q17" s="107">
        <v>6</v>
      </c>
      <c r="S17" s="76"/>
      <c r="T17" s="76"/>
      <c r="U17" s="76"/>
    </row>
    <row r="18" spans="1:32" ht="16.2" thickTop="1" x14ac:dyDescent="0.3">
      <c r="B18" s="108">
        <v>3</v>
      </c>
      <c r="C18" s="95">
        <v>3</v>
      </c>
      <c r="D18" s="95">
        <v>3</v>
      </c>
      <c r="E18" s="95">
        <v>3</v>
      </c>
      <c r="F18" s="95">
        <v>3</v>
      </c>
      <c r="G18" s="95">
        <v>3</v>
      </c>
      <c r="H18" s="95">
        <v>2</v>
      </c>
      <c r="I18" s="95">
        <v>2</v>
      </c>
      <c r="J18" s="95">
        <v>2</v>
      </c>
      <c r="K18" s="95">
        <v>4</v>
      </c>
      <c r="L18" s="95">
        <v>4</v>
      </c>
      <c r="M18" s="95">
        <v>4</v>
      </c>
      <c r="N18" s="95">
        <v>6</v>
      </c>
      <c r="O18" s="95">
        <v>6</v>
      </c>
      <c r="P18" s="109">
        <v>6</v>
      </c>
      <c r="Q18" s="110"/>
      <c r="S18" s="76"/>
      <c r="T18" s="76"/>
      <c r="U18" s="76"/>
    </row>
    <row r="19" spans="1:32" ht="16.2" thickBot="1" x14ac:dyDescent="0.35">
      <c r="B19" s="111">
        <v>3</v>
      </c>
      <c r="C19" s="112">
        <v>3</v>
      </c>
      <c r="D19" s="112">
        <v>3</v>
      </c>
      <c r="E19" s="112">
        <v>3</v>
      </c>
      <c r="F19" s="112">
        <v>3</v>
      </c>
      <c r="G19" s="113">
        <v>3</v>
      </c>
      <c r="H19" s="114">
        <v>2</v>
      </c>
      <c r="I19" s="114">
        <v>2</v>
      </c>
      <c r="J19" s="115">
        <v>2</v>
      </c>
      <c r="K19" s="116">
        <v>4</v>
      </c>
      <c r="L19" s="116">
        <v>4</v>
      </c>
      <c r="M19" s="116">
        <v>4</v>
      </c>
      <c r="N19" s="116">
        <v>6</v>
      </c>
      <c r="O19" s="116">
        <v>6</v>
      </c>
      <c r="P19" s="117">
        <v>6</v>
      </c>
      <c r="Q19" s="118"/>
      <c r="S19" s="76"/>
      <c r="T19" s="76"/>
      <c r="U19" s="76"/>
    </row>
    <row r="20" spans="1:32" ht="16.2" thickTop="1" x14ac:dyDescent="0.3">
      <c r="B20" s="82"/>
      <c r="C20" s="70" t="s">
        <v>261</v>
      </c>
      <c r="D20" s="82"/>
      <c r="E20" s="82"/>
      <c r="F20" s="82"/>
      <c r="G20" s="82"/>
      <c r="H20" s="82"/>
      <c r="I20" s="82"/>
      <c r="J20" s="82"/>
      <c r="K20" s="82"/>
      <c r="L20" s="82"/>
      <c r="M20" s="82"/>
      <c r="N20" s="82"/>
      <c r="O20" s="82"/>
      <c r="P20" s="82"/>
      <c r="Q20" s="82"/>
      <c r="S20" s="76"/>
      <c r="T20" s="76"/>
      <c r="U20" s="76"/>
    </row>
    <row r="21" spans="1:32" ht="15.6" x14ac:dyDescent="0.3">
      <c r="B21" s="82"/>
      <c r="D21" s="82"/>
      <c r="E21" s="82"/>
      <c r="F21" s="82"/>
      <c r="G21" s="82"/>
      <c r="H21" s="82"/>
      <c r="I21" s="82"/>
      <c r="J21" s="82"/>
      <c r="K21" s="82"/>
      <c r="L21" s="82"/>
      <c r="M21" s="82"/>
      <c r="N21" s="82"/>
      <c r="O21" s="82"/>
      <c r="P21" s="82"/>
      <c r="Q21" s="82"/>
      <c r="S21" s="76"/>
      <c r="T21" s="76"/>
      <c r="U21" s="76"/>
    </row>
    <row r="22" spans="1:32" ht="15.6" x14ac:dyDescent="0.3">
      <c r="B22" s="82"/>
      <c r="C22" s="82"/>
      <c r="D22" s="82"/>
      <c r="E22" s="82"/>
      <c r="F22" s="82"/>
      <c r="G22" s="82"/>
      <c r="H22" s="82"/>
      <c r="I22" s="82"/>
      <c r="J22" s="82"/>
      <c r="K22" s="82"/>
      <c r="L22" s="82"/>
      <c r="M22" s="82"/>
      <c r="N22" s="82"/>
      <c r="O22" s="82"/>
      <c r="P22" s="82"/>
      <c r="Q22" s="82"/>
    </row>
    <row r="23" spans="1:32" ht="15" thickBot="1" x14ac:dyDescent="0.35">
      <c r="B23" s="69" t="s">
        <v>263</v>
      </c>
      <c r="S23" s="69" t="s">
        <v>264</v>
      </c>
      <c r="V23" s="76"/>
      <c r="W23" s="76"/>
      <c r="X23" s="76"/>
      <c r="Y23" s="76"/>
      <c r="Z23" s="76"/>
      <c r="AA23" s="76"/>
      <c r="AB23" s="76"/>
      <c r="AC23" s="76"/>
      <c r="AD23" s="76"/>
      <c r="AE23" s="76"/>
      <c r="AF23" s="76"/>
    </row>
    <row r="24" spans="1:32" ht="16.8" thickTop="1" thickBot="1" x14ac:dyDescent="0.35">
      <c r="B24" s="92"/>
      <c r="C24" s="92"/>
      <c r="D24" s="91">
        <v>1</v>
      </c>
      <c r="E24" s="72">
        <v>1</v>
      </c>
      <c r="F24" s="72">
        <v>1</v>
      </c>
      <c r="G24" s="93">
        <v>1</v>
      </c>
      <c r="H24" s="93">
        <v>1</v>
      </c>
      <c r="I24" s="93">
        <v>1</v>
      </c>
      <c r="J24" s="93">
        <v>5</v>
      </c>
      <c r="K24" s="101">
        <v>5</v>
      </c>
      <c r="L24" s="101">
        <v>5</v>
      </c>
      <c r="M24" s="101">
        <v>4</v>
      </c>
      <c r="N24" s="101">
        <v>4</v>
      </c>
      <c r="O24" s="101">
        <v>6</v>
      </c>
      <c r="P24" s="101">
        <v>6</v>
      </c>
      <c r="Q24" s="102">
        <v>6</v>
      </c>
      <c r="S24" s="73" t="s">
        <v>260</v>
      </c>
      <c r="T24" s="74" t="s">
        <v>259</v>
      </c>
      <c r="V24" s="76"/>
      <c r="W24" s="76"/>
      <c r="X24" s="76"/>
      <c r="Y24" s="76"/>
      <c r="Z24" s="76"/>
      <c r="AA24" s="76"/>
      <c r="AB24" s="76"/>
      <c r="AC24" s="76"/>
      <c r="AD24" s="76"/>
      <c r="AE24" s="76"/>
      <c r="AF24" s="76"/>
    </row>
    <row r="25" spans="1:32" ht="16.2" thickBot="1" x14ac:dyDescent="0.35">
      <c r="A25" s="71"/>
      <c r="B25" s="92"/>
      <c r="C25" s="92"/>
      <c r="D25" s="94">
        <v>1</v>
      </c>
      <c r="E25" s="95">
        <v>1</v>
      </c>
      <c r="F25" s="95">
        <v>1</v>
      </c>
      <c r="G25" s="95">
        <v>1</v>
      </c>
      <c r="H25" s="95">
        <v>1</v>
      </c>
      <c r="I25" s="95">
        <v>1</v>
      </c>
      <c r="J25" s="95">
        <v>5</v>
      </c>
      <c r="K25" s="103">
        <v>5</v>
      </c>
      <c r="L25" s="103">
        <v>5</v>
      </c>
      <c r="M25" s="103">
        <v>4</v>
      </c>
      <c r="N25" s="103">
        <v>4</v>
      </c>
      <c r="O25" s="103">
        <v>6</v>
      </c>
      <c r="P25" s="103">
        <v>6</v>
      </c>
      <c r="Q25" s="104">
        <v>6</v>
      </c>
      <c r="S25" s="83" t="s">
        <v>0</v>
      </c>
      <c r="T25" s="85">
        <f t="shared" ref="T25:T30" si="1">COUNTIF($B$24:$Q$39, U25)</f>
        <v>38</v>
      </c>
      <c r="U25" s="120">
        <v>1</v>
      </c>
      <c r="V25" s="76"/>
      <c r="W25" s="76"/>
      <c r="X25" s="76"/>
      <c r="Y25" s="76"/>
      <c r="Z25" s="76"/>
      <c r="AA25" s="76"/>
      <c r="AB25" s="76"/>
      <c r="AC25" s="76"/>
      <c r="AD25" s="76"/>
      <c r="AE25" s="76"/>
      <c r="AF25" s="76"/>
    </row>
    <row r="26" spans="1:32" ht="16.2" customHeight="1" thickTop="1" x14ac:dyDescent="0.3">
      <c r="B26" s="96">
        <v>1</v>
      </c>
      <c r="C26" s="93">
        <v>1</v>
      </c>
      <c r="D26" s="97">
        <v>1</v>
      </c>
      <c r="E26" s="95">
        <v>1</v>
      </c>
      <c r="F26" s="95">
        <v>1</v>
      </c>
      <c r="G26" s="95">
        <v>1</v>
      </c>
      <c r="H26" s="95">
        <v>1</v>
      </c>
      <c r="I26" s="95">
        <v>5</v>
      </c>
      <c r="J26" s="95">
        <v>5</v>
      </c>
      <c r="K26" s="103">
        <v>5</v>
      </c>
      <c r="L26" s="103">
        <v>5</v>
      </c>
      <c r="M26" s="103">
        <v>4</v>
      </c>
      <c r="N26" s="103">
        <v>4</v>
      </c>
      <c r="O26" s="103">
        <v>6</v>
      </c>
      <c r="P26" s="103">
        <v>6</v>
      </c>
      <c r="Q26" s="104">
        <v>6</v>
      </c>
      <c r="S26" s="88" t="s">
        <v>14</v>
      </c>
      <c r="T26" s="86">
        <f t="shared" si="1"/>
        <v>30</v>
      </c>
      <c r="U26" s="120">
        <v>2</v>
      </c>
      <c r="V26" s="75"/>
      <c r="W26" s="76"/>
      <c r="Y26" s="76"/>
      <c r="AA26" s="76"/>
    </row>
    <row r="27" spans="1:32" ht="15.6" x14ac:dyDescent="0.3">
      <c r="B27" s="94">
        <v>1</v>
      </c>
      <c r="C27" s="95">
        <v>1</v>
      </c>
      <c r="D27" s="95">
        <v>1</v>
      </c>
      <c r="E27" s="97">
        <v>1</v>
      </c>
      <c r="F27" s="95">
        <v>1</v>
      </c>
      <c r="G27" s="95">
        <v>1</v>
      </c>
      <c r="H27" s="95">
        <v>1</v>
      </c>
      <c r="I27" s="95">
        <v>5</v>
      </c>
      <c r="J27" s="95">
        <v>5</v>
      </c>
      <c r="K27" s="103">
        <v>5</v>
      </c>
      <c r="L27" s="103">
        <v>5</v>
      </c>
      <c r="M27" s="103">
        <v>4</v>
      </c>
      <c r="N27" s="103">
        <v>4</v>
      </c>
      <c r="O27" s="103">
        <v>6</v>
      </c>
      <c r="P27" s="103">
        <v>6</v>
      </c>
      <c r="Q27" s="104">
        <v>6</v>
      </c>
      <c r="S27" s="84" t="s">
        <v>7</v>
      </c>
      <c r="T27" s="86">
        <f t="shared" si="1"/>
        <v>62</v>
      </c>
      <c r="U27" s="120">
        <v>3</v>
      </c>
      <c r="Y27" s="76"/>
      <c r="AA27" s="76"/>
    </row>
    <row r="28" spans="1:32" ht="15.6" x14ac:dyDescent="0.3">
      <c r="B28" s="94">
        <v>1</v>
      </c>
      <c r="C28" s="95">
        <v>1</v>
      </c>
      <c r="D28" s="98">
        <v>1</v>
      </c>
      <c r="E28" s="98">
        <v>1</v>
      </c>
      <c r="F28" s="99">
        <v>1</v>
      </c>
      <c r="G28" s="98">
        <v>1</v>
      </c>
      <c r="H28" s="98">
        <v>1</v>
      </c>
      <c r="I28" s="98">
        <v>5</v>
      </c>
      <c r="J28" s="98">
        <v>5</v>
      </c>
      <c r="K28" s="105">
        <v>5</v>
      </c>
      <c r="L28" s="105">
        <v>5</v>
      </c>
      <c r="M28" s="105">
        <v>4</v>
      </c>
      <c r="N28" s="105">
        <v>4</v>
      </c>
      <c r="O28" s="103">
        <v>6</v>
      </c>
      <c r="P28" s="103">
        <v>6</v>
      </c>
      <c r="Q28" s="104">
        <v>6</v>
      </c>
      <c r="S28" s="90" t="s">
        <v>215</v>
      </c>
      <c r="T28" s="86">
        <f t="shared" si="1"/>
        <v>50</v>
      </c>
      <c r="U28" s="120">
        <v>4</v>
      </c>
    </row>
    <row r="29" spans="1:32" ht="15.6" x14ac:dyDescent="0.3">
      <c r="B29" s="94">
        <v>3</v>
      </c>
      <c r="C29" s="95">
        <v>3</v>
      </c>
      <c r="D29" s="98">
        <v>1</v>
      </c>
      <c r="E29" s="98">
        <v>1</v>
      </c>
      <c r="F29" s="98">
        <v>1</v>
      </c>
      <c r="G29" s="99">
        <v>1</v>
      </c>
      <c r="H29" s="98">
        <v>1</v>
      </c>
      <c r="I29" s="98">
        <v>5</v>
      </c>
      <c r="J29" s="98">
        <v>5</v>
      </c>
      <c r="K29" s="105">
        <v>4</v>
      </c>
      <c r="L29" s="105">
        <v>4</v>
      </c>
      <c r="M29" s="105">
        <v>4</v>
      </c>
      <c r="N29" s="105">
        <v>4</v>
      </c>
      <c r="O29" s="103">
        <v>6</v>
      </c>
      <c r="P29" s="103">
        <v>6</v>
      </c>
      <c r="Q29" s="104">
        <v>6</v>
      </c>
      <c r="S29" s="89" t="s">
        <v>1</v>
      </c>
      <c r="T29" s="100">
        <f t="shared" si="1"/>
        <v>20</v>
      </c>
      <c r="U29" s="120">
        <v>5</v>
      </c>
    </row>
    <row r="30" spans="1:32" ht="16.2" thickBot="1" x14ac:dyDescent="0.35">
      <c r="B30" s="94">
        <v>3</v>
      </c>
      <c r="C30" s="95">
        <v>3</v>
      </c>
      <c r="D30" s="98">
        <v>3</v>
      </c>
      <c r="E30" s="98">
        <v>3</v>
      </c>
      <c r="F30" s="98">
        <v>3</v>
      </c>
      <c r="G30" s="98">
        <v>3</v>
      </c>
      <c r="H30" s="99">
        <v>2</v>
      </c>
      <c r="I30" s="98">
        <v>2</v>
      </c>
      <c r="J30" s="98">
        <v>2</v>
      </c>
      <c r="K30" s="98">
        <v>4</v>
      </c>
      <c r="L30" s="98">
        <v>4</v>
      </c>
      <c r="M30" s="98">
        <v>4</v>
      </c>
      <c r="N30" s="98">
        <v>4</v>
      </c>
      <c r="O30" s="95">
        <v>6</v>
      </c>
      <c r="P30" s="95">
        <v>6</v>
      </c>
      <c r="Q30" s="106">
        <v>6</v>
      </c>
      <c r="S30" s="77" t="s">
        <v>13</v>
      </c>
      <c r="T30" s="86">
        <f t="shared" si="1"/>
        <v>50</v>
      </c>
      <c r="U30" s="119">
        <v>6</v>
      </c>
      <c r="W30" s="78"/>
    </row>
    <row r="31" spans="1:32" ht="16.2" thickBot="1" x14ac:dyDescent="0.35">
      <c r="B31" s="94">
        <v>3</v>
      </c>
      <c r="C31" s="95">
        <v>3</v>
      </c>
      <c r="D31" s="98">
        <v>3</v>
      </c>
      <c r="E31" s="98">
        <v>3</v>
      </c>
      <c r="F31" s="105">
        <v>3</v>
      </c>
      <c r="G31" s="105">
        <v>3</v>
      </c>
      <c r="H31" s="105">
        <v>2</v>
      </c>
      <c r="I31" s="99">
        <v>2</v>
      </c>
      <c r="J31" s="98">
        <v>2</v>
      </c>
      <c r="K31" s="98">
        <v>4</v>
      </c>
      <c r="L31" s="98">
        <v>4</v>
      </c>
      <c r="M31" s="98">
        <v>4</v>
      </c>
      <c r="N31" s="98">
        <v>4</v>
      </c>
      <c r="O31" s="95">
        <v>6</v>
      </c>
      <c r="P31" s="95">
        <v>6</v>
      </c>
      <c r="Q31" s="106">
        <v>6</v>
      </c>
      <c r="R31" s="79"/>
      <c r="S31" s="73" t="s">
        <v>2</v>
      </c>
      <c r="T31" s="87">
        <f>SUM(T25:T30)</f>
        <v>250</v>
      </c>
      <c r="U31" s="80"/>
      <c r="V31" s="80"/>
      <c r="W31" s="76"/>
    </row>
    <row r="32" spans="1:32" ht="15.6" x14ac:dyDescent="0.3">
      <c r="B32" s="94">
        <v>3</v>
      </c>
      <c r="C32" s="95">
        <v>3</v>
      </c>
      <c r="D32" s="98">
        <v>3</v>
      </c>
      <c r="E32" s="98">
        <v>3</v>
      </c>
      <c r="F32" s="105">
        <v>3</v>
      </c>
      <c r="G32" s="105">
        <v>3</v>
      </c>
      <c r="H32" s="105">
        <v>2</v>
      </c>
      <c r="I32" s="99">
        <v>2</v>
      </c>
      <c r="J32" s="98">
        <v>2</v>
      </c>
      <c r="K32" s="98">
        <v>4</v>
      </c>
      <c r="L32" s="98">
        <v>4</v>
      </c>
      <c r="M32" s="98">
        <v>4</v>
      </c>
      <c r="N32" s="98">
        <v>4</v>
      </c>
      <c r="O32" s="95">
        <v>6</v>
      </c>
      <c r="P32" s="95">
        <v>6</v>
      </c>
      <c r="Q32" s="106">
        <v>6</v>
      </c>
      <c r="R32" s="79"/>
      <c r="W32" s="76"/>
    </row>
    <row r="33" spans="2:23" ht="15.6" x14ac:dyDescent="0.3">
      <c r="B33" s="94">
        <v>3</v>
      </c>
      <c r="C33" s="95">
        <v>3</v>
      </c>
      <c r="D33" s="95">
        <v>3</v>
      </c>
      <c r="E33" s="95">
        <v>3</v>
      </c>
      <c r="F33" s="95">
        <v>3</v>
      </c>
      <c r="G33" s="95">
        <v>3</v>
      </c>
      <c r="H33" s="95">
        <v>2</v>
      </c>
      <c r="I33" s="95">
        <v>2</v>
      </c>
      <c r="J33" s="95">
        <v>2</v>
      </c>
      <c r="K33" s="95">
        <v>4</v>
      </c>
      <c r="L33" s="95">
        <v>4</v>
      </c>
      <c r="M33" s="95">
        <v>4</v>
      </c>
      <c r="N33" s="95">
        <v>4</v>
      </c>
      <c r="O33" s="95">
        <v>6</v>
      </c>
      <c r="P33" s="95">
        <v>6</v>
      </c>
      <c r="Q33" s="106">
        <v>6</v>
      </c>
      <c r="R33" s="79"/>
      <c r="S33" s="76"/>
      <c r="T33" s="76"/>
      <c r="U33" s="76"/>
      <c r="W33" s="76"/>
    </row>
    <row r="34" spans="2:23" ht="15.6" x14ac:dyDescent="0.3">
      <c r="B34" s="94">
        <v>3</v>
      </c>
      <c r="C34" s="95">
        <v>3</v>
      </c>
      <c r="D34" s="95">
        <v>3</v>
      </c>
      <c r="E34" s="95">
        <v>3</v>
      </c>
      <c r="F34" s="95">
        <v>3</v>
      </c>
      <c r="G34" s="95">
        <v>3</v>
      </c>
      <c r="H34" s="95">
        <v>2</v>
      </c>
      <c r="I34" s="95">
        <v>2</v>
      </c>
      <c r="J34" s="95">
        <v>2</v>
      </c>
      <c r="K34" s="95">
        <v>4</v>
      </c>
      <c r="L34" s="95">
        <v>4</v>
      </c>
      <c r="M34" s="95">
        <v>4</v>
      </c>
      <c r="N34" s="95">
        <v>4</v>
      </c>
      <c r="O34" s="95">
        <v>6</v>
      </c>
      <c r="P34" s="95">
        <v>6</v>
      </c>
      <c r="Q34" s="106">
        <v>6</v>
      </c>
      <c r="R34" s="81"/>
      <c r="S34" s="76"/>
      <c r="T34" s="76"/>
      <c r="U34" s="76"/>
      <c r="W34" s="76"/>
    </row>
    <row r="35" spans="2:23" ht="15.6" x14ac:dyDescent="0.3">
      <c r="B35" s="94">
        <v>3</v>
      </c>
      <c r="C35" s="95">
        <v>3</v>
      </c>
      <c r="D35" s="95">
        <v>3</v>
      </c>
      <c r="E35" s="95">
        <v>3</v>
      </c>
      <c r="F35" s="95">
        <v>3</v>
      </c>
      <c r="G35" s="95">
        <v>3</v>
      </c>
      <c r="H35" s="95">
        <v>2</v>
      </c>
      <c r="I35" s="95">
        <v>2</v>
      </c>
      <c r="J35" s="95">
        <v>2</v>
      </c>
      <c r="K35" s="95">
        <v>4</v>
      </c>
      <c r="L35" s="95">
        <v>4</v>
      </c>
      <c r="M35" s="95">
        <v>4</v>
      </c>
      <c r="N35" s="95">
        <v>4</v>
      </c>
      <c r="O35" s="95">
        <v>6</v>
      </c>
      <c r="P35" s="95">
        <v>6</v>
      </c>
      <c r="Q35" s="106">
        <v>6</v>
      </c>
      <c r="S35" s="76"/>
      <c r="T35" s="76"/>
      <c r="U35" s="76"/>
    </row>
    <row r="36" spans="2:23" ht="15.6" x14ac:dyDescent="0.3">
      <c r="B36" s="94">
        <v>3</v>
      </c>
      <c r="C36" s="95">
        <v>3</v>
      </c>
      <c r="D36" s="95">
        <v>3</v>
      </c>
      <c r="E36" s="95">
        <v>3</v>
      </c>
      <c r="F36" s="95">
        <v>3</v>
      </c>
      <c r="G36" s="95">
        <v>3</v>
      </c>
      <c r="H36" s="95">
        <v>2</v>
      </c>
      <c r="I36" s="95">
        <v>2</v>
      </c>
      <c r="J36" s="95">
        <v>2</v>
      </c>
      <c r="K36" s="95">
        <v>4</v>
      </c>
      <c r="L36" s="95">
        <v>4</v>
      </c>
      <c r="M36" s="95">
        <v>4</v>
      </c>
      <c r="N36" s="95">
        <v>6</v>
      </c>
      <c r="O36" s="95">
        <v>6</v>
      </c>
      <c r="P36" s="95">
        <v>6</v>
      </c>
      <c r="Q36" s="106">
        <v>6</v>
      </c>
      <c r="S36" s="76"/>
      <c r="T36" s="76"/>
      <c r="U36" s="76"/>
    </row>
    <row r="37" spans="2:23" ht="16.2" thickBot="1" x14ac:dyDescent="0.35">
      <c r="B37" s="94">
        <v>3</v>
      </c>
      <c r="C37" s="95">
        <v>3</v>
      </c>
      <c r="D37" s="95">
        <v>3</v>
      </c>
      <c r="E37" s="95">
        <v>3</v>
      </c>
      <c r="F37" s="95">
        <v>3</v>
      </c>
      <c r="G37" s="95">
        <v>3</v>
      </c>
      <c r="H37" s="95">
        <v>2</v>
      </c>
      <c r="I37" s="95">
        <v>2</v>
      </c>
      <c r="J37" s="95">
        <v>2</v>
      </c>
      <c r="K37" s="95">
        <v>4</v>
      </c>
      <c r="L37" s="95">
        <v>4</v>
      </c>
      <c r="M37" s="95">
        <v>4</v>
      </c>
      <c r="N37" s="95">
        <v>6</v>
      </c>
      <c r="O37" s="97">
        <v>6</v>
      </c>
      <c r="P37" s="97">
        <v>6</v>
      </c>
      <c r="Q37" s="107">
        <v>6</v>
      </c>
      <c r="S37" s="76"/>
      <c r="T37" s="76"/>
      <c r="U37" s="76"/>
    </row>
    <row r="38" spans="2:23" ht="16.2" thickTop="1" x14ac:dyDescent="0.3">
      <c r="B38" s="108">
        <v>3</v>
      </c>
      <c r="C38" s="95">
        <v>3</v>
      </c>
      <c r="D38" s="95">
        <v>3</v>
      </c>
      <c r="E38" s="95">
        <v>3</v>
      </c>
      <c r="F38" s="95">
        <v>3</v>
      </c>
      <c r="G38" s="95">
        <v>3</v>
      </c>
      <c r="H38" s="95">
        <v>2</v>
      </c>
      <c r="I38" s="95">
        <v>2</v>
      </c>
      <c r="J38" s="95">
        <v>2</v>
      </c>
      <c r="K38" s="95">
        <v>4</v>
      </c>
      <c r="L38" s="95">
        <v>4</v>
      </c>
      <c r="M38" s="95">
        <v>4</v>
      </c>
      <c r="N38" s="95">
        <v>6</v>
      </c>
      <c r="O38" s="95">
        <v>6</v>
      </c>
      <c r="P38" s="109">
        <v>6</v>
      </c>
      <c r="Q38" s="110"/>
      <c r="S38" s="76"/>
      <c r="T38" s="76"/>
      <c r="U38" s="76"/>
    </row>
    <row r="39" spans="2:23" ht="16.2" thickBot="1" x14ac:dyDescent="0.35">
      <c r="B39" s="111">
        <v>3</v>
      </c>
      <c r="C39" s="112">
        <v>3</v>
      </c>
      <c r="D39" s="112">
        <v>3</v>
      </c>
      <c r="E39" s="112">
        <v>3</v>
      </c>
      <c r="F39" s="112">
        <v>3</v>
      </c>
      <c r="G39" s="113">
        <v>3</v>
      </c>
      <c r="H39" s="114">
        <v>2</v>
      </c>
      <c r="I39" s="114">
        <v>2</v>
      </c>
      <c r="J39" s="115">
        <v>2</v>
      </c>
      <c r="K39" s="116">
        <v>4</v>
      </c>
      <c r="L39" s="116">
        <v>4</v>
      </c>
      <c r="M39" s="116">
        <v>4</v>
      </c>
      <c r="N39" s="116">
        <v>6</v>
      </c>
      <c r="O39" s="116">
        <v>6</v>
      </c>
      <c r="P39" s="117">
        <v>6</v>
      </c>
      <c r="Q39" s="118"/>
      <c r="S39" s="76"/>
      <c r="T39" s="76"/>
      <c r="U39" s="76"/>
    </row>
    <row r="40" spans="2:23" ht="16.2" thickTop="1" x14ac:dyDescent="0.3">
      <c r="B40" s="82"/>
      <c r="C40" s="70" t="s">
        <v>261</v>
      </c>
      <c r="D40" s="82"/>
      <c r="E40" s="82"/>
      <c r="F40" s="82"/>
      <c r="G40" s="82"/>
      <c r="H40" s="82"/>
      <c r="I40" s="82"/>
      <c r="J40" s="82"/>
      <c r="K40" s="82"/>
      <c r="L40" s="82"/>
      <c r="M40" s="82"/>
      <c r="N40" s="82"/>
      <c r="O40" s="82"/>
      <c r="P40" s="82"/>
      <c r="Q40" s="82"/>
      <c r="S40" s="76"/>
      <c r="T40" s="76"/>
      <c r="U40" s="76"/>
    </row>
    <row r="41" spans="2:23" ht="15.6" x14ac:dyDescent="0.3">
      <c r="B41" s="82"/>
      <c r="D41" s="82"/>
      <c r="E41" s="82"/>
      <c r="F41" s="82"/>
      <c r="G41" s="82"/>
      <c r="H41" s="82"/>
      <c r="I41" s="82"/>
      <c r="J41" s="82"/>
      <c r="K41" s="82"/>
      <c r="L41" s="82"/>
      <c r="M41" s="82"/>
      <c r="N41" s="82"/>
      <c r="O41" s="82"/>
      <c r="P41" s="82"/>
      <c r="Q41" s="82"/>
      <c r="S41" s="76"/>
      <c r="T41" s="76"/>
      <c r="U41" s="76"/>
    </row>
  </sheetData>
  <conditionalFormatting sqref="T5:T11">
    <cfRule type="expression" dxfId="14" priority="15">
      <formula>Answers=1</formula>
    </cfRule>
  </conditionalFormatting>
  <conditionalFormatting sqref="B4:Q19">
    <cfRule type="cellIs" dxfId="13" priority="8" operator="equal">
      <formula>6</formula>
    </cfRule>
    <cfRule type="cellIs" dxfId="12" priority="9" operator="equal">
      <formula>5</formula>
    </cfRule>
    <cfRule type="cellIs" dxfId="11" priority="10" operator="equal">
      <formula>4</formula>
    </cfRule>
    <cfRule type="cellIs" dxfId="10" priority="11" operator="equal">
      <formula>3</formula>
    </cfRule>
    <cfRule type="cellIs" dxfId="9" priority="12" operator="equal">
      <formula>2</formula>
    </cfRule>
    <cfRule type="cellIs" dxfId="8" priority="13" operator="equal">
      <formula>1</formula>
    </cfRule>
  </conditionalFormatting>
  <conditionalFormatting sqref="T25:T31">
    <cfRule type="expression" dxfId="7" priority="7">
      <formula>Answers=1</formula>
    </cfRule>
  </conditionalFormatting>
  <conditionalFormatting sqref="B24:Q39">
    <cfRule type="cellIs" dxfId="6" priority="1" operator="equal">
      <formula>6</formula>
    </cfRule>
    <cfRule type="cellIs" dxfId="5" priority="2" operator="equal">
      <formula>5</formula>
    </cfRule>
    <cfRule type="cellIs" dxfId="4" priority="3" operator="equal">
      <formula>4</formula>
    </cfRule>
    <cfRule type="cellIs" dxfId="3" priority="4" operator="equal">
      <formula>3</formula>
    </cfRule>
    <cfRule type="cellIs" dxfId="2" priority="5" operator="equal">
      <formula>2</formula>
    </cfRule>
    <cfRule type="cellIs" dxfId="1" priority="6" operator="equal">
      <formula>1</formula>
    </cfRule>
  </conditionalFormatting>
  <pageMargins left="0.70866141732283472" right="0.70866141732283472" top="0.74803149606299213" bottom="0.74803149606299213" header="0.31496062992125984" footer="0.31496062992125984"/>
  <pageSetup paperSize="9" fitToHeight="0" orientation="landscape" r:id="rId1"/>
  <headerFooter>
    <oddFooter>&amp;L&amp;P&amp;CESCAP&amp;RSEEA Training  2016</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FF2A-4B1A-4482-BACE-4A8F532D5A18}">
  <dimension ref="A1:L16"/>
  <sheetViews>
    <sheetView zoomScaleNormal="100" workbookViewId="0"/>
  </sheetViews>
  <sheetFormatPr defaultColWidth="12.109375" defaultRowHeight="13.8" x14ac:dyDescent="0.3"/>
  <cols>
    <col min="1" max="1" width="5.44140625" style="122" customWidth="1"/>
    <col min="2" max="2" width="3" style="122" customWidth="1"/>
    <col min="3" max="4" width="3.44140625" style="122" customWidth="1"/>
    <col min="5" max="5" width="24.44140625" style="122" customWidth="1"/>
    <col min="6" max="8" width="5.77734375" style="122" bestFit="1" customWidth="1"/>
    <col min="9" max="9" width="4.77734375" style="122" customWidth="1"/>
    <col min="10" max="10" width="6.33203125" style="122" customWidth="1"/>
    <col min="11" max="11" width="4.77734375" style="122" customWidth="1"/>
    <col min="12" max="12" width="6.33203125" style="122" customWidth="1"/>
    <col min="13" max="13" width="6.77734375" style="122" customWidth="1"/>
    <col min="14" max="16384" width="12.109375" style="122"/>
  </cols>
  <sheetData>
    <row r="1" spans="1:12" x14ac:dyDescent="0.3">
      <c r="A1" s="121" t="s">
        <v>268</v>
      </c>
    </row>
    <row r="3" spans="1:12" ht="66.45" customHeight="1" thickBot="1" x14ac:dyDescent="0.35">
      <c r="B3" s="123"/>
      <c r="C3" s="124"/>
      <c r="D3" s="124"/>
      <c r="E3" s="136" t="s">
        <v>267</v>
      </c>
      <c r="F3" s="139" t="s">
        <v>0</v>
      </c>
      <c r="G3" s="139" t="s">
        <v>14</v>
      </c>
      <c r="H3" s="139" t="s">
        <v>7</v>
      </c>
      <c r="I3" s="140" t="s">
        <v>15</v>
      </c>
      <c r="J3" s="140" t="s">
        <v>1</v>
      </c>
      <c r="K3" s="140" t="s">
        <v>13</v>
      </c>
      <c r="L3" s="137" t="s">
        <v>26</v>
      </c>
    </row>
    <row r="4" spans="1:12" x14ac:dyDescent="0.3">
      <c r="B4" s="141" t="s">
        <v>42</v>
      </c>
      <c r="C4" s="142"/>
      <c r="D4" s="142"/>
      <c r="E4" s="143"/>
      <c r="F4" s="142">
        <f>'Ecosystem assets'!T5</f>
        <v>40</v>
      </c>
      <c r="G4" s="142">
        <f>'Ecosystem assets'!T6</f>
        <v>30</v>
      </c>
      <c r="H4" s="142">
        <f>'Ecosystem assets'!T7</f>
        <v>60</v>
      </c>
      <c r="I4" s="142">
        <f>'Ecosystem assets'!T8</f>
        <v>50</v>
      </c>
      <c r="J4" s="142">
        <f>'Ecosystem assets'!T9</f>
        <v>20</v>
      </c>
      <c r="K4" s="142">
        <f>'Ecosystem assets'!T10</f>
        <v>50</v>
      </c>
      <c r="L4" s="144">
        <f>SUM(F4:K4)</f>
        <v>250</v>
      </c>
    </row>
    <row r="5" spans="1:12" x14ac:dyDescent="0.3">
      <c r="B5" s="129"/>
      <c r="C5" s="138"/>
      <c r="D5" s="138"/>
      <c r="E5" s="130"/>
      <c r="F5" s="138"/>
      <c r="G5" s="138"/>
      <c r="H5" s="138"/>
      <c r="I5" s="138"/>
      <c r="J5" s="138"/>
      <c r="K5" s="138"/>
      <c r="L5" s="131"/>
    </row>
    <row r="6" spans="1:12" x14ac:dyDescent="0.3">
      <c r="B6" s="125"/>
      <c r="C6" s="138" t="s">
        <v>43</v>
      </c>
      <c r="D6" s="138"/>
      <c r="E6" s="130"/>
      <c r="F6" s="138"/>
      <c r="G6" s="138"/>
      <c r="H6" s="138"/>
      <c r="I6" s="138"/>
      <c r="J6" s="138"/>
      <c r="K6" s="138"/>
      <c r="L6" s="131"/>
    </row>
    <row r="7" spans="1:12" x14ac:dyDescent="0.3">
      <c r="B7" s="125"/>
      <c r="C7" s="138"/>
      <c r="D7" s="138"/>
      <c r="E7" s="130" t="s">
        <v>44</v>
      </c>
      <c r="F7" s="138"/>
      <c r="G7" s="138"/>
      <c r="H7" s="138">
        <v>2</v>
      </c>
      <c r="I7" s="138"/>
      <c r="J7" s="138"/>
      <c r="K7" s="138"/>
      <c r="L7" s="131">
        <f>SUM(F7:K7)</f>
        <v>2</v>
      </c>
    </row>
    <row r="8" spans="1:12" x14ac:dyDescent="0.3">
      <c r="B8" s="125"/>
      <c r="C8" s="138"/>
      <c r="D8" s="138"/>
      <c r="E8" s="130" t="s">
        <v>45</v>
      </c>
      <c r="F8" s="138"/>
      <c r="G8" s="138"/>
      <c r="H8" s="138"/>
      <c r="I8" s="138"/>
      <c r="J8" s="138"/>
      <c r="K8" s="138"/>
      <c r="L8" s="131">
        <f>SUM(F8:K8)</f>
        <v>0</v>
      </c>
    </row>
    <row r="9" spans="1:12" x14ac:dyDescent="0.3">
      <c r="B9" s="125"/>
      <c r="C9" s="138"/>
      <c r="D9" s="138"/>
      <c r="E9" s="130"/>
      <c r="F9" s="138"/>
      <c r="G9" s="138"/>
      <c r="H9" s="138"/>
      <c r="I9" s="138"/>
      <c r="J9" s="138"/>
      <c r="K9" s="138"/>
      <c r="L9" s="131"/>
    </row>
    <row r="10" spans="1:12" x14ac:dyDescent="0.3">
      <c r="B10" s="125"/>
      <c r="C10" s="138" t="s">
        <v>46</v>
      </c>
      <c r="D10" s="138"/>
      <c r="E10" s="130"/>
      <c r="F10" s="138"/>
      <c r="G10" s="138"/>
      <c r="H10" s="138"/>
      <c r="I10" s="138"/>
      <c r="J10" s="138"/>
      <c r="K10" s="138"/>
      <c r="L10" s="131">
        <f>SUM(F10:K10)</f>
        <v>0</v>
      </c>
    </row>
    <row r="11" spans="1:12" x14ac:dyDescent="0.3">
      <c r="B11" s="125"/>
      <c r="C11" s="138"/>
      <c r="D11" s="138"/>
      <c r="E11" s="130" t="s">
        <v>47</v>
      </c>
      <c r="F11" s="138">
        <v>2</v>
      </c>
      <c r="G11" s="138"/>
      <c r="H11" s="138"/>
      <c r="I11" s="138"/>
      <c r="J11" s="138"/>
      <c r="K11" s="138"/>
      <c r="L11" s="131">
        <f>SUM(F11:K11)</f>
        <v>2</v>
      </c>
    </row>
    <row r="12" spans="1:12" x14ac:dyDescent="0.3">
      <c r="B12" s="125"/>
      <c r="C12" s="138"/>
      <c r="D12" s="138"/>
      <c r="E12" s="130" t="s">
        <v>48</v>
      </c>
      <c r="F12" s="138"/>
      <c r="G12" s="138"/>
      <c r="H12" s="138"/>
      <c r="I12" s="138"/>
      <c r="J12" s="138"/>
      <c r="K12" s="138"/>
      <c r="L12" s="131">
        <f>SUM(F12:K12)</f>
        <v>0</v>
      </c>
    </row>
    <row r="13" spans="1:12" x14ac:dyDescent="0.3">
      <c r="B13" s="125"/>
      <c r="C13" s="138"/>
      <c r="D13" s="138"/>
      <c r="E13" s="130"/>
      <c r="F13" s="138"/>
      <c r="G13" s="138"/>
      <c r="H13" s="138"/>
      <c r="I13" s="138"/>
      <c r="J13" s="138"/>
      <c r="K13" s="138"/>
      <c r="L13" s="131"/>
    </row>
    <row r="14" spans="1:12" x14ac:dyDescent="0.3">
      <c r="B14" s="125"/>
      <c r="C14" s="138" t="s">
        <v>49</v>
      </c>
      <c r="D14" s="138"/>
      <c r="E14" s="130"/>
      <c r="F14" s="138">
        <f t="shared" ref="F14:K14" si="0">(F7+F8)-(F11+F12)</f>
        <v>-2</v>
      </c>
      <c r="G14" s="138">
        <f t="shared" si="0"/>
        <v>0</v>
      </c>
      <c r="H14" s="138">
        <f t="shared" si="0"/>
        <v>2</v>
      </c>
      <c r="I14" s="138">
        <f t="shared" si="0"/>
        <v>0</v>
      </c>
      <c r="J14" s="138">
        <f t="shared" si="0"/>
        <v>0</v>
      </c>
      <c r="K14" s="138">
        <f t="shared" si="0"/>
        <v>0</v>
      </c>
      <c r="L14" s="131">
        <f>SUM(F14:K14)</f>
        <v>0</v>
      </c>
    </row>
    <row r="15" spans="1:12" ht="14.4" thickBot="1" x14ac:dyDescent="0.35">
      <c r="B15" s="126"/>
      <c r="C15" s="127"/>
      <c r="D15" s="127"/>
      <c r="E15" s="128"/>
      <c r="F15" s="127"/>
      <c r="G15" s="127"/>
      <c r="H15" s="127"/>
      <c r="I15" s="127"/>
      <c r="J15" s="127"/>
      <c r="K15" s="127"/>
      <c r="L15" s="145"/>
    </row>
    <row r="16" spans="1:12" x14ac:dyDescent="0.3">
      <c r="B16" s="132" t="s">
        <v>50</v>
      </c>
      <c r="C16" s="133"/>
      <c r="D16" s="133"/>
      <c r="E16" s="134"/>
      <c r="F16" s="133">
        <f t="shared" ref="F16:K16" si="1">F4+F14</f>
        <v>38</v>
      </c>
      <c r="G16" s="133">
        <f t="shared" si="1"/>
        <v>30</v>
      </c>
      <c r="H16" s="133">
        <f t="shared" si="1"/>
        <v>62</v>
      </c>
      <c r="I16" s="133">
        <f t="shared" si="1"/>
        <v>50</v>
      </c>
      <c r="J16" s="133">
        <f t="shared" si="1"/>
        <v>20</v>
      </c>
      <c r="K16" s="133">
        <f t="shared" si="1"/>
        <v>50</v>
      </c>
      <c r="L16" s="135">
        <f>SUM(F16:K16)</f>
        <v>250</v>
      </c>
    </row>
  </sheetData>
  <pageMargins left="0.75" right="0.75" top="1" bottom="1" header="0.5" footer="0.5"/>
  <pageSetup paperSize="9"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ABAFE-2392-4018-B90F-507CF12D597A}">
  <dimension ref="A1:J36"/>
  <sheetViews>
    <sheetView zoomScaleNormal="100" workbookViewId="0"/>
  </sheetViews>
  <sheetFormatPr defaultColWidth="9.109375" defaultRowHeight="14.4" x14ac:dyDescent="0.3"/>
  <cols>
    <col min="1" max="1" width="2.44140625" style="147" customWidth="1"/>
    <col min="2" max="2" width="4.6640625" style="147" customWidth="1"/>
    <col min="3" max="3" width="14" style="147" bestFit="1" customWidth="1"/>
    <col min="4" max="9" width="4.33203125" style="147" bestFit="1" customWidth="1"/>
    <col min="10" max="10" width="5.77734375" style="147" customWidth="1"/>
    <col min="11" max="16384" width="9.109375" style="147"/>
  </cols>
  <sheetData>
    <row r="1" spans="1:10" ht="15.6" x14ac:dyDescent="0.3">
      <c r="A1" s="146" t="s">
        <v>309</v>
      </c>
    </row>
    <row r="2" spans="1:10" x14ac:dyDescent="0.3">
      <c r="C2" s="148"/>
    </row>
    <row r="3" spans="1:10" x14ac:dyDescent="0.3">
      <c r="B3" s="436"/>
      <c r="C3" s="437"/>
      <c r="D3" s="735" t="s">
        <v>269</v>
      </c>
      <c r="E3" s="736"/>
      <c r="F3" s="736"/>
      <c r="G3" s="736"/>
      <c r="H3" s="736"/>
      <c r="I3" s="736"/>
      <c r="J3" s="737" t="s">
        <v>28</v>
      </c>
    </row>
    <row r="4" spans="1:10" ht="57.6" thickBot="1" x14ac:dyDescent="0.35">
      <c r="B4" s="438"/>
      <c r="C4" s="153" t="s">
        <v>267</v>
      </c>
      <c r="D4" s="154" t="s">
        <v>0</v>
      </c>
      <c r="E4" s="154" t="s">
        <v>14</v>
      </c>
      <c r="F4" s="154" t="s">
        <v>7</v>
      </c>
      <c r="G4" s="154" t="s">
        <v>15</v>
      </c>
      <c r="H4" s="155" t="s">
        <v>1</v>
      </c>
      <c r="I4" s="156" t="s">
        <v>13</v>
      </c>
      <c r="J4" s="738"/>
    </row>
    <row r="5" spans="1:10" ht="15" thickBot="1" x14ac:dyDescent="0.35">
      <c r="B5" s="732" t="s">
        <v>270</v>
      </c>
      <c r="C5" s="157" t="s">
        <v>0</v>
      </c>
      <c r="D5" s="439">
        <v>38</v>
      </c>
      <c r="E5" s="440"/>
      <c r="F5" s="440">
        <v>2</v>
      </c>
      <c r="G5" s="440"/>
      <c r="H5" s="440"/>
      <c r="I5" s="441"/>
      <c r="J5" s="442">
        <f>+SUM(D5:I5)</f>
        <v>40</v>
      </c>
    </row>
    <row r="6" spans="1:10" ht="15" thickBot="1" x14ac:dyDescent="0.35">
      <c r="B6" s="733"/>
      <c r="C6" s="158" t="s">
        <v>14</v>
      </c>
      <c r="D6" s="443"/>
      <c r="E6" s="439">
        <v>30</v>
      </c>
      <c r="F6" s="444"/>
      <c r="G6" s="445"/>
      <c r="H6" s="445"/>
      <c r="I6" s="446"/>
      <c r="J6" s="447">
        <f t="shared" ref="J6:J11" si="0">+SUM(D6:I6)</f>
        <v>30</v>
      </c>
    </row>
    <row r="7" spans="1:10" ht="15" thickBot="1" x14ac:dyDescent="0.35">
      <c r="B7" s="733"/>
      <c r="C7" s="158" t="s">
        <v>7</v>
      </c>
      <c r="D7" s="443"/>
      <c r="E7" s="448"/>
      <c r="F7" s="439">
        <v>60</v>
      </c>
      <c r="G7" s="444"/>
      <c r="H7" s="445"/>
      <c r="I7" s="446"/>
      <c r="J7" s="447">
        <f t="shared" si="0"/>
        <v>60</v>
      </c>
    </row>
    <row r="8" spans="1:10" ht="15" thickBot="1" x14ac:dyDescent="0.35">
      <c r="B8" s="733"/>
      <c r="C8" s="158" t="s">
        <v>15</v>
      </c>
      <c r="D8" s="443"/>
      <c r="E8" s="446"/>
      <c r="F8" s="448"/>
      <c r="G8" s="439">
        <v>50</v>
      </c>
      <c r="H8" s="444"/>
      <c r="I8" s="446"/>
      <c r="J8" s="447">
        <f t="shared" si="0"/>
        <v>50</v>
      </c>
    </row>
    <row r="9" spans="1:10" ht="15" thickBot="1" x14ac:dyDescent="0.35">
      <c r="B9" s="733"/>
      <c r="C9" s="158" t="s">
        <v>1</v>
      </c>
      <c r="D9" s="443"/>
      <c r="E9" s="446"/>
      <c r="F9" s="445"/>
      <c r="G9" s="448"/>
      <c r="H9" s="439">
        <v>20</v>
      </c>
      <c r="I9" s="449"/>
      <c r="J9" s="447">
        <f t="shared" si="0"/>
        <v>20</v>
      </c>
    </row>
    <row r="10" spans="1:10" ht="15" thickBot="1" x14ac:dyDescent="0.35">
      <c r="B10" s="734"/>
      <c r="C10" s="159" t="s">
        <v>13</v>
      </c>
      <c r="D10" s="450"/>
      <c r="E10" s="451"/>
      <c r="F10" s="452"/>
      <c r="G10" s="452"/>
      <c r="H10" s="453"/>
      <c r="I10" s="454">
        <v>50</v>
      </c>
      <c r="J10" s="455">
        <f t="shared" si="0"/>
        <v>50</v>
      </c>
    </row>
    <row r="11" spans="1:10" ht="19.2" customHeight="1" thickBot="1" x14ac:dyDescent="0.35">
      <c r="B11" s="730" t="s">
        <v>29</v>
      </c>
      <c r="C11" s="731"/>
      <c r="D11" s="456">
        <f t="shared" ref="D11:I11" si="1">SUM(D5:D10)</f>
        <v>38</v>
      </c>
      <c r="E11" s="457">
        <f t="shared" si="1"/>
        <v>30</v>
      </c>
      <c r="F11" s="457">
        <f t="shared" si="1"/>
        <v>62</v>
      </c>
      <c r="G11" s="457">
        <f t="shared" si="1"/>
        <v>50</v>
      </c>
      <c r="H11" s="457">
        <f t="shared" si="1"/>
        <v>20</v>
      </c>
      <c r="I11" s="458">
        <f t="shared" si="1"/>
        <v>50</v>
      </c>
      <c r="J11" s="459">
        <f t="shared" si="0"/>
        <v>250</v>
      </c>
    </row>
    <row r="12" spans="1:10" x14ac:dyDescent="0.3">
      <c r="C12" s="149"/>
      <c r="D12" s="150"/>
      <c r="E12" s="150"/>
      <c r="F12" s="150"/>
      <c r="G12" s="150"/>
      <c r="H12" s="150"/>
      <c r="I12" s="150"/>
      <c r="J12" s="150"/>
    </row>
    <row r="13" spans="1:10" x14ac:dyDescent="0.3">
      <c r="D13" s="150"/>
      <c r="E13" s="150"/>
      <c r="F13" s="150"/>
      <c r="G13" s="150"/>
      <c r="H13" s="150"/>
      <c r="I13" s="150"/>
      <c r="J13" s="150"/>
    </row>
    <row r="14" spans="1:10" x14ac:dyDescent="0.3">
      <c r="C14" s="151"/>
      <c r="D14" s="150"/>
      <c r="E14" s="150"/>
      <c r="F14" s="150"/>
      <c r="G14" s="150"/>
      <c r="H14" s="150"/>
      <c r="I14" s="150"/>
      <c r="J14" s="150"/>
    </row>
    <row r="15" spans="1:10" x14ac:dyDescent="0.3">
      <c r="C15" s="152"/>
      <c r="D15" s="150"/>
      <c r="E15" s="150"/>
      <c r="F15" s="150"/>
      <c r="G15" s="150"/>
      <c r="H15" s="150"/>
      <c r="I15" s="150"/>
      <c r="J15" s="150"/>
    </row>
    <row r="16" spans="1:10" x14ac:dyDescent="0.3">
      <c r="C16" s="152"/>
      <c r="D16" s="150"/>
      <c r="E16" s="150"/>
      <c r="F16" s="150"/>
      <c r="G16" s="150"/>
      <c r="H16" s="150"/>
      <c r="I16" s="150"/>
      <c r="J16" s="150"/>
    </row>
    <row r="17" spans="3:3" x14ac:dyDescent="0.3">
      <c r="C17" s="152"/>
    </row>
    <row r="18" spans="3:3" x14ac:dyDescent="0.3">
      <c r="C18" s="152"/>
    </row>
    <row r="19" spans="3:3" x14ac:dyDescent="0.3">
      <c r="C19" s="152"/>
    </row>
    <row r="20" spans="3:3" x14ac:dyDescent="0.3">
      <c r="C20" s="152"/>
    </row>
    <row r="31" spans="3:3" x14ac:dyDescent="0.3">
      <c r="C31" s="148"/>
    </row>
    <row r="32" spans="3:3" x14ac:dyDescent="0.3">
      <c r="C32" s="148"/>
    </row>
    <row r="33" spans="3:3" x14ac:dyDescent="0.3">
      <c r="C33" s="148"/>
    </row>
    <row r="34" spans="3:3" x14ac:dyDescent="0.3">
      <c r="C34" s="148"/>
    </row>
    <row r="35" spans="3:3" x14ac:dyDescent="0.3">
      <c r="C35" s="148"/>
    </row>
    <row r="36" spans="3:3" x14ac:dyDescent="0.3">
      <c r="C36" s="148"/>
    </row>
  </sheetData>
  <mergeCells count="4">
    <mergeCell ref="B11:C11"/>
    <mergeCell ref="B5:B10"/>
    <mergeCell ref="D3:I3"/>
    <mergeCell ref="J3:J4"/>
  </mergeCells>
  <conditionalFormatting sqref="D5:J11">
    <cfRule type="expression" dxfId="0" priority="1">
      <formula>Answers=1</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3CD42-E71E-DD40-B71F-4E8D1568FB4B}">
  <dimension ref="A1:J102"/>
  <sheetViews>
    <sheetView zoomScale="85" zoomScaleNormal="85" workbookViewId="0"/>
  </sheetViews>
  <sheetFormatPr defaultColWidth="11.5546875" defaultRowHeight="14.4" x14ac:dyDescent="0.3"/>
  <cols>
    <col min="2" max="2" width="21.77734375" customWidth="1"/>
    <col min="3" max="3" width="19.109375" customWidth="1"/>
    <col min="4" max="4" width="25.6640625" customWidth="1"/>
    <col min="5" max="5" width="17.33203125" customWidth="1"/>
    <col min="9" max="10" width="10.77734375" style="2"/>
  </cols>
  <sheetData>
    <row r="1" spans="1:8" ht="18" x14ac:dyDescent="0.35">
      <c r="A1" s="616" t="s">
        <v>334</v>
      </c>
    </row>
    <row r="3" spans="1:8" x14ac:dyDescent="0.3">
      <c r="A3" s="208" t="s">
        <v>0</v>
      </c>
      <c r="B3" s="208"/>
      <c r="C3" s="208"/>
      <c r="D3" s="208"/>
      <c r="E3" s="208"/>
      <c r="F3" s="208"/>
      <c r="G3" s="208"/>
      <c r="H3" s="208"/>
    </row>
    <row r="4" spans="1:8" ht="16.95" customHeight="1" x14ac:dyDescent="0.3">
      <c r="A4" s="339"/>
      <c r="B4" s="739" t="s">
        <v>93</v>
      </c>
      <c r="C4" s="740"/>
      <c r="D4" s="283" t="s">
        <v>95</v>
      </c>
      <c r="E4" s="490" t="s">
        <v>108</v>
      </c>
      <c r="F4" s="741" t="s">
        <v>109</v>
      </c>
      <c r="G4" s="742"/>
      <c r="H4" s="743"/>
    </row>
    <row r="5" spans="1:8" ht="15.6" x14ac:dyDescent="0.3">
      <c r="A5" s="339"/>
      <c r="B5" s="51"/>
      <c r="C5" s="160"/>
      <c r="D5" s="160"/>
      <c r="E5" s="160"/>
      <c r="F5" s="320" t="s">
        <v>28</v>
      </c>
      <c r="G5" s="321" t="s">
        <v>29</v>
      </c>
      <c r="H5" s="577" t="s">
        <v>330</v>
      </c>
    </row>
    <row r="6" spans="1:8" ht="16.2" thickBot="1" x14ac:dyDescent="0.35">
      <c r="A6" s="339"/>
      <c r="B6" s="307" t="s">
        <v>190</v>
      </c>
      <c r="C6" s="301" t="s">
        <v>191</v>
      </c>
      <c r="D6" s="301" t="s">
        <v>192</v>
      </c>
      <c r="E6" s="301" t="s">
        <v>193</v>
      </c>
      <c r="F6" s="303" t="s">
        <v>194</v>
      </c>
      <c r="G6" s="302" t="s">
        <v>195</v>
      </c>
      <c r="H6" s="684" t="s">
        <v>196</v>
      </c>
    </row>
    <row r="7" spans="1:8" ht="31.2" x14ac:dyDescent="0.3">
      <c r="A7" s="339"/>
      <c r="B7" s="52" t="s">
        <v>100</v>
      </c>
      <c r="C7" s="160" t="s">
        <v>94</v>
      </c>
      <c r="D7" s="288" t="s">
        <v>205</v>
      </c>
      <c r="E7" s="434" t="s">
        <v>203</v>
      </c>
      <c r="F7" s="477">
        <v>0.31</v>
      </c>
      <c r="G7" s="478">
        <v>0.28999999999999998</v>
      </c>
      <c r="H7" s="590">
        <f>G7-F7</f>
        <v>-2.0000000000000018E-2</v>
      </c>
    </row>
    <row r="8" spans="1:8" ht="15.6" x14ac:dyDescent="0.3">
      <c r="A8" s="339"/>
      <c r="B8" s="51"/>
      <c r="C8" s="160"/>
      <c r="D8" s="160"/>
      <c r="E8" s="160"/>
      <c r="F8" s="479"/>
      <c r="G8" s="480"/>
      <c r="H8" s="590"/>
    </row>
    <row r="9" spans="1:8" ht="15.6" x14ac:dyDescent="0.3">
      <c r="A9" s="339"/>
      <c r="B9" s="51"/>
      <c r="C9" s="160" t="s">
        <v>96</v>
      </c>
      <c r="D9" s="160" t="s">
        <v>161</v>
      </c>
      <c r="E9" s="160" t="s">
        <v>162</v>
      </c>
      <c r="F9" s="479">
        <v>100</v>
      </c>
      <c r="G9" s="480">
        <v>95</v>
      </c>
      <c r="H9" s="590">
        <f>G9-F9</f>
        <v>-5</v>
      </c>
    </row>
    <row r="10" spans="1:8" ht="31.2" x14ac:dyDescent="0.3">
      <c r="A10" s="339"/>
      <c r="B10" s="51"/>
      <c r="C10" s="160"/>
      <c r="D10" s="288" t="s">
        <v>163</v>
      </c>
      <c r="E10" s="288" t="s">
        <v>164</v>
      </c>
      <c r="F10" s="479">
        <v>18</v>
      </c>
      <c r="G10" s="480">
        <v>17</v>
      </c>
      <c r="H10" s="590">
        <f>G10-F10</f>
        <v>-1</v>
      </c>
    </row>
    <row r="11" spans="1:8" ht="15.6" x14ac:dyDescent="0.3">
      <c r="A11" s="339"/>
      <c r="B11" s="51"/>
      <c r="C11" s="160"/>
      <c r="D11" s="160"/>
      <c r="E11" s="160"/>
      <c r="F11" s="479"/>
      <c r="G11" s="480"/>
      <c r="H11" s="590"/>
    </row>
    <row r="12" spans="1:8" ht="15.6" x14ac:dyDescent="0.3">
      <c r="A12" s="339"/>
      <c r="B12" s="310" t="s">
        <v>101</v>
      </c>
      <c r="C12" s="55" t="s">
        <v>97</v>
      </c>
      <c r="D12" s="55" t="s">
        <v>165</v>
      </c>
      <c r="E12" s="55" t="s">
        <v>117</v>
      </c>
      <c r="F12" s="481">
        <v>6</v>
      </c>
      <c r="G12" s="482">
        <v>5</v>
      </c>
      <c r="H12" s="591">
        <f>G12-F12</f>
        <v>-1</v>
      </c>
    </row>
    <row r="13" spans="1:8" ht="15.6" x14ac:dyDescent="0.3">
      <c r="A13" s="339"/>
      <c r="B13" s="51"/>
      <c r="C13" s="160"/>
      <c r="D13" s="160"/>
      <c r="E13" s="160"/>
      <c r="F13" s="479"/>
      <c r="G13" s="480"/>
      <c r="H13" s="590"/>
    </row>
    <row r="14" spans="1:8" ht="15.6" x14ac:dyDescent="0.3">
      <c r="A14" s="339"/>
      <c r="B14" s="51"/>
      <c r="C14" s="160" t="s">
        <v>98</v>
      </c>
      <c r="D14" s="288" t="s">
        <v>148</v>
      </c>
      <c r="E14" s="160" t="s">
        <v>140</v>
      </c>
      <c r="F14" s="479">
        <v>81</v>
      </c>
      <c r="G14" s="480">
        <v>75</v>
      </c>
      <c r="H14" s="590">
        <f>G14-F14</f>
        <v>-6</v>
      </c>
    </row>
    <row r="15" spans="1:8" ht="15.6" x14ac:dyDescent="0.3">
      <c r="A15" s="339"/>
      <c r="B15" s="51"/>
      <c r="C15" s="160"/>
      <c r="D15" s="160"/>
      <c r="E15" s="160"/>
      <c r="F15" s="479"/>
      <c r="G15" s="480"/>
      <c r="H15" s="590"/>
    </row>
    <row r="16" spans="1:8" ht="15.6" x14ac:dyDescent="0.3">
      <c r="A16" s="339"/>
      <c r="B16" s="51"/>
      <c r="C16" s="160" t="s">
        <v>99</v>
      </c>
      <c r="D16" s="160" t="s">
        <v>204</v>
      </c>
      <c r="E16" s="434" t="s">
        <v>203</v>
      </c>
      <c r="F16" s="479">
        <v>0.65</v>
      </c>
      <c r="G16" s="480">
        <v>0.63</v>
      </c>
      <c r="H16" s="590">
        <f>G16-F16</f>
        <v>-2.0000000000000018E-2</v>
      </c>
    </row>
    <row r="17" spans="1:8" ht="15.6" x14ac:dyDescent="0.3">
      <c r="A17" s="339"/>
      <c r="B17" s="51"/>
      <c r="C17" s="160"/>
      <c r="D17" s="160"/>
      <c r="E17" s="160"/>
      <c r="F17" s="479"/>
      <c r="G17" s="480"/>
      <c r="H17" s="592"/>
    </row>
    <row r="18" spans="1:8" ht="15.6" x14ac:dyDescent="0.3">
      <c r="A18" s="339"/>
      <c r="B18" s="571" t="s">
        <v>331</v>
      </c>
      <c r="C18" s="572"/>
      <c r="D18" s="573" t="s">
        <v>206</v>
      </c>
      <c r="E18" s="572" t="s">
        <v>140</v>
      </c>
      <c r="F18" s="574">
        <v>74</v>
      </c>
      <c r="G18" s="575">
        <v>59</v>
      </c>
      <c r="H18" s="593">
        <f>G18-F18</f>
        <v>-15</v>
      </c>
    </row>
    <row r="19" spans="1:8" ht="15.6" x14ac:dyDescent="0.3">
      <c r="A19" s="339"/>
      <c r="B19" s="339"/>
      <c r="C19" s="41"/>
      <c r="D19" s="41"/>
      <c r="E19" s="41"/>
      <c r="F19" s="160"/>
      <c r="G19" s="160"/>
    </row>
    <row r="20" spans="1:8" x14ac:dyDescent="0.3">
      <c r="A20" s="209" t="s">
        <v>14</v>
      </c>
      <c r="B20" s="209"/>
      <c r="C20" s="209"/>
      <c r="D20" s="209"/>
      <c r="E20" s="209"/>
      <c r="F20" s="209"/>
      <c r="G20" s="209"/>
      <c r="H20" s="209"/>
    </row>
    <row r="21" spans="1:8" ht="16.95" customHeight="1" x14ac:dyDescent="0.3">
      <c r="A21" s="41"/>
      <c r="B21" s="739" t="s">
        <v>93</v>
      </c>
      <c r="C21" s="740"/>
      <c r="D21" s="283" t="s">
        <v>95</v>
      </c>
      <c r="E21" s="490" t="s">
        <v>108</v>
      </c>
      <c r="F21" s="741" t="s">
        <v>109</v>
      </c>
      <c r="G21" s="742"/>
      <c r="H21" s="743"/>
    </row>
    <row r="22" spans="1:8" ht="15.6" x14ac:dyDescent="0.3">
      <c r="A22" s="41"/>
      <c r="B22" s="51"/>
      <c r="C22" s="160"/>
      <c r="D22" s="160"/>
      <c r="E22" s="160"/>
      <c r="F22" s="320" t="s">
        <v>28</v>
      </c>
      <c r="G22" s="321" t="s">
        <v>29</v>
      </c>
      <c r="H22" s="577" t="s">
        <v>330</v>
      </c>
    </row>
    <row r="23" spans="1:8" ht="16.2" thickBot="1" x14ac:dyDescent="0.35">
      <c r="A23" s="41"/>
      <c r="B23" s="307" t="s">
        <v>190</v>
      </c>
      <c r="C23" s="301" t="s">
        <v>191</v>
      </c>
      <c r="D23" s="301" t="s">
        <v>192</v>
      </c>
      <c r="E23" s="301" t="s">
        <v>193</v>
      </c>
      <c r="F23" s="303" t="s">
        <v>194</v>
      </c>
      <c r="G23" s="302" t="s">
        <v>195</v>
      </c>
      <c r="H23" s="576" t="s">
        <v>196</v>
      </c>
    </row>
    <row r="24" spans="1:8" ht="15.6" x14ac:dyDescent="0.3">
      <c r="A24" s="41"/>
      <c r="B24" s="52" t="s">
        <v>100</v>
      </c>
      <c r="C24" s="160" t="s">
        <v>94</v>
      </c>
      <c r="D24" s="288" t="s">
        <v>102</v>
      </c>
      <c r="E24" s="435" t="s">
        <v>113</v>
      </c>
      <c r="F24" s="477">
        <v>5</v>
      </c>
      <c r="G24" s="478">
        <v>5.5</v>
      </c>
      <c r="H24" s="590">
        <f>G24-F24</f>
        <v>0.5</v>
      </c>
    </row>
    <row r="25" spans="1:8" ht="15.6" x14ac:dyDescent="0.3">
      <c r="A25" s="41"/>
      <c r="B25" s="51"/>
      <c r="C25" s="160"/>
      <c r="D25" s="160"/>
      <c r="E25" s="160"/>
      <c r="F25" s="479"/>
      <c r="G25" s="480"/>
      <c r="H25" s="590"/>
    </row>
    <row r="26" spans="1:8" ht="15.6" x14ac:dyDescent="0.3">
      <c r="A26" s="41"/>
      <c r="B26" s="51"/>
      <c r="C26" s="160" t="s">
        <v>96</v>
      </c>
      <c r="D26" s="160" t="s">
        <v>103</v>
      </c>
      <c r="E26" s="160" t="s">
        <v>115</v>
      </c>
      <c r="F26" s="479">
        <v>1.1000000000000001</v>
      </c>
      <c r="G26" s="480">
        <v>0.9</v>
      </c>
      <c r="H26" s="590">
        <f>G26-F26</f>
        <v>-0.20000000000000007</v>
      </c>
    </row>
    <row r="27" spans="1:8" ht="31.2" x14ac:dyDescent="0.3">
      <c r="A27" s="41"/>
      <c r="B27" s="51"/>
      <c r="C27" s="160"/>
      <c r="D27" s="510" t="s">
        <v>153</v>
      </c>
      <c r="E27" s="288" t="s">
        <v>116</v>
      </c>
      <c r="F27" s="479">
        <v>4.2</v>
      </c>
      <c r="G27" s="480">
        <v>3.5</v>
      </c>
      <c r="H27" s="590">
        <f>G27-F27</f>
        <v>-0.70000000000000018</v>
      </c>
    </row>
    <row r="28" spans="1:8" ht="15.6" x14ac:dyDescent="0.3">
      <c r="A28" s="41"/>
      <c r="B28" s="51"/>
      <c r="C28" s="160"/>
      <c r="D28" s="160"/>
      <c r="E28" s="160"/>
      <c r="F28" s="479"/>
      <c r="G28" s="480"/>
      <c r="H28" s="590"/>
    </row>
    <row r="29" spans="1:8" ht="15.6" x14ac:dyDescent="0.3">
      <c r="A29" s="41"/>
      <c r="B29" s="310" t="s">
        <v>101</v>
      </c>
      <c r="C29" s="55" t="s">
        <v>97</v>
      </c>
      <c r="D29" s="55" t="s">
        <v>104</v>
      </c>
      <c r="E29" s="55" t="s">
        <v>117</v>
      </c>
      <c r="F29" s="481">
        <v>35</v>
      </c>
      <c r="G29" s="482">
        <v>34</v>
      </c>
      <c r="H29" s="591">
        <f>G29-F29</f>
        <v>-1</v>
      </c>
    </row>
    <row r="30" spans="1:8" ht="15.6" x14ac:dyDescent="0.3">
      <c r="A30" s="41"/>
      <c r="B30" s="51"/>
      <c r="C30" s="160"/>
      <c r="D30" s="160"/>
      <c r="E30" s="160"/>
      <c r="F30" s="479"/>
      <c r="G30" s="480"/>
      <c r="H30" s="590"/>
    </row>
    <row r="31" spans="1:8" ht="46.8" x14ac:dyDescent="0.3">
      <c r="A31" s="41"/>
      <c r="B31" s="51"/>
      <c r="C31" s="160" t="s">
        <v>98</v>
      </c>
      <c r="D31" s="288" t="s">
        <v>105</v>
      </c>
      <c r="E31" s="160" t="s">
        <v>118</v>
      </c>
      <c r="F31" s="479">
        <v>12.5</v>
      </c>
      <c r="G31" s="480">
        <v>17</v>
      </c>
      <c r="H31" s="590">
        <f>G31-F31</f>
        <v>4.5</v>
      </c>
    </row>
    <row r="32" spans="1:8" ht="15.6" x14ac:dyDescent="0.3">
      <c r="A32" s="41"/>
      <c r="B32" s="51"/>
      <c r="C32" s="160"/>
      <c r="D32" s="160"/>
      <c r="E32" s="160"/>
      <c r="F32" s="479"/>
      <c r="G32" s="480"/>
      <c r="H32" s="590"/>
    </row>
    <row r="33" spans="1:8" ht="15.6" x14ac:dyDescent="0.3">
      <c r="A33" s="41"/>
      <c r="B33" s="51"/>
      <c r="C33" s="160" t="s">
        <v>99</v>
      </c>
      <c r="D33" s="160" t="s">
        <v>106</v>
      </c>
      <c r="E33" s="289" t="s">
        <v>119</v>
      </c>
      <c r="F33" s="479">
        <v>2.5</v>
      </c>
      <c r="G33" s="480">
        <v>2.4</v>
      </c>
      <c r="H33" s="590">
        <f>G33-F33</f>
        <v>-0.10000000000000009</v>
      </c>
    </row>
    <row r="34" spans="1:8" ht="15.6" x14ac:dyDescent="0.3">
      <c r="A34" s="41"/>
      <c r="B34" s="51"/>
      <c r="C34" s="160"/>
      <c r="D34" s="160"/>
      <c r="E34" s="160"/>
      <c r="F34" s="479"/>
      <c r="G34" s="480"/>
      <c r="H34" s="592"/>
    </row>
    <row r="35" spans="1:8" ht="31.2" x14ac:dyDescent="0.3">
      <c r="A35" s="41"/>
      <c r="B35" s="571" t="s">
        <v>331</v>
      </c>
      <c r="C35" s="572"/>
      <c r="D35" s="573" t="s">
        <v>107</v>
      </c>
      <c r="E35" s="594" t="s">
        <v>118</v>
      </c>
      <c r="F35" s="574">
        <v>40</v>
      </c>
      <c r="G35" s="575">
        <v>40</v>
      </c>
      <c r="H35" s="593">
        <f>G35-F35</f>
        <v>0</v>
      </c>
    </row>
    <row r="36" spans="1:8" ht="15.6" x14ac:dyDescent="0.3">
      <c r="A36" s="41"/>
      <c r="B36" s="41"/>
      <c r="C36" s="41"/>
      <c r="D36" s="41"/>
      <c r="E36" s="41"/>
      <c r="F36" s="160"/>
      <c r="G36" s="160"/>
    </row>
    <row r="37" spans="1:8" x14ac:dyDescent="0.3">
      <c r="A37" s="216" t="s">
        <v>7</v>
      </c>
      <c r="B37" s="216"/>
      <c r="C37" s="216"/>
      <c r="D37" s="216"/>
      <c r="E37" s="216"/>
      <c r="F37" s="216"/>
      <c r="G37" s="216"/>
      <c r="H37" s="216"/>
    </row>
    <row r="38" spans="1:8" ht="16.95" customHeight="1" x14ac:dyDescent="0.3">
      <c r="A38" s="41"/>
      <c r="B38" s="739" t="s">
        <v>93</v>
      </c>
      <c r="C38" s="740"/>
      <c r="D38" s="283" t="s">
        <v>95</v>
      </c>
      <c r="E38" s="490" t="s">
        <v>108</v>
      </c>
      <c r="F38" s="741" t="s">
        <v>109</v>
      </c>
      <c r="G38" s="742"/>
      <c r="H38" s="743"/>
    </row>
    <row r="39" spans="1:8" ht="15.6" x14ac:dyDescent="0.3">
      <c r="A39" s="41"/>
      <c r="B39" s="51"/>
      <c r="C39" s="160"/>
      <c r="D39" s="160"/>
      <c r="E39" s="160"/>
      <c r="F39" s="320" t="s">
        <v>28</v>
      </c>
      <c r="G39" s="321" t="s">
        <v>29</v>
      </c>
      <c r="H39" s="577" t="s">
        <v>330</v>
      </c>
    </row>
    <row r="40" spans="1:8" ht="16.2" thickBot="1" x14ac:dyDescent="0.35">
      <c r="A40" s="41"/>
      <c r="B40" s="307" t="s">
        <v>190</v>
      </c>
      <c r="C40" s="301" t="s">
        <v>191</v>
      </c>
      <c r="D40" s="301" t="s">
        <v>192</v>
      </c>
      <c r="E40" s="301" t="s">
        <v>193</v>
      </c>
      <c r="F40" s="303" t="s">
        <v>194</v>
      </c>
      <c r="G40" s="302" t="s">
        <v>195</v>
      </c>
      <c r="H40" s="576" t="s">
        <v>196</v>
      </c>
    </row>
    <row r="41" spans="1:8" ht="31.2" x14ac:dyDescent="0.3">
      <c r="A41" s="41"/>
      <c r="B41" s="52" t="s">
        <v>100</v>
      </c>
      <c r="C41" s="160" t="s">
        <v>94</v>
      </c>
      <c r="D41" s="288" t="s">
        <v>205</v>
      </c>
      <c r="E41" s="289" t="s">
        <v>203</v>
      </c>
      <c r="F41" s="477">
        <v>-0.15</v>
      </c>
      <c r="G41" s="478">
        <v>-0.13</v>
      </c>
      <c r="H41" s="597">
        <f>G41-F41</f>
        <v>1.999999999999999E-2</v>
      </c>
    </row>
    <row r="42" spans="1:8" ht="15.6" x14ac:dyDescent="0.3">
      <c r="A42" s="41"/>
      <c r="B42" s="51"/>
      <c r="C42" s="160"/>
      <c r="D42" s="160"/>
      <c r="E42" s="160"/>
      <c r="F42" s="479"/>
      <c r="G42" s="480"/>
      <c r="H42" s="590"/>
    </row>
    <row r="43" spans="1:8" ht="15.6" x14ac:dyDescent="0.3">
      <c r="A43" s="41"/>
      <c r="B43" s="51"/>
      <c r="C43" s="160" t="s">
        <v>96</v>
      </c>
      <c r="D43" s="160" t="s">
        <v>133</v>
      </c>
      <c r="E43" s="160" t="s">
        <v>134</v>
      </c>
      <c r="F43" s="479">
        <v>25.6</v>
      </c>
      <c r="G43" s="480">
        <v>24.8</v>
      </c>
      <c r="H43" s="590">
        <f>G43-F43</f>
        <v>-0.80000000000000071</v>
      </c>
    </row>
    <row r="44" spans="1:8" ht="15.6" x14ac:dyDescent="0.3">
      <c r="A44" s="41"/>
      <c r="B44" s="51"/>
      <c r="C44" s="298"/>
      <c r="D44" s="298"/>
      <c r="E44" s="298"/>
      <c r="F44" s="533"/>
      <c r="G44" s="534"/>
      <c r="H44" s="592"/>
    </row>
    <row r="45" spans="1:8" ht="31.2" x14ac:dyDescent="0.3">
      <c r="A45" s="41"/>
      <c r="B45" s="310" t="s">
        <v>101</v>
      </c>
      <c r="C45" s="55" t="s">
        <v>97</v>
      </c>
      <c r="D45" s="323" t="s">
        <v>135</v>
      </c>
      <c r="E45" s="323" t="s">
        <v>136</v>
      </c>
      <c r="F45" s="481">
        <v>71</v>
      </c>
      <c r="G45" s="482">
        <v>70</v>
      </c>
      <c r="H45" s="590">
        <f>G45-F45</f>
        <v>-1</v>
      </c>
    </row>
    <row r="46" spans="1:8" ht="15.6" x14ac:dyDescent="0.3">
      <c r="A46" s="41"/>
      <c r="B46" s="51"/>
      <c r="C46" s="160"/>
      <c r="D46" s="160"/>
      <c r="E46" s="160"/>
      <c r="F46" s="479"/>
      <c r="G46" s="480"/>
      <c r="H46" s="590"/>
    </row>
    <row r="47" spans="1:8" ht="31.2" x14ac:dyDescent="0.3">
      <c r="A47" s="41"/>
      <c r="B47" s="51"/>
      <c r="C47" s="160" t="s">
        <v>98</v>
      </c>
      <c r="D47" s="288" t="s">
        <v>137</v>
      </c>
      <c r="E47" s="288" t="s">
        <v>138</v>
      </c>
      <c r="F47" s="479">
        <v>0.43</v>
      </c>
      <c r="G47" s="480">
        <v>0.48</v>
      </c>
      <c r="H47" s="590">
        <f>G47-F47</f>
        <v>4.9999999999999989E-2</v>
      </c>
    </row>
    <row r="48" spans="1:8" ht="15.6" x14ac:dyDescent="0.3">
      <c r="A48" s="41"/>
      <c r="B48" s="51"/>
      <c r="C48" s="160"/>
      <c r="D48" s="288" t="s">
        <v>139</v>
      </c>
      <c r="E48" s="288" t="s">
        <v>140</v>
      </c>
      <c r="F48" s="479">
        <v>7.5</v>
      </c>
      <c r="G48" s="480">
        <v>7.6</v>
      </c>
      <c r="H48" s="590">
        <f>G48-F48</f>
        <v>9.9999999999999645E-2</v>
      </c>
    </row>
    <row r="49" spans="1:8" ht="15.6" x14ac:dyDescent="0.3">
      <c r="A49" s="41"/>
      <c r="B49" s="51"/>
      <c r="C49" s="160"/>
      <c r="D49" s="160"/>
      <c r="E49" s="160"/>
      <c r="F49" s="479"/>
      <c r="G49" s="480"/>
      <c r="H49" s="590"/>
    </row>
    <row r="50" spans="1:8" ht="15.6" x14ac:dyDescent="0.3">
      <c r="A50" s="41"/>
      <c r="B50" s="51"/>
      <c r="C50" s="160" t="s">
        <v>99</v>
      </c>
      <c r="D50" s="160" t="s">
        <v>141</v>
      </c>
      <c r="E50" s="160" t="s">
        <v>142</v>
      </c>
      <c r="F50" s="479">
        <v>0.92</v>
      </c>
      <c r="G50" s="480">
        <v>0.94</v>
      </c>
      <c r="H50" s="590">
        <f>G50-F50</f>
        <v>1.9999999999999907E-2</v>
      </c>
    </row>
    <row r="51" spans="1:8" ht="15.6" x14ac:dyDescent="0.3">
      <c r="A51" s="41"/>
      <c r="B51" s="51"/>
      <c r="C51" s="160"/>
      <c r="D51" s="160"/>
      <c r="E51" s="160"/>
      <c r="F51" s="479"/>
      <c r="G51" s="480"/>
      <c r="H51" s="592"/>
    </row>
    <row r="52" spans="1:8" ht="31.2" x14ac:dyDescent="0.3">
      <c r="A52" s="41"/>
      <c r="B52" s="571" t="s">
        <v>331</v>
      </c>
      <c r="C52" s="572"/>
      <c r="D52" s="573" t="s">
        <v>143</v>
      </c>
      <c r="E52" s="573" t="s">
        <v>140</v>
      </c>
      <c r="F52" s="574">
        <v>5.0999999999999996</v>
      </c>
      <c r="G52" s="575">
        <v>4.9000000000000004</v>
      </c>
      <c r="H52" s="592">
        <f>G52-F52</f>
        <v>-0.19999999999999929</v>
      </c>
    </row>
    <row r="53" spans="1:8" ht="15.6" x14ac:dyDescent="0.3">
      <c r="A53" s="41"/>
      <c r="B53" s="41"/>
      <c r="C53" s="41"/>
      <c r="D53" s="41"/>
      <c r="E53" s="41"/>
      <c r="F53" s="160"/>
      <c r="G53" s="160"/>
    </row>
    <row r="54" spans="1:8" x14ac:dyDescent="0.3">
      <c r="A54" s="224" t="s">
        <v>215</v>
      </c>
      <c r="B54" s="224"/>
      <c r="C54" s="224"/>
      <c r="D54" s="224"/>
      <c r="E54" s="224"/>
      <c r="F54" s="224"/>
      <c r="G54" s="224"/>
      <c r="H54" s="224"/>
    </row>
    <row r="55" spans="1:8" ht="16.95" customHeight="1" x14ac:dyDescent="0.3">
      <c r="A55" s="41"/>
      <c r="B55" s="739" t="s">
        <v>93</v>
      </c>
      <c r="C55" s="740"/>
      <c r="D55" s="283" t="s">
        <v>95</v>
      </c>
      <c r="E55" s="490" t="s">
        <v>108</v>
      </c>
      <c r="F55" s="741" t="s">
        <v>109</v>
      </c>
      <c r="G55" s="742"/>
      <c r="H55" s="743"/>
    </row>
    <row r="56" spans="1:8" ht="15.6" x14ac:dyDescent="0.3">
      <c r="A56" s="41"/>
      <c r="B56" s="51"/>
      <c r="C56" s="160"/>
      <c r="D56" s="160"/>
      <c r="E56" s="160"/>
      <c r="F56" s="320" t="s">
        <v>28</v>
      </c>
      <c r="G56" s="321" t="s">
        <v>29</v>
      </c>
      <c r="H56" s="577" t="s">
        <v>330</v>
      </c>
    </row>
    <row r="57" spans="1:8" ht="16.2" thickBot="1" x14ac:dyDescent="0.35">
      <c r="A57" s="41"/>
      <c r="B57" s="285" t="s">
        <v>190</v>
      </c>
      <c r="C57" s="286" t="s">
        <v>191</v>
      </c>
      <c r="D57" s="286" t="s">
        <v>192</v>
      </c>
      <c r="E57" s="286" t="s">
        <v>193</v>
      </c>
      <c r="F57" s="303" t="s">
        <v>194</v>
      </c>
      <c r="G57" s="302" t="s">
        <v>195</v>
      </c>
      <c r="H57" s="576" t="s">
        <v>196</v>
      </c>
    </row>
    <row r="58" spans="1:8" ht="31.2" x14ac:dyDescent="0.3">
      <c r="A58" s="41"/>
      <c r="B58" s="310" t="s">
        <v>100</v>
      </c>
      <c r="C58" s="55" t="s">
        <v>94</v>
      </c>
      <c r="D58" s="323" t="s">
        <v>211</v>
      </c>
      <c r="E58" s="329" t="s">
        <v>140</v>
      </c>
      <c r="F58" s="595">
        <v>55</v>
      </c>
      <c r="G58" s="596">
        <v>57</v>
      </c>
      <c r="H58" s="597">
        <f>G58-F58</f>
        <v>2</v>
      </c>
    </row>
    <row r="59" spans="1:8" ht="15.6" x14ac:dyDescent="0.3">
      <c r="A59" s="41"/>
      <c r="B59" s="51"/>
      <c r="C59" s="160"/>
      <c r="D59" s="160"/>
      <c r="E59" s="160"/>
      <c r="F59" s="479"/>
      <c r="G59" s="480"/>
      <c r="H59" s="590"/>
    </row>
    <row r="60" spans="1:8" ht="31.2" x14ac:dyDescent="0.3">
      <c r="A60" s="41"/>
      <c r="B60" s="51"/>
      <c r="C60" s="160" t="s">
        <v>96</v>
      </c>
      <c r="D60" s="288" t="s">
        <v>144</v>
      </c>
      <c r="E60" s="160" t="s">
        <v>145</v>
      </c>
      <c r="F60" s="479">
        <v>10.5</v>
      </c>
      <c r="G60" s="480">
        <v>12.3</v>
      </c>
      <c r="H60" s="590">
        <f>G60-F60</f>
        <v>1.8000000000000007</v>
      </c>
    </row>
    <row r="61" spans="1:8" ht="15.6" x14ac:dyDescent="0.3">
      <c r="A61" s="41"/>
      <c r="B61" s="51"/>
      <c r="C61" s="298"/>
      <c r="D61" s="298"/>
      <c r="E61" s="298"/>
      <c r="F61" s="533"/>
      <c r="G61" s="534"/>
      <c r="H61" s="592"/>
    </row>
    <row r="62" spans="1:8" ht="31.2" x14ac:dyDescent="0.3">
      <c r="A62" s="41"/>
      <c r="B62" s="310" t="s">
        <v>101</v>
      </c>
      <c r="C62" s="55" t="s">
        <v>97</v>
      </c>
      <c r="D62" s="323" t="s">
        <v>146</v>
      </c>
      <c r="E62" s="323" t="s">
        <v>147</v>
      </c>
      <c r="F62" s="481">
        <v>53</v>
      </c>
      <c r="G62" s="482">
        <v>45</v>
      </c>
      <c r="H62" s="590">
        <f>G62-F62</f>
        <v>-8</v>
      </c>
    </row>
    <row r="63" spans="1:8" ht="15.6" x14ac:dyDescent="0.3">
      <c r="A63" s="41"/>
      <c r="B63" s="51"/>
      <c r="C63" s="160"/>
      <c r="D63" s="160"/>
      <c r="E63" s="160"/>
      <c r="F63" s="479"/>
      <c r="G63" s="480"/>
      <c r="H63" s="590"/>
    </row>
    <row r="64" spans="1:8" ht="15.6" x14ac:dyDescent="0.3">
      <c r="A64" s="41"/>
      <c r="B64" s="51"/>
      <c r="C64" s="160" t="s">
        <v>98</v>
      </c>
      <c r="D64" s="288" t="s">
        <v>148</v>
      </c>
      <c r="E64" s="288" t="s">
        <v>140</v>
      </c>
      <c r="F64" s="479">
        <v>31</v>
      </c>
      <c r="G64" s="480">
        <v>30</v>
      </c>
      <c r="H64" s="590">
        <f>G64-F64</f>
        <v>-1</v>
      </c>
    </row>
    <row r="65" spans="1:8" ht="15.6" x14ac:dyDescent="0.3">
      <c r="A65" s="41"/>
      <c r="B65" s="51"/>
      <c r="C65" s="160"/>
      <c r="D65" s="160"/>
      <c r="E65" s="160"/>
      <c r="F65" s="479"/>
      <c r="G65" s="480"/>
      <c r="H65" s="590"/>
    </row>
    <row r="66" spans="1:8" ht="15.6" x14ac:dyDescent="0.3">
      <c r="A66" s="41"/>
      <c r="B66" s="51"/>
      <c r="C66" s="160" t="s">
        <v>99</v>
      </c>
      <c r="D66" s="540" t="s">
        <v>343</v>
      </c>
      <c r="E66" s="160"/>
      <c r="F66" s="479"/>
      <c r="G66" s="480"/>
      <c r="H66" s="590"/>
    </row>
    <row r="67" spans="1:8" ht="15.6" x14ac:dyDescent="0.3">
      <c r="A67" s="41"/>
      <c r="B67" s="51"/>
      <c r="C67" s="160"/>
      <c r="D67" s="160"/>
      <c r="E67" s="160"/>
      <c r="F67" s="479"/>
      <c r="G67" s="480"/>
      <c r="H67" s="592"/>
    </row>
    <row r="68" spans="1:8" ht="62.4" x14ac:dyDescent="0.3">
      <c r="A68" s="41"/>
      <c r="B68" s="571" t="s">
        <v>331</v>
      </c>
      <c r="C68" s="572"/>
      <c r="D68" s="573" t="s">
        <v>149</v>
      </c>
      <c r="E68" s="573" t="s">
        <v>140</v>
      </c>
      <c r="F68" s="574">
        <v>56</v>
      </c>
      <c r="G68" s="575">
        <v>52</v>
      </c>
      <c r="H68" s="592">
        <f>G68-F68</f>
        <v>-4</v>
      </c>
    </row>
    <row r="69" spans="1:8" ht="15.6" x14ac:dyDescent="0.3">
      <c r="A69" s="41"/>
      <c r="B69" s="41"/>
      <c r="C69" s="41"/>
      <c r="D69" s="41"/>
      <c r="E69" s="41"/>
      <c r="F69" s="41"/>
      <c r="G69" s="41"/>
    </row>
    <row r="70" spans="1:8" x14ac:dyDescent="0.3">
      <c r="A70" s="220" t="s">
        <v>1</v>
      </c>
      <c r="B70" s="220"/>
      <c r="C70" s="220"/>
      <c r="D70" s="220"/>
      <c r="E70" s="220"/>
      <c r="F70" s="220"/>
      <c r="G70" s="220"/>
      <c r="H70" s="220"/>
    </row>
    <row r="71" spans="1:8" ht="16.95" customHeight="1" x14ac:dyDescent="0.3">
      <c r="A71" s="41"/>
      <c r="B71" s="739" t="s">
        <v>93</v>
      </c>
      <c r="C71" s="740"/>
      <c r="D71" s="283" t="s">
        <v>95</v>
      </c>
      <c r="E71" s="490" t="s">
        <v>108</v>
      </c>
      <c r="F71" s="741" t="s">
        <v>109</v>
      </c>
      <c r="G71" s="742"/>
      <c r="H71" s="743"/>
    </row>
    <row r="72" spans="1:8" ht="15.6" x14ac:dyDescent="0.3">
      <c r="A72" s="41"/>
      <c r="B72" s="51"/>
      <c r="C72" s="160"/>
      <c r="D72" s="160"/>
      <c r="E72" s="160"/>
      <c r="F72" s="320" t="s">
        <v>28</v>
      </c>
      <c r="G72" s="321" t="s">
        <v>29</v>
      </c>
      <c r="H72" s="577" t="s">
        <v>330</v>
      </c>
    </row>
    <row r="73" spans="1:8" ht="16.2" thickBot="1" x14ac:dyDescent="0.35">
      <c r="A73" s="41"/>
      <c r="B73" s="307" t="s">
        <v>190</v>
      </c>
      <c r="C73" s="301" t="s">
        <v>191</v>
      </c>
      <c r="D73" s="301" t="s">
        <v>192</v>
      </c>
      <c r="E73" s="301" t="s">
        <v>193</v>
      </c>
      <c r="F73" s="303" t="s">
        <v>194</v>
      </c>
      <c r="G73" s="302" t="s">
        <v>195</v>
      </c>
      <c r="H73" s="576" t="s">
        <v>196</v>
      </c>
    </row>
    <row r="74" spans="1:8" ht="31.2" x14ac:dyDescent="0.3">
      <c r="A74" s="41"/>
      <c r="B74" s="52" t="s">
        <v>100</v>
      </c>
      <c r="C74" s="160" t="s">
        <v>94</v>
      </c>
      <c r="D74" s="288" t="s">
        <v>125</v>
      </c>
      <c r="E74" s="289" t="s">
        <v>126</v>
      </c>
      <c r="F74" s="477">
        <v>97</v>
      </c>
      <c r="G74" s="478">
        <v>89</v>
      </c>
      <c r="H74" s="597">
        <f>G74-F74</f>
        <v>-8</v>
      </c>
    </row>
    <row r="75" spans="1:8" ht="15.6" x14ac:dyDescent="0.3">
      <c r="A75" s="41"/>
      <c r="B75" s="51"/>
      <c r="C75" s="160"/>
      <c r="D75" s="160"/>
      <c r="E75" s="160"/>
      <c r="F75" s="479"/>
      <c r="G75" s="480"/>
      <c r="H75" s="590"/>
    </row>
    <row r="76" spans="1:8" ht="15.6" x14ac:dyDescent="0.3">
      <c r="A76" s="41"/>
      <c r="B76" s="51"/>
      <c r="C76" s="160" t="s">
        <v>96</v>
      </c>
      <c r="D76" s="160" t="s">
        <v>103</v>
      </c>
      <c r="E76" s="160" t="s">
        <v>115</v>
      </c>
      <c r="F76" s="479">
        <v>0.89</v>
      </c>
      <c r="G76" s="480">
        <v>0.99</v>
      </c>
      <c r="H76" s="590">
        <f>G76-F76</f>
        <v>9.9999999999999978E-2</v>
      </c>
    </row>
    <row r="77" spans="1:8" ht="15.6" x14ac:dyDescent="0.3">
      <c r="A77" s="41"/>
      <c r="B77" s="315"/>
      <c r="C77" s="342"/>
      <c r="D77" s="342"/>
      <c r="E77" s="342"/>
      <c r="F77" s="492"/>
      <c r="G77" s="535"/>
      <c r="H77" s="592"/>
    </row>
    <row r="78" spans="1:8" ht="31.2" x14ac:dyDescent="0.3">
      <c r="A78" s="41"/>
      <c r="B78" s="52" t="s">
        <v>101</v>
      </c>
      <c r="C78" s="160" t="s">
        <v>97</v>
      </c>
      <c r="D78" s="288" t="s">
        <v>127</v>
      </c>
      <c r="E78" s="288" t="s">
        <v>128</v>
      </c>
      <c r="F78" s="479">
        <v>29</v>
      </c>
      <c r="G78" s="480">
        <v>26</v>
      </c>
      <c r="H78" s="590">
        <f>G78-F78</f>
        <v>-3</v>
      </c>
    </row>
    <row r="79" spans="1:8" ht="15.6" x14ac:dyDescent="0.3">
      <c r="A79" s="41"/>
      <c r="B79" s="51"/>
      <c r="C79" s="160"/>
      <c r="D79" s="160"/>
      <c r="E79" s="160"/>
      <c r="F79" s="479"/>
      <c r="G79" s="480"/>
      <c r="H79" s="590"/>
    </row>
    <row r="80" spans="1:8" ht="31.2" x14ac:dyDescent="0.3">
      <c r="A80" s="41"/>
      <c r="B80" s="51"/>
      <c r="C80" s="160" t="s">
        <v>98</v>
      </c>
      <c r="D80" s="288" t="s">
        <v>129</v>
      </c>
      <c r="E80" s="160" t="s">
        <v>130</v>
      </c>
      <c r="F80" s="479">
        <v>30</v>
      </c>
      <c r="G80" s="480">
        <v>31</v>
      </c>
      <c r="H80" s="590">
        <f>G80-F80</f>
        <v>1</v>
      </c>
    </row>
    <row r="81" spans="1:8" ht="15.6" x14ac:dyDescent="0.3">
      <c r="A81" s="41"/>
      <c r="B81" s="51"/>
      <c r="C81" s="160"/>
      <c r="D81" s="160"/>
      <c r="E81" s="160"/>
      <c r="F81" s="479"/>
      <c r="G81" s="480"/>
      <c r="H81" s="590"/>
    </row>
    <row r="82" spans="1:8" ht="15.6" x14ac:dyDescent="0.3">
      <c r="A82" s="41"/>
      <c r="B82" s="51"/>
      <c r="C82" s="160" t="s">
        <v>99</v>
      </c>
      <c r="D82" s="160" t="s">
        <v>106</v>
      </c>
      <c r="E82" s="160" t="s">
        <v>119</v>
      </c>
      <c r="F82" s="479">
        <v>5.0999999999999996</v>
      </c>
      <c r="G82" s="480">
        <v>6.2</v>
      </c>
      <c r="H82" s="590">
        <f>G82-F82</f>
        <v>1.1000000000000005</v>
      </c>
    </row>
    <row r="83" spans="1:8" ht="15.6" x14ac:dyDescent="0.3">
      <c r="A83" s="41"/>
      <c r="B83" s="51"/>
      <c r="C83" s="160"/>
      <c r="D83" s="160"/>
      <c r="E83" s="160"/>
      <c r="F83" s="479"/>
      <c r="G83" s="480"/>
      <c r="H83" s="592"/>
    </row>
    <row r="84" spans="1:8" ht="46.8" x14ac:dyDescent="0.3">
      <c r="A84" s="41"/>
      <c r="B84" s="571" t="s">
        <v>331</v>
      </c>
      <c r="C84" s="572"/>
      <c r="D84" s="573" t="s">
        <v>131</v>
      </c>
      <c r="E84" s="573" t="s">
        <v>132</v>
      </c>
      <c r="F84" s="574">
        <v>39</v>
      </c>
      <c r="G84" s="575">
        <v>33</v>
      </c>
      <c r="H84" s="592">
        <f>G84-F84</f>
        <v>-6</v>
      </c>
    </row>
    <row r="85" spans="1:8" ht="15.6" x14ac:dyDescent="0.3">
      <c r="A85" s="41"/>
      <c r="B85" s="41"/>
      <c r="C85" s="41"/>
      <c r="D85" s="41"/>
      <c r="E85" s="41"/>
      <c r="F85" s="160"/>
      <c r="G85" s="160"/>
    </row>
    <row r="86" spans="1:8" x14ac:dyDescent="0.3">
      <c r="A86" s="228" t="s">
        <v>13</v>
      </c>
      <c r="B86" s="228"/>
      <c r="C86" s="228"/>
      <c r="D86" s="228"/>
      <c r="E86" s="228"/>
      <c r="F86" s="228"/>
      <c r="G86" s="228"/>
      <c r="H86" s="228"/>
    </row>
    <row r="87" spans="1:8" ht="16.95" customHeight="1" x14ac:dyDescent="0.3">
      <c r="A87" s="41"/>
      <c r="B87" s="739" t="s">
        <v>93</v>
      </c>
      <c r="C87" s="740"/>
      <c r="D87" s="283" t="s">
        <v>95</v>
      </c>
      <c r="E87" s="490" t="s">
        <v>108</v>
      </c>
      <c r="F87" s="741" t="s">
        <v>109</v>
      </c>
      <c r="G87" s="742"/>
      <c r="H87" s="743"/>
    </row>
    <row r="88" spans="1:8" ht="15.6" x14ac:dyDescent="0.3">
      <c r="A88" s="41"/>
      <c r="B88" s="51"/>
      <c r="C88" s="160"/>
      <c r="D88" s="160"/>
      <c r="E88" s="160"/>
      <c r="F88" s="320" t="s">
        <v>28</v>
      </c>
      <c r="G88" s="321" t="s">
        <v>29</v>
      </c>
      <c r="H88" s="577" t="s">
        <v>330</v>
      </c>
    </row>
    <row r="89" spans="1:8" ht="16.2" thickBot="1" x14ac:dyDescent="0.35">
      <c r="A89" s="41"/>
      <c r="B89" s="307" t="s">
        <v>190</v>
      </c>
      <c r="C89" s="301" t="s">
        <v>191</v>
      </c>
      <c r="D89" s="301" t="s">
        <v>192</v>
      </c>
      <c r="E89" s="301" t="s">
        <v>193</v>
      </c>
      <c r="F89" s="303" t="s">
        <v>194</v>
      </c>
      <c r="G89" s="302" t="s">
        <v>195</v>
      </c>
      <c r="H89" s="576" t="s">
        <v>196</v>
      </c>
    </row>
    <row r="90" spans="1:8" ht="15.6" x14ac:dyDescent="0.3">
      <c r="A90" s="41"/>
      <c r="B90" s="52" t="s">
        <v>100</v>
      </c>
      <c r="C90" s="160" t="s">
        <v>94</v>
      </c>
      <c r="D90" s="288" t="s">
        <v>214</v>
      </c>
      <c r="E90" s="289" t="s">
        <v>151</v>
      </c>
      <c r="F90" s="477">
        <v>35</v>
      </c>
      <c r="G90" s="478">
        <v>30</v>
      </c>
      <c r="H90" s="597">
        <f>G90-F90</f>
        <v>-5</v>
      </c>
    </row>
    <row r="91" spans="1:8" ht="15.6" x14ac:dyDescent="0.3">
      <c r="A91" s="41"/>
      <c r="B91" s="52"/>
      <c r="C91" s="160"/>
      <c r="D91" s="288" t="s">
        <v>150</v>
      </c>
      <c r="E91" s="289" t="s">
        <v>152</v>
      </c>
      <c r="F91" s="477">
        <v>18.5</v>
      </c>
      <c r="G91" s="478">
        <v>13.9</v>
      </c>
      <c r="H91" s="590">
        <f>G91-F91</f>
        <v>-4.5999999999999996</v>
      </c>
    </row>
    <row r="92" spans="1:8" ht="15.6" x14ac:dyDescent="0.3">
      <c r="A92" s="41"/>
      <c r="B92" s="51"/>
      <c r="C92" s="160"/>
      <c r="D92" s="160"/>
      <c r="E92" s="160"/>
      <c r="F92" s="479"/>
      <c r="G92" s="480"/>
      <c r="H92" s="590"/>
    </row>
    <row r="93" spans="1:8" ht="31.2" x14ac:dyDescent="0.3">
      <c r="A93" s="41"/>
      <c r="B93" s="51"/>
      <c r="C93" s="160" t="s">
        <v>96</v>
      </c>
      <c r="D93" s="288" t="s">
        <v>153</v>
      </c>
      <c r="E93" s="160" t="s">
        <v>154</v>
      </c>
      <c r="F93" s="479">
        <v>3.5</v>
      </c>
      <c r="G93" s="480">
        <v>3.7</v>
      </c>
      <c r="H93" s="590">
        <f>G93-F93</f>
        <v>0.20000000000000018</v>
      </c>
    </row>
    <row r="94" spans="1:8" ht="15.6" x14ac:dyDescent="0.3">
      <c r="A94" s="41"/>
      <c r="B94" s="51"/>
      <c r="C94" s="298"/>
      <c r="D94" s="298"/>
      <c r="E94" s="298"/>
      <c r="F94" s="533"/>
      <c r="G94" s="534"/>
      <c r="H94" s="592"/>
    </row>
    <row r="95" spans="1:8" ht="46.8" x14ac:dyDescent="0.3">
      <c r="A95" s="41"/>
      <c r="B95" s="310" t="s">
        <v>101</v>
      </c>
      <c r="C95" s="55" t="s">
        <v>97</v>
      </c>
      <c r="D95" s="323" t="s">
        <v>104</v>
      </c>
      <c r="E95" s="323" t="s">
        <v>155</v>
      </c>
      <c r="F95" s="481">
        <v>3</v>
      </c>
      <c r="G95" s="482">
        <v>2</v>
      </c>
      <c r="H95" s="590">
        <f>G95-F95</f>
        <v>-1</v>
      </c>
    </row>
    <row r="96" spans="1:8" ht="15.6" x14ac:dyDescent="0.3">
      <c r="A96" s="41"/>
      <c r="B96" s="51"/>
      <c r="C96" s="160"/>
      <c r="D96" s="160"/>
      <c r="E96" s="160"/>
      <c r="F96" s="479"/>
      <c r="G96" s="480"/>
      <c r="H96" s="590"/>
    </row>
    <row r="97" spans="1:8" ht="31.2" x14ac:dyDescent="0.3">
      <c r="A97" s="41"/>
      <c r="B97" s="51"/>
      <c r="C97" s="160" t="s">
        <v>98</v>
      </c>
      <c r="D97" s="288" t="s">
        <v>156</v>
      </c>
      <c r="E97" s="288" t="s">
        <v>157</v>
      </c>
      <c r="F97" s="479">
        <v>121</v>
      </c>
      <c r="G97" s="480">
        <v>105</v>
      </c>
      <c r="H97" s="590">
        <f>G97-F97</f>
        <v>-16</v>
      </c>
    </row>
    <row r="98" spans="1:8" ht="15.6" x14ac:dyDescent="0.3">
      <c r="A98" s="41"/>
      <c r="B98" s="51"/>
      <c r="C98" s="160"/>
      <c r="D98" s="160"/>
      <c r="E98" s="160"/>
      <c r="F98" s="479"/>
      <c r="G98" s="480"/>
      <c r="H98" s="590"/>
    </row>
    <row r="99" spans="1:8" ht="15.6" x14ac:dyDescent="0.3">
      <c r="A99" s="41"/>
      <c r="B99" s="51"/>
      <c r="C99" s="160" t="s">
        <v>99</v>
      </c>
      <c r="D99" s="160" t="s">
        <v>158</v>
      </c>
      <c r="E99" s="160" t="s">
        <v>159</v>
      </c>
      <c r="F99" s="479">
        <v>1.5</v>
      </c>
      <c r="G99" s="480">
        <v>1.55</v>
      </c>
      <c r="H99" s="590">
        <f>G99-F99</f>
        <v>5.0000000000000044E-2</v>
      </c>
    </row>
    <row r="100" spans="1:8" ht="15.6" x14ac:dyDescent="0.3">
      <c r="A100" s="41"/>
      <c r="B100" s="51"/>
      <c r="C100" s="160"/>
      <c r="D100" s="160"/>
      <c r="E100" s="160"/>
      <c r="F100" s="479"/>
      <c r="G100" s="480"/>
      <c r="H100" s="592"/>
    </row>
    <row r="101" spans="1:8" ht="15.6" x14ac:dyDescent="0.3">
      <c r="A101" s="41"/>
      <c r="B101" s="571" t="s">
        <v>331</v>
      </c>
      <c r="C101" s="572"/>
      <c r="D101" s="573" t="s">
        <v>160</v>
      </c>
      <c r="E101" s="573" t="s">
        <v>140</v>
      </c>
      <c r="F101" s="574">
        <v>35</v>
      </c>
      <c r="G101" s="575">
        <v>29</v>
      </c>
      <c r="H101" s="592">
        <f>G101-F101</f>
        <v>-6</v>
      </c>
    </row>
    <row r="102" spans="1:8" ht="15.6" x14ac:dyDescent="0.3">
      <c r="A102" s="41"/>
      <c r="B102" s="41"/>
      <c r="C102" s="41"/>
      <c r="D102" s="41"/>
      <c r="E102" s="41"/>
      <c r="F102" s="41"/>
      <c r="G102" s="41"/>
    </row>
  </sheetData>
  <mergeCells count="12">
    <mergeCell ref="B4:C4"/>
    <mergeCell ref="F4:H4"/>
    <mergeCell ref="B21:C21"/>
    <mergeCell ref="B87:C87"/>
    <mergeCell ref="F21:H21"/>
    <mergeCell ref="F38:H38"/>
    <mergeCell ref="F55:H55"/>
    <mergeCell ref="F71:H71"/>
    <mergeCell ref="F87:H87"/>
    <mergeCell ref="B38:C38"/>
    <mergeCell ref="B55:C55"/>
    <mergeCell ref="B71:C7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20650-45C2-5049-A132-57D958D860E0}">
  <dimension ref="A1:L103"/>
  <sheetViews>
    <sheetView zoomScale="70" zoomScaleNormal="70" workbookViewId="0"/>
  </sheetViews>
  <sheetFormatPr defaultColWidth="11.5546875" defaultRowHeight="14.4" x14ac:dyDescent="0.3"/>
  <cols>
    <col min="2" max="2" width="23" customWidth="1"/>
    <col min="3" max="3" width="21.77734375" customWidth="1"/>
    <col min="4" max="4" width="25.33203125" customWidth="1"/>
    <col min="5" max="5" width="17.6640625" customWidth="1"/>
  </cols>
  <sheetData>
    <row r="1" spans="1:12" ht="18" x14ac:dyDescent="0.35">
      <c r="A1" s="616" t="s">
        <v>335</v>
      </c>
    </row>
    <row r="2" spans="1:12" ht="16.95" customHeight="1" x14ac:dyDescent="0.3"/>
    <row r="3" spans="1:12" x14ac:dyDescent="0.3">
      <c r="A3" s="208" t="s">
        <v>0</v>
      </c>
      <c r="B3" s="208"/>
      <c r="C3" s="208"/>
      <c r="D3" s="208"/>
      <c r="E3" s="208"/>
      <c r="F3" s="208"/>
      <c r="G3" s="208"/>
      <c r="H3" s="208"/>
      <c r="I3" s="208"/>
      <c r="J3" s="208"/>
      <c r="K3" s="208"/>
      <c r="L3" s="208"/>
    </row>
    <row r="4" spans="1:12" ht="31.2" x14ac:dyDescent="0.3">
      <c r="A4" s="339"/>
      <c r="B4" s="739" t="s">
        <v>93</v>
      </c>
      <c r="C4" s="740"/>
      <c r="D4" s="283" t="s">
        <v>95</v>
      </c>
      <c r="E4" s="490" t="s">
        <v>108</v>
      </c>
      <c r="F4" s="741" t="s">
        <v>109</v>
      </c>
      <c r="G4" s="742"/>
      <c r="H4" s="748" t="s">
        <v>110</v>
      </c>
      <c r="I4" s="749"/>
      <c r="J4" s="746" t="s">
        <v>336</v>
      </c>
      <c r="K4" s="746"/>
      <c r="L4" s="747"/>
    </row>
    <row r="5" spans="1:12" ht="15.6" x14ac:dyDescent="0.3">
      <c r="A5" s="339"/>
      <c r="B5" s="51"/>
      <c r="C5" s="160"/>
      <c r="D5" s="160"/>
      <c r="E5" s="160"/>
      <c r="F5" s="320" t="s">
        <v>28</v>
      </c>
      <c r="G5" s="321" t="s">
        <v>29</v>
      </c>
      <c r="H5" s="320" t="s">
        <v>112</v>
      </c>
      <c r="I5" s="321" t="s">
        <v>111</v>
      </c>
      <c r="J5" s="289" t="s">
        <v>28</v>
      </c>
      <c r="K5" s="289" t="s">
        <v>29</v>
      </c>
      <c r="L5" s="577" t="s">
        <v>344</v>
      </c>
    </row>
    <row r="6" spans="1:12" ht="16.2" thickBot="1" x14ac:dyDescent="0.35">
      <c r="A6" s="339"/>
      <c r="B6" s="307" t="s">
        <v>190</v>
      </c>
      <c r="C6" s="301" t="s">
        <v>191</v>
      </c>
      <c r="D6" s="301" t="s">
        <v>192</v>
      </c>
      <c r="E6" s="301" t="s">
        <v>193</v>
      </c>
      <c r="F6" s="303" t="s">
        <v>194</v>
      </c>
      <c r="G6" s="302" t="s">
        <v>195</v>
      </c>
      <c r="H6" s="303" t="s">
        <v>196</v>
      </c>
      <c r="I6" s="302" t="s">
        <v>197</v>
      </c>
      <c r="J6" s="301" t="s">
        <v>198</v>
      </c>
      <c r="K6" s="301" t="s">
        <v>199</v>
      </c>
      <c r="L6" s="308" t="s">
        <v>200</v>
      </c>
    </row>
    <row r="7" spans="1:12" ht="31.2" x14ac:dyDescent="0.3">
      <c r="A7" s="339"/>
      <c r="B7" s="52" t="s">
        <v>100</v>
      </c>
      <c r="C7" s="160" t="s">
        <v>94</v>
      </c>
      <c r="D7" s="288" t="s">
        <v>205</v>
      </c>
      <c r="E7" s="434" t="s">
        <v>203</v>
      </c>
      <c r="F7" s="477">
        <v>0.31</v>
      </c>
      <c r="G7" s="478">
        <v>0.28999999999999998</v>
      </c>
      <c r="H7" s="477">
        <v>-1</v>
      </c>
      <c r="I7" s="478">
        <v>1</v>
      </c>
      <c r="J7" s="483">
        <f>(F7-H7)/(I7-H7)</f>
        <v>0.65500000000000003</v>
      </c>
      <c r="K7" s="483">
        <f>(G7-H7)/(I7-H7)</f>
        <v>0.64500000000000002</v>
      </c>
      <c r="L7" s="503">
        <f>K7-J7</f>
        <v>-1.0000000000000009E-2</v>
      </c>
    </row>
    <row r="8" spans="1:12" ht="15.6" x14ac:dyDescent="0.3">
      <c r="A8" s="339"/>
      <c r="B8" s="51"/>
      <c r="C8" s="160"/>
      <c r="D8" s="160"/>
      <c r="E8" s="160"/>
      <c r="F8" s="479"/>
      <c r="G8" s="480"/>
      <c r="H8" s="479"/>
      <c r="I8" s="480"/>
      <c r="J8" s="483"/>
      <c r="K8" s="483"/>
      <c r="L8" s="505"/>
    </row>
    <row r="9" spans="1:12" ht="15.6" x14ac:dyDescent="0.3">
      <c r="A9" s="339"/>
      <c r="B9" s="51"/>
      <c r="C9" s="160" t="s">
        <v>96</v>
      </c>
      <c r="D9" s="160" t="s">
        <v>161</v>
      </c>
      <c r="E9" s="160" t="s">
        <v>162</v>
      </c>
      <c r="F9" s="479">
        <v>100</v>
      </c>
      <c r="G9" s="480">
        <v>95</v>
      </c>
      <c r="H9" s="479">
        <v>0</v>
      </c>
      <c r="I9" s="480">
        <v>250</v>
      </c>
      <c r="J9" s="483">
        <f>(F9-H9)/(I9-H9)</f>
        <v>0.4</v>
      </c>
      <c r="K9" s="483">
        <f>(G9-H9)/(I9-H9)</f>
        <v>0.38</v>
      </c>
      <c r="L9" s="503">
        <f>K9-J9</f>
        <v>-2.0000000000000018E-2</v>
      </c>
    </row>
    <row r="10" spans="1:12" ht="31.2" x14ac:dyDescent="0.3">
      <c r="A10" s="339"/>
      <c r="B10" s="51"/>
      <c r="C10" s="160"/>
      <c r="D10" s="288" t="s">
        <v>163</v>
      </c>
      <c r="E10" s="288" t="s">
        <v>164</v>
      </c>
      <c r="F10" s="479">
        <v>18</v>
      </c>
      <c r="G10" s="480">
        <v>17</v>
      </c>
      <c r="H10" s="479">
        <v>4</v>
      </c>
      <c r="I10" s="480">
        <v>40</v>
      </c>
      <c r="J10" s="483">
        <f>1- ((F10-I10)/(H10-I10))</f>
        <v>0.38888888888888884</v>
      </c>
      <c r="K10" s="483">
        <f>1-((G10-I10)/(H10-I10))</f>
        <v>0.36111111111111116</v>
      </c>
      <c r="L10" s="503">
        <f>K10-J10</f>
        <v>-2.7777777777777679E-2</v>
      </c>
    </row>
    <row r="11" spans="1:12" ht="15.6" x14ac:dyDescent="0.3">
      <c r="A11" s="339"/>
      <c r="B11" s="51"/>
      <c r="C11" s="298"/>
      <c r="D11" s="298"/>
      <c r="E11" s="298"/>
      <c r="F11" s="533"/>
      <c r="G11" s="534"/>
      <c r="H11" s="533"/>
      <c r="I11" s="534"/>
      <c r="J11" s="343"/>
      <c r="K11" s="343"/>
      <c r="L11" s="578"/>
    </row>
    <row r="12" spans="1:12" ht="15.6" x14ac:dyDescent="0.3">
      <c r="A12" s="339"/>
      <c r="B12" s="310" t="s">
        <v>101</v>
      </c>
      <c r="C12" s="55" t="s">
        <v>97</v>
      </c>
      <c r="D12" s="55" t="s">
        <v>165</v>
      </c>
      <c r="E12" s="55" t="s">
        <v>117</v>
      </c>
      <c r="F12" s="481">
        <v>6</v>
      </c>
      <c r="G12" s="482">
        <v>5</v>
      </c>
      <c r="H12" s="481">
        <v>0</v>
      </c>
      <c r="I12" s="482">
        <v>10</v>
      </c>
      <c r="J12" s="487">
        <f>(F12-H12)/(I12-H12)</f>
        <v>0.6</v>
      </c>
      <c r="K12" s="487">
        <f>(G12-H12)/(I12-H12)</f>
        <v>0.5</v>
      </c>
      <c r="L12" s="502">
        <f>K12-J12</f>
        <v>-9.9999999999999978E-2</v>
      </c>
    </row>
    <row r="13" spans="1:12" ht="15.6" x14ac:dyDescent="0.3">
      <c r="A13" s="339"/>
      <c r="B13" s="51"/>
      <c r="C13" s="160"/>
      <c r="D13" s="160"/>
      <c r="E13" s="160"/>
      <c r="F13" s="479"/>
      <c r="G13" s="480"/>
      <c r="H13" s="479"/>
      <c r="I13" s="480"/>
      <c r="J13" s="483"/>
      <c r="K13" s="483"/>
      <c r="L13" s="505"/>
    </row>
    <row r="14" spans="1:12" ht="15.6" x14ac:dyDescent="0.3">
      <c r="A14" s="339"/>
      <c r="B14" s="51"/>
      <c r="C14" s="160" t="s">
        <v>98</v>
      </c>
      <c r="D14" s="288" t="s">
        <v>148</v>
      </c>
      <c r="E14" s="160" t="s">
        <v>140</v>
      </c>
      <c r="F14" s="479">
        <v>81</v>
      </c>
      <c r="G14" s="480">
        <v>75</v>
      </c>
      <c r="H14" s="479">
        <v>0</v>
      </c>
      <c r="I14" s="480">
        <v>100</v>
      </c>
      <c r="J14" s="483">
        <f>(F14-H14)/(I14-H14)</f>
        <v>0.81</v>
      </c>
      <c r="K14" s="483">
        <f>(G14-H14)/(I14-H14)</f>
        <v>0.75</v>
      </c>
      <c r="L14" s="503">
        <f>K14-J14</f>
        <v>-6.0000000000000053E-2</v>
      </c>
    </row>
    <row r="15" spans="1:12" ht="15.6" x14ac:dyDescent="0.3">
      <c r="A15" s="339"/>
      <c r="B15" s="51"/>
      <c r="C15" s="160"/>
      <c r="D15" s="160"/>
      <c r="E15" s="160"/>
      <c r="F15" s="479"/>
      <c r="G15" s="480"/>
      <c r="H15" s="479"/>
      <c r="I15" s="480"/>
      <c r="J15" s="483"/>
      <c r="K15" s="483"/>
      <c r="L15" s="505"/>
    </row>
    <row r="16" spans="1:12" ht="15.6" x14ac:dyDescent="0.3">
      <c r="A16" s="339"/>
      <c r="B16" s="51"/>
      <c r="C16" s="160" t="s">
        <v>99</v>
      </c>
      <c r="D16" s="160" t="s">
        <v>204</v>
      </c>
      <c r="E16" s="434" t="s">
        <v>203</v>
      </c>
      <c r="F16" s="479">
        <v>0.65</v>
      </c>
      <c r="G16" s="480">
        <v>0.63</v>
      </c>
      <c r="H16" s="479">
        <v>-1</v>
      </c>
      <c r="I16" s="480">
        <v>1</v>
      </c>
      <c r="J16" s="483">
        <f>1- ((F16-I16)/(H16-I16))</f>
        <v>0.82499999999999996</v>
      </c>
      <c r="K16" s="483">
        <f>1-((G16-I16)/(H16-I16))</f>
        <v>0.81499999999999995</v>
      </c>
      <c r="L16" s="503">
        <f>K16-J16</f>
        <v>-1.0000000000000009E-2</v>
      </c>
    </row>
    <row r="17" spans="1:12" ht="15.6" x14ac:dyDescent="0.3">
      <c r="A17" s="339"/>
      <c r="B17" s="51"/>
      <c r="C17" s="160"/>
      <c r="D17" s="160"/>
      <c r="E17" s="160"/>
      <c r="F17" s="479"/>
      <c r="G17" s="480"/>
      <c r="H17" s="479"/>
      <c r="I17" s="480"/>
      <c r="J17" s="483"/>
      <c r="K17" s="483"/>
      <c r="L17" s="505"/>
    </row>
    <row r="18" spans="1:12" ht="15.6" x14ac:dyDescent="0.3">
      <c r="A18" s="339"/>
      <c r="B18" s="310" t="s">
        <v>331</v>
      </c>
      <c r="C18" s="55"/>
      <c r="D18" s="323" t="s">
        <v>206</v>
      </c>
      <c r="E18" s="55" t="s">
        <v>140</v>
      </c>
      <c r="F18" s="481">
        <v>74</v>
      </c>
      <c r="G18" s="482">
        <v>59</v>
      </c>
      <c r="H18" s="481">
        <v>0</v>
      </c>
      <c r="I18" s="482">
        <v>100</v>
      </c>
      <c r="J18" s="617">
        <f>(F18-H18)/(I18-H18)</f>
        <v>0.74</v>
      </c>
      <c r="K18" s="617">
        <f>(G18-H18)/(I18-H18)</f>
        <v>0.59</v>
      </c>
      <c r="L18" s="618">
        <f>K18-J18</f>
        <v>-0.15000000000000002</v>
      </c>
    </row>
    <row r="19" spans="1:12" ht="15.6" x14ac:dyDescent="0.3">
      <c r="A19" s="339"/>
      <c r="B19" s="340"/>
      <c r="C19" s="342"/>
      <c r="D19" s="342"/>
      <c r="E19" s="342"/>
      <c r="F19" s="492"/>
      <c r="G19" s="535"/>
      <c r="H19" s="492"/>
      <c r="I19" s="535"/>
      <c r="J19" s="485"/>
      <c r="K19" s="485"/>
      <c r="L19" s="504"/>
    </row>
    <row r="20" spans="1:12" ht="15.6" x14ac:dyDescent="0.3">
      <c r="A20" s="339"/>
      <c r="B20" s="339"/>
      <c r="C20" s="41"/>
      <c r="D20" s="41"/>
      <c r="E20" s="41"/>
      <c r="F20" s="55"/>
      <c r="G20" s="55"/>
      <c r="H20" s="160"/>
      <c r="I20" s="160"/>
      <c r="J20" s="46"/>
      <c r="K20" s="46"/>
      <c r="L20" s="49"/>
    </row>
    <row r="21" spans="1:12" x14ac:dyDescent="0.3">
      <c r="A21" s="209" t="s">
        <v>14</v>
      </c>
      <c r="B21" s="209"/>
      <c r="C21" s="209"/>
      <c r="D21" s="209"/>
      <c r="E21" s="209"/>
      <c r="F21" s="209"/>
      <c r="G21" s="209"/>
      <c r="H21" s="209"/>
      <c r="I21" s="209"/>
      <c r="J21" s="209"/>
      <c r="K21" s="209"/>
      <c r="L21" s="209"/>
    </row>
    <row r="22" spans="1:12" ht="31.2" x14ac:dyDescent="0.3">
      <c r="A22" s="41"/>
      <c r="B22" s="739" t="s">
        <v>93</v>
      </c>
      <c r="C22" s="740"/>
      <c r="D22" s="283" t="s">
        <v>95</v>
      </c>
      <c r="E22" s="490" t="s">
        <v>108</v>
      </c>
      <c r="F22" s="741" t="s">
        <v>109</v>
      </c>
      <c r="G22" s="742"/>
      <c r="H22" s="749" t="s">
        <v>110</v>
      </c>
      <c r="I22" s="749"/>
      <c r="J22" s="746" t="s">
        <v>336</v>
      </c>
      <c r="K22" s="746"/>
      <c r="L22" s="747"/>
    </row>
    <row r="23" spans="1:12" ht="15.6" x14ac:dyDescent="0.3">
      <c r="A23" s="41"/>
      <c r="B23" s="51"/>
      <c r="C23" s="160"/>
      <c r="D23" s="160"/>
      <c r="E23" s="160"/>
      <c r="F23" s="320" t="s">
        <v>28</v>
      </c>
      <c r="G23" s="321" t="s">
        <v>29</v>
      </c>
      <c r="H23" s="321" t="s">
        <v>112</v>
      </c>
      <c r="I23" s="321" t="s">
        <v>111</v>
      </c>
      <c r="J23" s="289" t="s">
        <v>28</v>
      </c>
      <c r="K23" s="289" t="s">
        <v>29</v>
      </c>
      <c r="L23" s="577" t="s">
        <v>344</v>
      </c>
    </row>
    <row r="24" spans="1:12" ht="16.2" thickBot="1" x14ac:dyDescent="0.35">
      <c r="A24" s="41"/>
      <c r="B24" s="307" t="s">
        <v>190</v>
      </c>
      <c r="C24" s="301" t="s">
        <v>191</v>
      </c>
      <c r="D24" s="301" t="s">
        <v>192</v>
      </c>
      <c r="E24" s="301" t="s">
        <v>193</v>
      </c>
      <c r="F24" s="303" t="s">
        <v>194</v>
      </c>
      <c r="G24" s="302" t="s">
        <v>195</v>
      </c>
      <c r="H24" s="302" t="s">
        <v>196</v>
      </c>
      <c r="I24" s="302" t="s">
        <v>197</v>
      </c>
      <c r="J24" s="301" t="s">
        <v>198</v>
      </c>
      <c r="K24" s="301" t="s">
        <v>199</v>
      </c>
      <c r="L24" s="308" t="s">
        <v>200</v>
      </c>
    </row>
    <row r="25" spans="1:12" ht="15.6" x14ac:dyDescent="0.3">
      <c r="A25" s="41"/>
      <c r="B25" s="52" t="s">
        <v>100</v>
      </c>
      <c r="C25" s="160" t="s">
        <v>94</v>
      </c>
      <c r="D25" s="288" t="s">
        <v>102</v>
      </c>
      <c r="E25" s="435" t="s">
        <v>113</v>
      </c>
      <c r="F25" s="477">
        <v>5</v>
      </c>
      <c r="G25" s="478">
        <v>5.5</v>
      </c>
      <c r="H25" s="598">
        <v>0.25</v>
      </c>
      <c r="I25" s="599">
        <v>10</v>
      </c>
      <c r="J25" s="600">
        <f>(F25-H25)/(I25-H25)</f>
        <v>0.48717948717948717</v>
      </c>
      <c r="K25" s="600">
        <f>(G25-H25)/(I25-H25)</f>
        <v>0.53846153846153844</v>
      </c>
      <c r="L25" s="555">
        <f>K25-J25</f>
        <v>5.1282051282051266E-2</v>
      </c>
    </row>
    <row r="26" spans="1:12" ht="15.6" x14ac:dyDescent="0.3">
      <c r="A26" s="41"/>
      <c r="B26" s="51"/>
      <c r="C26" s="160"/>
      <c r="D26" s="160"/>
      <c r="E26" s="160"/>
      <c r="F26" s="479"/>
      <c r="G26" s="480"/>
      <c r="H26" s="479"/>
      <c r="I26" s="480"/>
      <c r="J26" s="483"/>
      <c r="K26" s="483"/>
      <c r="L26" s="505"/>
    </row>
    <row r="27" spans="1:12" ht="15.6" x14ac:dyDescent="0.3">
      <c r="A27" s="41"/>
      <c r="B27" s="51"/>
      <c r="C27" s="160" t="s">
        <v>96</v>
      </c>
      <c r="D27" s="160" t="s">
        <v>103</v>
      </c>
      <c r="E27" s="160" t="s">
        <v>115</v>
      </c>
      <c r="F27" s="479">
        <v>1.1000000000000001</v>
      </c>
      <c r="G27" s="480">
        <v>0.9</v>
      </c>
      <c r="H27" s="479">
        <v>2</v>
      </c>
      <c r="I27" s="480">
        <v>0</v>
      </c>
      <c r="J27" s="483">
        <f>1- ((F27-I27)/(H27-I27))</f>
        <v>0.44999999999999996</v>
      </c>
      <c r="K27" s="483">
        <f>1-((G27-I27)/(H27-I27))</f>
        <v>0.55000000000000004</v>
      </c>
      <c r="L27" s="503">
        <f>K27-J27</f>
        <v>0.10000000000000009</v>
      </c>
    </row>
    <row r="28" spans="1:12" ht="31.2" x14ac:dyDescent="0.3">
      <c r="A28" s="41"/>
      <c r="B28" s="51"/>
      <c r="C28" s="160"/>
      <c r="D28" s="510" t="s">
        <v>153</v>
      </c>
      <c r="E28" s="288" t="s">
        <v>116</v>
      </c>
      <c r="F28" s="479">
        <v>4.2</v>
      </c>
      <c r="G28" s="480">
        <v>3.5</v>
      </c>
      <c r="H28" s="479">
        <v>35</v>
      </c>
      <c r="I28" s="480">
        <v>2</v>
      </c>
      <c r="J28" s="483">
        <f>1- ((F28-I28)/(H28-I28))</f>
        <v>0.93333333333333335</v>
      </c>
      <c r="K28" s="483">
        <f>1-((G28-I28)/(H28-I28))</f>
        <v>0.95454545454545459</v>
      </c>
      <c r="L28" s="503">
        <f>K28-J28</f>
        <v>2.1212121212121238E-2</v>
      </c>
    </row>
    <row r="29" spans="1:12" ht="15.6" x14ac:dyDescent="0.3">
      <c r="A29" s="41"/>
      <c r="B29" s="51"/>
      <c r="C29" s="298"/>
      <c r="D29" s="298"/>
      <c r="E29" s="298"/>
      <c r="F29" s="533"/>
      <c r="G29" s="534"/>
      <c r="H29" s="533"/>
      <c r="I29" s="534"/>
      <c r="J29" s="343"/>
      <c r="K29" s="343"/>
      <c r="L29" s="578"/>
    </row>
    <row r="30" spans="1:12" ht="15.6" x14ac:dyDescent="0.3">
      <c r="A30" s="41"/>
      <c r="B30" s="310" t="s">
        <v>101</v>
      </c>
      <c r="C30" s="55" t="s">
        <v>97</v>
      </c>
      <c r="D30" s="55" t="s">
        <v>104</v>
      </c>
      <c r="E30" s="55" t="s">
        <v>117</v>
      </c>
      <c r="F30" s="481">
        <v>35</v>
      </c>
      <c r="G30" s="482">
        <v>34</v>
      </c>
      <c r="H30" s="481">
        <v>0</v>
      </c>
      <c r="I30" s="482">
        <v>45</v>
      </c>
      <c r="J30" s="487">
        <f>(F30-H30)/(I30-H30)</f>
        <v>0.77777777777777779</v>
      </c>
      <c r="K30" s="487">
        <f>(G30-H30)/(I30-H30)</f>
        <v>0.75555555555555554</v>
      </c>
      <c r="L30" s="502">
        <f>K30-J30</f>
        <v>-2.2222222222222254E-2</v>
      </c>
    </row>
    <row r="31" spans="1:12" ht="15.6" x14ac:dyDescent="0.3">
      <c r="A31" s="41"/>
      <c r="B31" s="51"/>
      <c r="C31" s="160"/>
      <c r="D31" s="160"/>
      <c r="E31" s="160"/>
      <c r="F31" s="479"/>
      <c r="G31" s="480"/>
      <c r="H31" s="479"/>
      <c r="I31" s="480"/>
      <c r="J31" s="483"/>
      <c r="K31" s="483"/>
      <c r="L31" s="505"/>
    </row>
    <row r="32" spans="1:12" ht="46.8" x14ac:dyDescent="0.3">
      <c r="A32" s="41"/>
      <c r="B32" s="51"/>
      <c r="C32" s="160" t="s">
        <v>98</v>
      </c>
      <c r="D32" s="288" t="s">
        <v>105</v>
      </c>
      <c r="E32" s="160" t="s">
        <v>118</v>
      </c>
      <c r="F32" s="479">
        <v>12.5</v>
      </c>
      <c r="G32" s="480">
        <v>17</v>
      </c>
      <c r="H32" s="479">
        <v>0</v>
      </c>
      <c r="I32" s="480">
        <v>25</v>
      </c>
      <c r="J32" s="483">
        <f>(F32-H32)/(I32-H32)</f>
        <v>0.5</v>
      </c>
      <c r="K32" s="483">
        <f>(G32-H32)/(I32-H32)</f>
        <v>0.68</v>
      </c>
      <c r="L32" s="503">
        <f>K32-J32</f>
        <v>0.18000000000000005</v>
      </c>
    </row>
    <row r="33" spans="1:12" ht="15.6" x14ac:dyDescent="0.3">
      <c r="A33" s="41"/>
      <c r="B33" s="51"/>
      <c r="C33" s="160"/>
      <c r="D33" s="160"/>
      <c r="E33" s="160"/>
      <c r="F33" s="479"/>
      <c r="G33" s="480"/>
      <c r="H33" s="479"/>
      <c r="I33" s="480"/>
      <c r="J33" s="483"/>
      <c r="K33" s="483"/>
      <c r="L33" s="505"/>
    </row>
    <row r="34" spans="1:12" ht="15.6" x14ac:dyDescent="0.3">
      <c r="A34" s="41"/>
      <c r="B34" s="51"/>
      <c r="C34" s="160" t="s">
        <v>99</v>
      </c>
      <c r="D34" s="160" t="s">
        <v>106</v>
      </c>
      <c r="E34" s="289" t="s">
        <v>119</v>
      </c>
      <c r="F34" s="479">
        <v>2.5</v>
      </c>
      <c r="G34" s="480">
        <v>2.4</v>
      </c>
      <c r="H34" s="479">
        <v>25</v>
      </c>
      <c r="I34" s="480">
        <v>0</v>
      </c>
      <c r="J34" s="483">
        <f>1- ((F34-I34)/(H34-I34))</f>
        <v>0.9</v>
      </c>
      <c r="K34" s="483">
        <f>1-((G34-I34)/(H34-I34))</f>
        <v>0.90400000000000003</v>
      </c>
      <c r="L34" s="503">
        <f>K34-J34</f>
        <v>4.0000000000000036E-3</v>
      </c>
    </row>
    <row r="35" spans="1:12" ht="15.6" x14ac:dyDescent="0.3">
      <c r="A35" s="41"/>
      <c r="B35" s="51"/>
      <c r="C35" s="160"/>
      <c r="D35" s="160"/>
      <c r="E35" s="160"/>
      <c r="F35" s="479"/>
      <c r="G35" s="480"/>
      <c r="H35" s="479"/>
      <c r="I35" s="480"/>
      <c r="J35" s="483"/>
      <c r="K35" s="483"/>
      <c r="L35" s="505"/>
    </row>
    <row r="36" spans="1:12" ht="31.2" x14ac:dyDescent="0.3">
      <c r="A36" s="41"/>
      <c r="B36" s="571" t="s">
        <v>331</v>
      </c>
      <c r="C36" s="572"/>
      <c r="D36" s="573" t="s">
        <v>107</v>
      </c>
      <c r="E36" s="572" t="s">
        <v>118</v>
      </c>
      <c r="F36" s="574">
        <v>40</v>
      </c>
      <c r="G36" s="601">
        <v>40</v>
      </c>
      <c r="H36" s="574">
        <v>0</v>
      </c>
      <c r="I36" s="575">
        <v>100</v>
      </c>
      <c r="J36" s="602">
        <f>(F36-H36)/(I36-H36)</f>
        <v>0.4</v>
      </c>
      <c r="K36" s="602">
        <f>(G36-H36)/(I36-H36)</f>
        <v>0.4</v>
      </c>
      <c r="L36" s="603">
        <f>K36-J36</f>
        <v>0</v>
      </c>
    </row>
    <row r="37" spans="1:12" ht="15.6" x14ac:dyDescent="0.3">
      <c r="A37" s="41"/>
      <c r="B37" s="41"/>
      <c r="C37" s="41"/>
      <c r="D37" s="41"/>
      <c r="E37" s="41"/>
      <c r="F37" s="160"/>
      <c r="G37" s="160"/>
      <c r="H37" s="160"/>
      <c r="I37" s="160"/>
      <c r="J37" s="41"/>
      <c r="K37" s="41"/>
      <c r="L37" s="41"/>
    </row>
    <row r="38" spans="1:12" x14ac:dyDescent="0.3">
      <c r="A38" s="216" t="s">
        <v>7</v>
      </c>
      <c r="B38" s="216"/>
      <c r="C38" s="216"/>
      <c r="D38" s="216"/>
      <c r="E38" s="216"/>
      <c r="F38" s="216"/>
      <c r="G38" s="216"/>
      <c r="H38" s="216"/>
      <c r="I38" s="216"/>
      <c r="J38" s="216"/>
      <c r="K38" s="216"/>
      <c r="L38" s="216"/>
    </row>
    <row r="39" spans="1:12" ht="31.2" x14ac:dyDescent="0.3">
      <c r="A39" s="41"/>
      <c r="B39" s="739" t="s">
        <v>93</v>
      </c>
      <c r="C39" s="740"/>
      <c r="D39" s="283" t="s">
        <v>95</v>
      </c>
      <c r="E39" s="490" t="s">
        <v>108</v>
      </c>
      <c r="F39" s="744" t="s">
        <v>109</v>
      </c>
      <c r="G39" s="745"/>
      <c r="H39" s="746" t="s">
        <v>110</v>
      </c>
      <c r="I39" s="746"/>
      <c r="J39" s="746" t="s">
        <v>336</v>
      </c>
      <c r="K39" s="746"/>
      <c r="L39" s="747"/>
    </row>
    <row r="40" spans="1:12" ht="15.6" x14ac:dyDescent="0.3">
      <c r="A40" s="41"/>
      <c r="B40" s="51"/>
      <c r="C40" s="160"/>
      <c r="D40" s="160"/>
      <c r="E40" s="160"/>
      <c r="F40" s="51" t="s">
        <v>28</v>
      </c>
      <c r="G40" s="160" t="s">
        <v>29</v>
      </c>
      <c r="H40" s="289" t="s">
        <v>112</v>
      </c>
      <c r="I40" s="289" t="s">
        <v>111</v>
      </c>
      <c r="J40" s="289" t="s">
        <v>28</v>
      </c>
      <c r="K40" s="289" t="s">
        <v>29</v>
      </c>
      <c r="L40" s="577" t="s">
        <v>344</v>
      </c>
    </row>
    <row r="41" spans="1:12" ht="16.2" thickBot="1" x14ac:dyDescent="0.35">
      <c r="A41" s="41"/>
      <c r="B41" s="307" t="s">
        <v>190</v>
      </c>
      <c r="C41" s="301" t="s">
        <v>191</v>
      </c>
      <c r="D41" s="301" t="s">
        <v>192</v>
      </c>
      <c r="E41" s="301" t="s">
        <v>193</v>
      </c>
      <c r="F41" s="303" t="s">
        <v>194</v>
      </c>
      <c r="G41" s="302" t="s">
        <v>195</v>
      </c>
      <c r="H41" s="302" t="s">
        <v>196</v>
      </c>
      <c r="I41" s="302" t="s">
        <v>197</v>
      </c>
      <c r="J41" s="301" t="s">
        <v>198</v>
      </c>
      <c r="K41" s="301" t="s">
        <v>199</v>
      </c>
      <c r="L41" s="308" t="s">
        <v>200</v>
      </c>
    </row>
    <row r="42" spans="1:12" ht="31.2" x14ac:dyDescent="0.3">
      <c r="A42" s="41"/>
      <c r="B42" s="52" t="s">
        <v>100</v>
      </c>
      <c r="C42" s="160" t="s">
        <v>94</v>
      </c>
      <c r="D42" s="288" t="s">
        <v>205</v>
      </c>
      <c r="E42" s="289" t="s">
        <v>203</v>
      </c>
      <c r="F42" s="598">
        <v>-0.15</v>
      </c>
      <c r="G42" s="599">
        <v>-0.13</v>
      </c>
      <c r="H42" s="598">
        <v>-1</v>
      </c>
      <c r="I42" s="599">
        <v>1</v>
      </c>
      <c r="J42" s="600">
        <f>(F42-H42)/(I42-H42)</f>
        <v>0.42499999999999999</v>
      </c>
      <c r="K42" s="600">
        <f>(G42-H42)/(I42-H42)</f>
        <v>0.435</v>
      </c>
      <c r="L42" s="555">
        <f>K42-J42</f>
        <v>1.0000000000000009E-2</v>
      </c>
    </row>
    <row r="43" spans="1:12" ht="15.6" x14ac:dyDescent="0.3">
      <c r="A43" s="41"/>
      <c r="B43" s="51"/>
      <c r="C43" s="160"/>
      <c r="D43" s="160"/>
      <c r="E43" s="160"/>
      <c r="F43" s="479"/>
      <c r="G43" s="480"/>
      <c r="H43" s="479"/>
      <c r="I43" s="480"/>
      <c r="J43" s="483"/>
      <c r="K43" s="483"/>
      <c r="L43" s="505"/>
    </row>
    <row r="44" spans="1:12" ht="15.6" x14ac:dyDescent="0.3">
      <c r="A44" s="41"/>
      <c r="B44" s="51"/>
      <c r="C44" s="160" t="s">
        <v>96</v>
      </c>
      <c r="D44" s="160" t="s">
        <v>133</v>
      </c>
      <c r="E44" s="160" t="s">
        <v>134</v>
      </c>
      <c r="F44" s="479">
        <v>25.6</v>
      </c>
      <c r="G44" s="480">
        <v>24.8</v>
      </c>
      <c r="H44" s="479">
        <v>0</v>
      </c>
      <c r="I44" s="480">
        <v>40</v>
      </c>
      <c r="J44" s="483">
        <f>(F44-H44)/(I44-H44)</f>
        <v>0.64</v>
      </c>
      <c r="K44" s="483">
        <f>(G44-H44)/(I44-H44)</f>
        <v>0.62</v>
      </c>
      <c r="L44" s="503">
        <f>K44-J44</f>
        <v>-2.0000000000000018E-2</v>
      </c>
    </row>
    <row r="45" spans="1:12" ht="15.6" x14ac:dyDescent="0.3">
      <c r="A45" s="41"/>
      <c r="B45" s="51"/>
      <c r="C45" s="298"/>
      <c r="D45" s="298"/>
      <c r="E45" s="298"/>
      <c r="F45" s="533"/>
      <c r="G45" s="534"/>
      <c r="H45" s="533"/>
      <c r="I45" s="534"/>
      <c r="J45" s="343"/>
      <c r="K45" s="343"/>
      <c r="L45" s="578"/>
    </row>
    <row r="46" spans="1:12" ht="31.2" x14ac:dyDescent="0.3">
      <c r="A46" s="41"/>
      <c r="B46" s="310" t="s">
        <v>101</v>
      </c>
      <c r="C46" s="55" t="s">
        <v>97</v>
      </c>
      <c r="D46" s="323" t="s">
        <v>135</v>
      </c>
      <c r="E46" s="323" t="s">
        <v>136</v>
      </c>
      <c r="F46" s="481">
        <v>71</v>
      </c>
      <c r="G46" s="482">
        <v>70</v>
      </c>
      <c r="H46" s="481">
        <v>0</v>
      </c>
      <c r="I46" s="482">
        <v>100</v>
      </c>
      <c r="J46" s="487">
        <f>(F46-H46)/(I46-H46)</f>
        <v>0.71</v>
      </c>
      <c r="K46" s="487">
        <f>(G46-H46)/(I46-H46)</f>
        <v>0.7</v>
      </c>
      <c r="L46" s="502">
        <f>K46-J46</f>
        <v>-1.0000000000000009E-2</v>
      </c>
    </row>
    <row r="47" spans="1:12" ht="15.6" x14ac:dyDescent="0.3">
      <c r="A47" s="41"/>
      <c r="B47" s="51"/>
      <c r="C47" s="160"/>
      <c r="D47" s="160"/>
      <c r="E47" s="160"/>
      <c r="F47" s="479"/>
      <c r="G47" s="480"/>
      <c r="H47" s="479"/>
      <c r="I47" s="480"/>
      <c r="J47" s="483"/>
      <c r="K47" s="483"/>
      <c r="L47" s="505"/>
    </row>
    <row r="48" spans="1:12" ht="31.2" x14ac:dyDescent="0.3">
      <c r="A48" s="41"/>
      <c r="B48" s="51"/>
      <c r="C48" s="160" t="s">
        <v>98</v>
      </c>
      <c r="D48" s="288" t="s">
        <v>137</v>
      </c>
      <c r="E48" s="288" t="s">
        <v>138</v>
      </c>
      <c r="F48" s="479">
        <v>0.43</v>
      </c>
      <c r="G48" s="480">
        <v>0.48</v>
      </c>
      <c r="H48" s="479">
        <v>0</v>
      </c>
      <c r="I48" s="480">
        <v>1</v>
      </c>
      <c r="J48" s="483">
        <f>(F48-H48)/(I48-H48)</f>
        <v>0.43</v>
      </c>
      <c r="K48" s="483">
        <f>(G48-H48)/(I48-H48)</f>
        <v>0.48</v>
      </c>
      <c r="L48" s="503">
        <f>K48-J48</f>
        <v>4.9999999999999989E-2</v>
      </c>
    </row>
    <row r="49" spans="1:12" ht="15.6" x14ac:dyDescent="0.3">
      <c r="A49" s="41"/>
      <c r="B49" s="51"/>
      <c r="C49" s="160"/>
      <c r="D49" s="288" t="s">
        <v>139</v>
      </c>
      <c r="E49" s="288" t="s">
        <v>140</v>
      </c>
      <c r="F49" s="479">
        <v>7.5</v>
      </c>
      <c r="G49" s="480">
        <v>7.6</v>
      </c>
      <c r="H49" s="479">
        <v>0</v>
      </c>
      <c r="I49" s="480">
        <v>100</v>
      </c>
      <c r="J49" s="483">
        <f>(F49-H49)/(I49-H49)</f>
        <v>7.4999999999999997E-2</v>
      </c>
      <c r="K49" s="483">
        <f>(G49-H49)/(I49-H49)</f>
        <v>7.5999999999999998E-2</v>
      </c>
      <c r="L49" s="503">
        <f>K49-J49</f>
        <v>1.0000000000000009E-3</v>
      </c>
    </row>
    <row r="50" spans="1:12" ht="15.6" x14ac:dyDescent="0.3">
      <c r="A50" s="41"/>
      <c r="B50" s="51"/>
      <c r="C50" s="160"/>
      <c r="D50" s="160"/>
      <c r="E50" s="160"/>
      <c r="F50" s="479"/>
      <c r="G50" s="480"/>
      <c r="H50" s="479"/>
      <c r="I50" s="480"/>
      <c r="J50" s="483"/>
      <c r="K50" s="483"/>
      <c r="L50" s="505"/>
    </row>
    <row r="51" spans="1:12" ht="15.6" x14ac:dyDescent="0.3">
      <c r="A51" s="41"/>
      <c r="B51" s="51"/>
      <c r="C51" s="160" t="s">
        <v>99</v>
      </c>
      <c r="D51" s="160" t="s">
        <v>141</v>
      </c>
      <c r="E51" s="160" t="s">
        <v>142</v>
      </c>
      <c r="F51" s="479">
        <v>0.92</v>
      </c>
      <c r="G51" s="480">
        <v>0.94</v>
      </c>
      <c r="H51" s="479">
        <v>0.5</v>
      </c>
      <c r="I51" s="480">
        <v>1.3</v>
      </c>
      <c r="J51" s="483">
        <f>(F51-H51)/(I51-H51)</f>
        <v>0.52500000000000002</v>
      </c>
      <c r="K51" s="483">
        <f>(G51-H51)/(I51-H51)</f>
        <v>0.54999999999999993</v>
      </c>
      <c r="L51" s="503">
        <f>K51-J51</f>
        <v>2.4999999999999911E-2</v>
      </c>
    </row>
    <row r="52" spans="1:12" ht="15.6" x14ac:dyDescent="0.3">
      <c r="A52" s="41"/>
      <c r="B52" s="51"/>
      <c r="C52" s="160"/>
      <c r="D52" s="160"/>
      <c r="E52" s="160"/>
      <c r="F52" s="479"/>
      <c r="G52" s="480"/>
      <c r="H52" s="479"/>
      <c r="I52" s="480"/>
      <c r="J52" s="483"/>
      <c r="K52" s="483"/>
      <c r="L52" s="505"/>
    </row>
    <row r="53" spans="1:12" ht="31.2" x14ac:dyDescent="0.3">
      <c r="A53" s="41"/>
      <c r="B53" s="571" t="s">
        <v>331</v>
      </c>
      <c r="C53" s="572"/>
      <c r="D53" s="573" t="s">
        <v>143</v>
      </c>
      <c r="E53" s="604" t="s">
        <v>140</v>
      </c>
      <c r="F53" s="574">
        <v>5.0999999999999996</v>
      </c>
      <c r="G53" s="575">
        <v>4.9000000000000004</v>
      </c>
      <c r="H53" s="574">
        <v>0</v>
      </c>
      <c r="I53" s="575">
        <v>20</v>
      </c>
      <c r="J53" s="602">
        <f>(F53-H53)/(I53-H53)</f>
        <v>0.255</v>
      </c>
      <c r="K53" s="602">
        <f>(G53-H53)/(I53-H53)</f>
        <v>0.24500000000000002</v>
      </c>
      <c r="L53" s="603">
        <f>K53-J53</f>
        <v>-9.9999999999999811E-3</v>
      </c>
    </row>
    <row r="54" spans="1:12" ht="15.6" x14ac:dyDescent="0.3">
      <c r="A54" s="41"/>
      <c r="B54" s="41"/>
      <c r="C54" s="41"/>
      <c r="D54" s="41"/>
      <c r="E54" s="41"/>
      <c r="F54" s="160"/>
      <c r="G54" s="160"/>
      <c r="H54" s="41"/>
      <c r="I54" s="41"/>
      <c r="J54" s="41"/>
      <c r="K54" s="41"/>
      <c r="L54" s="41"/>
    </row>
    <row r="55" spans="1:12" x14ac:dyDescent="0.3">
      <c r="A55" s="224" t="s">
        <v>215</v>
      </c>
      <c r="B55" s="224"/>
      <c r="C55" s="224"/>
      <c r="D55" s="224"/>
      <c r="E55" s="224"/>
      <c r="F55" s="224"/>
      <c r="G55" s="224"/>
      <c r="H55" s="224"/>
      <c r="I55" s="224"/>
      <c r="J55" s="224"/>
      <c r="K55" s="224"/>
      <c r="L55" s="224"/>
    </row>
    <row r="56" spans="1:12" ht="31.2" x14ac:dyDescent="0.3">
      <c r="A56" s="41"/>
      <c r="B56" s="739" t="s">
        <v>93</v>
      </c>
      <c r="C56" s="740"/>
      <c r="D56" s="283" t="s">
        <v>95</v>
      </c>
      <c r="E56" s="490" t="s">
        <v>108</v>
      </c>
      <c r="F56" s="744" t="s">
        <v>109</v>
      </c>
      <c r="G56" s="745"/>
      <c r="H56" s="746" t="s">
        <v>110</v>
      </c>
      <c r="I56" s="746"/>
      <c r="J56" s="746" t="s">
        <v>336</v>
      </c>
      <c r="K56" s="746"/>
      <c r="L56" s="747"/>
    </row>
    <row r="57" spans="1:12" ht="15.6" x14ac:dyDescent="0.3">
      <c r="A57" s="41"/>
      <c r="B57" s="51"/>
      <c r="C57" s="160"/>
      <c r="D57" s="160"/>
      <c r="E57" s="160"/>
      <c r="F57" s="336" t="s">
        <v>28</v>
      </c>
      <c r="G57" s="289" t="s">
        <v>29</v>
      </c>
      <c r="H57" s="289" t="s">
        <v>112</v>
      </c>
      <c r="I57" s="289" t="s">
        <v>111</v>
      </c>
      <c r="J57" s="289" t="s">
        <v>28</v>
      </c>
      <c r="K57" s="289" t="s">
        <v>29</v>
      </c>
      <c r="L57" s="577" t="s">
        <v>344</v>
      </c>
    </row>
    <row r="58" spans="1:12" ht="16.2" thickBot="1" x14ac:dyDescent="0.35">
      <c r="A58" s="41"/>
      <c r="B58" s="285" t="s">
        <v>190</v>
      </c>
      <c r="C58" s="286" t="s">
        <v>191</v>
      </c>
      <c r="D58" s="286" t="s">
        <v>192</v>
      </c>
      <c r="E58" s="286" t="s">
        <v>193</v>
      </c>
      <c r="F58" s="306" t="s">
        <v>194</v>
      </c>
      <c r="G58" s="287" t="s">
        <v>195</v>
      </c>
      <c r="H58" s="287" t="s">
        <v>196</v>
      </c>
      <c r="I58" s="287" t="s">
        <v>197</v>
      </c>
      <c r="J58" s="301" t="s">
        <v>198</v>
      </c>
      <c r="K58" s="301" t="s">
        <v>199</v>
      </c>
      <c r="L58" s="308" t="s">
        <v>200</v>
      </c>
    </row>
    <row r="59" spans="1:12" ht="31.2" x14ac:dyDescent="0.3">
      <c r="A59" s="41"/>
      <c r="B59" s="310" t="s">
        <v>100</v>
      </c>
      <c r="C59" s="55" t="s">
        <v>94</v>
      </c>
      <c r="D59" s="323" t="s">
        <v>211</v>
      </c>
      <c r="E59" s="329" t="s">
        <v>140</v>
      </c>
      <c r="F59" s="595">
        <v>55</v>
      </c>
      <c r="G59" s="596">
        <v>57</v>
      </c>
      <c r="H59" s="595">
        <v>0</v>
      </c>
      <c r="I59" s="596">
        <v>100</v>
      </c>
      <c r="J59" s="553">
        <f>(F59-H59)/(I59-H59)</f>
        <v>0.55000000000000004</v>
      </c>
      <c r="K59" s="553">
        <f>(G59-H59)/(I59-H59)</f>
        <v>0.56999999999999995</v>
      </c>
      <c r="L59" s="605">
        <f>K59-J59</f>
        <v>1.9999999999999907E-2</v>
      </c>
    </row>
    <row r="60" spans="1:12" ht="15.6" x14ac:dyDescent="0.3">
      <c r="A60" s="41"/>
      <c r="B60" s="51"/>
      <c r="C60" s="160"/>
      <c r="D60" s="160"/>
      <c r="E60" s="160"/>
      <c r="F60" s="479"/>
      <c r="G60" s="480"/>
      <c r="H60" s="479"/>
      <c r="I60" s="480"/>
      <c r="J60" s="541"/>
      <c r="K60" s="541"/>
      <c r="L60" s="606"/>
    </row>
    <row r="61" spans="1:12" ht="31.2" x14ac:dyDescent="0.3">
      <c r="A61" s="41"/>
      <c r="B61" s="51"/>
      <c r="C61" s="160" t="s">
        <v>96</v>
      </c>
      <c r="D61" s="288" t="s">
        <v>144</v>
      </c>
      <c r="E61" s="160" t="s">
        <v>145</v>
      </c>
      <c r="F61" s="479">
        <v>10.5</v>
      </c>
      <c r="G61" s="480">
        <v>12.3</v>
      </c>
      <c r="H61" s="479">
        <v>0</v>
      </c>
      <c r="I61" s="480">
        <v>40</v>
      </c>
      <c r="J61" s="541">
        <f>(F61-H61)/(I61-H61)</f>
        <v>0.26250000000000001</v>
      </c>
      <c r="K61" s="541">
        <f>(G61-H61)/(I61-H61)</f>
        <v>0.3075</v>
      </c>
      <c r="L61" s="607">
        <f>K61-J61</f>
        <v>4.4999999999999984E-2</v>
      </c>
    </row>
    <row r="62" spans="1:12" ht="15.6" x14ac:dyDescent="0.3">
      <c r="A62" s="41"/>
      <c r="B62" s="51"/>
      <c r="C62" s="298"/>
      <c r="D62" s="298"/>
      <c r="E62" s="298"/>
      <c r="F62" s="533"/>
      <c r="G62" s="534"/>
      <c r="H62" s="533"/>
      <c r="I62" s="534"/>
      <c r="J62" s="549"/>
      <c r="K62" s="549"/>
      <c r="L62" s="608"/>
    </row>
    <row r="63" spans="1:12" ht="31.2" x14ac:dyDescent="0.3">
      <c r="A63" s="41"/>
      <c r="B63" s="310" t="s">
        <v>101</v>
      </c>
      <c r="C63" s="55" t="s">
        <v>97</v>
      </c>
      <c r="D63" s="323" t="s">
        <v>146</v>
      </c>
      <c r="E63" s="323" t="s">
        <v>147</v>
      </c>
      <c r="F63" s="481">
        <v>53</v>
      </c>
      <c r="G63" s="482">
        <v>45</v>
      </c>
      <c r="H63" s="481">
        <v>0</v>
      </c>
      <c r="I63" s="482">
        <v>75</v>
      </c>
      <c r="J63" s="553">
        <f>(F63-H63)/(I63-H63)</f>
        <v>0.70666666666666667</v>
      </c>
      <c r="K63" s="553">
        <f>(G63-H63)/(I63-H63)</f>
        <v>0.6</v>
      </c>
      <c r="L63" s="605">
        <f>K63-J63</f>
        <v>-0.10666666666666669</v>
      </c>
    </row>
    <row r="64" spans="1:12" ht="15.6" x14ac:dyDescent="0.3">
      <c r="A64" s="41"/>
      <c r="B64" s="51"/>
      <c r="C64" s="160"/>
      <c r="D64" s="160"/>
      <c r="E64" s="160"/>
      <c r="F64" s="479"/>
      <c r="G64" s="480"/>
      <c r="H64" s="479"/>
      <c r="I64" s="480"/>
      <c r="J64" s="541"/>
      <c r="K64" s="541"/>
      <c r="L64" s="606"/>
    </row>
    <row r="65" spans="1:12" ht="15.6" x14ac:dyDescent="0.3">
      <c r="A65" s="41"/>
      <c r="B65" s="51"/>
      <c r="C65" s="160" t="s">
        <v>98</v>
      </c>
      <c r="D65" s="288" t="s">
        <v>148</v>
      </c>
      <c r="E65" s="288" t="s">
        <v>140</v>
      </c>
      <c r="F65" s="479">
        <v>31</v>
      </c>
      <c r="G65" s="480">
        <v>30</v>
      </c>
      <c r="H65" s="479">
        <v>0</v>
      </c>
      <c r="I65" s="480">
        <v>70</v>
      </c>
      <c r="J65" s="541">
        <f>(F65-H65)/(I65-H65)</f>
        <v>0.44285714285714284</v>
      </c>
      <c r="K65" s="541">
        <f>(G65-H65)/(I65-H65)</f>
        <v>0.42857142857142855</v>
      </c>
      <c r="L65" s="607">
        <f>K65-J65</f>
        <v>-1.428571428571429E-2</v>
      </c>
    </row>
    <row r="66" spans="1:12" ht="15.6" x14ac:dyDescent="0.3">
      <c r="A66" s="41"/>
      <c r="B66" s="51"/>
      <c r="C66" s="160"/>
      <c r="D66" s="160"/>
      <c r="E66" s="160"/>
      <c r="F66" s="479"/>
      <c r="G66" s="480"/>
      <c r="H66" s="479"/>
      <c r="I66" s="480"/>
      <c r="J66" s="541"/>
      <c r="K66" s="541"/>
      <c r="L66" s="606"/>
    </row>
    <row r="67" spans="1:12" ht="15.6" x14ac:dyDescent="0.3">
      <c r="A67" s="41"/>
      <c r="B67" s="51"/>
      <c r="C67" s="160" t="s">
        <v>99</v>
      </c>
      <c r="D67" s="540" t="s">
        <v>343</v>
      </c>
      <c r="E67" s="160"/>
      <c r="F67" s="479"/>
      <c r="G67" s="480"/>
      <c r="H67" s="479"/>
      <c r="I67" s="480"/>
      <c r="J67" s="541"/>
      <c r="K67" s="541"/>
      <c r="L67" s="607"/>
    </row>
    <row r="68" spans="1:12" ht="15.6" x14ac:dyDescent="0.3">
      <c r="A68" s="41"/>
      <c r="B68" s="51"/>
      <c r="C68" s="160"/>
      <c r="D68" s="160"/>
      <c r="E68" s="160"/>
      <c r="F68" s="479"/>
      <c r="G68" s="480"/>
      <c r="H68" s="479"/>
      <c r="I68" s="480"/>
      <c r="J68" s="541"/>
      <c r="K68" s="541"/>
      <c r="L68" s="606"/>
    </row>
    <row r="69" spans="1:12" ht="62.4" x14ac:dyDescent="0.3">
      <c r="A69" s="41"/>
      <c r="B69" s="571" t="s">
        <v>331</v>
      </c>
      <c r="C69" s="572"/>
      <c r="D69" s="573" t="s">
        <v>149</v>
      </c>
      <c r="E69" s="573" t="s">
        <v>140</v>
      </c>
      <c r="F69" s="574">
        <v>56</v>
      </c>
      <c r="G69" s="601">
        <v>52</v>
      </c>
      <c r="H69" s="574">
        <v>0</v>
      </c>
      <c r="I69" s="575">
        <v>100</v>
      </c>
      <c r="J69" s="609">
        <f>(F69-H69)/(I69-H69)</f>
        <v>0.56000000000000005</v>
      </c>
      <c r="K69" s="609">
        <f>(G69-H69)/(I69-H69)</f>
        <v>0.52</v>
      </c>
      <c r="L69" s="610">
        <f>K69-J69</f>
        <v>-4.0000000000000036E-2</v>
      </c>
    </row>
    <row r="70" spans="1:12" ht="15.6" x14ac:dyDescent="0.3">
      <c r="A70" s="41"/>
      <c r="B70" s="41"/>
      <c r="C70" s="41"/>
      <c r="D70" s="41"/>
      <c r="E70" s="41"/>
      <c r="F70" s="41"/>
      <c r="G70" s="41"/>
      <c r="H70" s="41"/>
      <c r="I70" s="41"/>
      <c r="J70" s="48"/>
      <c r="K70" s="48"/>
      <c r="L70" s="50"/>
    </row>
    <row r="71" spans="1:12" x14ac:dyDescent="0.3">
      <c r="A71" s="220" t="s">
        <v>1</v>
      </c>
      <c r="B71" s="220"/>
      <c r="C71" s="220"/>
      <c r="D71" s="220"/>
      <c r="E71" s="220"/>
      <c r="F71" s="220"/>
      <c r="G71" s="220"/>
      <c r="H71" s="220"/>
      <c r="I71" s="220"/>
      <c r="J71" s="220"/>
      <c r="K71" s="220"/>
      <c r="L71" s="220"/>
    </row>
    <row r="72" spans="1:12" ht="31.2" x14ac:dyDescent="0.3">
      <c r="A72" s="41"/>
      <c r="B72" s="739" t="s">
        <v>93</v>
      </c>
      <c r="C72" s="740"/>
      <c r="D72" s="283" t="s">
        <v>95</v>
      </c>
      <c r="E72" s="490" t="s">
        <v>108</v>
      </c>
      <c r="F72" s="744" t="s">
        <v>109</v>
      </c>
      <c r="G72" s="745"/>
      <c r="H72" s="746" t="s">
        <v>110</v>
      </c>
      <c r="I72" s="746"/>
      <c r="J72" s="746" t="s">
        <v>336</v>
      </c>
      <c r="K72" s="746"/>
      <c r="L72" s="747"/>
    </row>
    <row r="73" spans="1:12" ht="15.6" x14ac:dyDescent="0.3">
      <c r="A73" s="41"/>
      <c r="B73" s="51"/>
      <c r="C73" s="160"/>
      <c r="D73" s="160"/>
      <c r="E73" s="160"/>
      <c r="F73" s="336" t="s">
        <v>28</v>
      </c>
      <c r="G73" s="289" t="s">
        <v>29</v>
      </c>
      <c r="H73" s="289" t="s">
        <v>112</v>
      </c>
      <c r="I73" s="289" t="s">
        <v>111</v>
      </c>
      <c r="J73" s="289" t="s">
        <v>28</v>
      </c>
      <c r="K73" s="289" t="s">
        <v>29</v>
      </c>
      <c r="L73" s="577" t="s">
        <v>344</v>
      </c>
    </row>
    <row r="74" spans="1:12" ht="16.2" thickBot="1" x14ac:dyDescent="0.35">
      <c r="A74" s="41"/>
      <c r="B74" s="307" t="s">
        <v>190</v>
      </c>
      <c r="C74" s="301" t="s">
        <v>191</v>
      </c>
      <c r="D74" s="301" t="s">
        <v>192</v>
      </c>
      <c r="E74" s="301" t="s">
        <v>193</v>
      </c>
      <c r="F74" s="303" t="s">
        <v>194</v>
      </c>
      <c r="G74" s="302" t="s">
        <v>195</v>
      </c>
      <c r="H74" s="302" t="s">
        <v>196</v>
      </c>
      <c r="I74" s="302" t="s">
        <v>197</v>
      </c>
      <c r="J74" s="301" t="s">
        <v>198</v>
      </c>
      <c r="K74" s="301" t="s">
        <v>199</v>
      </c>
      <c r="L74" s="308" t="s">
        <v>200</v>
      </c>
    </row>
    <row r="75" spans="1:12" ht="31.2" x14ac:dyDescent="0.3">
      <c r="A75" s="41"/>
      <c r="B75" s="52" t="s">
        <v>100</v>
      </c>
      <c r="C75" s="160" t="s">
        <v>94</v>
      </c>
      <c r="D75" s="288" t="s">
        <v>125</v>
      </c>
      <c r="E75" s="289" t="s">
        <v>126</v>
      </c>
      <c r="F75" s="477">
        <v>97</v>
      </c>
      <c r="G75" s="478">
        <v>89</v>
      </c>
      <c r="H75" s="598">
        <v>0</v>
      </c>
      <c r="I75" s="599">
        <v>100</v>
      </c>
      <c r="J75" s="611">
        <f>(F75-H75)/(I75-H75)</f>
        <v>0.97</v>
      </c>
      <c r="K75" s="611">
        <f>(G75-H75)/(I75-H75)</f>
        <v>0.89</v>
      </c>
      <c r="L75" s="612">
        <f>K75-J75</f>
        <v>-7.999999999999996E-2</v>
      </c>
    </row>
    <row r="76" spans="1:12" ht="15.6" x14ac:dyDescent="0.3">
      <c r="A76" s="41"/>
      <c r="B76" s="51"/>
      <c r="C76" s="160"/>
      <c r="D76" s="160"/>
      <c r="E76" s="160"/>
      <c r="F76" s="479"/>
      <c r="G76" s="480"/>
      <c r="H76" s="479"/>
      <c r="I76" s="480"/>
      <c r="J76" s="541"/>
      <c r="K76" s="541"/>
      <c r="L76" s="606"/>
    </row>
    <row r="77" spans="1:12" ht="15.6" x14ac:dyDescent="0.3">
      <c r="A77" s="41"/>
      <c r="B77" s="51"/>
      <c r="C77" s="160" t="s">
        <v>96</v>
      </c>
      <c r="D77" s="160" t="s">
        <v>103</v>
      </c>
      <c r="E77" s="160" t="s">
        <v>115</v>
      </c>
      <c r="F77" s="479">
        <v>0.89</v>
      </c>
      <c r="G77" s="480">
        <v>0.99</v>
      </c>
      <c r="H77" s="479">
        <v>2</v>
      </c>
      <c r="I77" s="480">
        <v>0</v>
      </c>
      <c r="J77" s="541">
        <f>1- ((F77-I77)/(H77-I77))</f>
        <v>0.55499999999999994</v>
      </c>
      <c r="K77" s="541">
        <f>1-((G77-I77)/(H77-I77))</f>
        <v>0.505</v>
      </c>
      <c r="L77" s="607">
        <f>K77-J77</f>
        <v>-4.9999999999999933E-2</v>
      </c>
    </row>
    <row r="78" spans="1:12" ht="15.6" x14ac:dyDescent="0.3">
      <c r="A78" s="41"/>
      <c r="B78" s="315"/>
      <c r="C78" s="342"/>
      <c r="D78" s="342"/>
      <c r="E78" s="342"/>
      <c r="F78" s="492"/>
      <c r="G78" s="535"/>
      <c r="H78" s="492"/>
      <c r="I78" s="535"/>
      <c r="J78" s="614"/>
      <c r="K78" s="614"/>
      <c r="L78" s="615"/>
    </row>
    <row r="79" spans="1:12" ht="31.2" x14ac:dyDescent="0.3">
      <c r="A79" s="41"/>
      <c r="B79" s="310" t="s">
        <v>101</v>
      </c>
      <c r="C79" s="55" t="s">
        <v>97</v>
      </c>
      <c r="D79" s="323" t="s">
        <v>127</v>
      </c>
      <c r="E79" s="323" t="s">
        <v>128</v>
      </c>
      <c r="F79" s="481">
        <v>29</v>
      </c>
      <c r="G79" s="482">
        <v>26</v>
      </c>
      <c r="H79" s="481">
        <v>0</v>
      </c>
      <c r="I79" s="482">
        <v>35</v>
      </c>
      <c r="J79" s="553">
        <f>(F79-H79)/(I79-H79)</f>
        <v>0.82857142857142863</v>
      </c>
      <c r="K79" s="553">
        <f>(G79-H79)/(I79-H79)</f>
        <v>0.74285714285714288</v>
      </c>
      <c r="L79" s="605">
        <f>K79-J79</f>
        <v>-8.5714285714285743E-2</v>
      </c>
    </row>
    <row r="80" spans="1:12" ht="15.6" x14ac:dyDescent="0.3">
      <c r="A80" s="41"/>
      <c r="B80" s="51"/>
      <c r="C80" s="160"/>
      <c r="D80" s="160"/>
      <c r="E80" s="160"/>
      <c r="F80" s="479"/>
      <c r="G80" s="480"/>
      <c r="H80" s="479"/>
      <c r="I80" s="480"/>
      <c r="J80" s="541"/>
      <c r="K80" s="541"/>
      <c r="L80" s="606"/>
    </row>
    <row r="81" spans="1:12" ht="31.2" x14ac:dyDescent="0.3">
      <c r="A81" s="41"/>
      <c r="B81" s="51"/>
      <c r="C81" s="160" t="s">
        <v>98</v>
      </c>
      <c r="D81" s="288" t="s">
        <v>129</v>
      </c>
      <c r="E81" s="160" t="s">
        <v>130</v>
      </c>
      <c r="F81" s="479">
        <v>30</v>
      </c>
      <c r="G81" s="480">
        <v>31</v>
      </c>
      <c r="H81" s="479">
        <v>0</v>
      </c>
      <c r="I81" s="480">
        <v>50</v>
      </c>
      <c r="J81" s="541">
        <f>(F81-H81)/(I81-H81)</f>
        <v>0.6</v>
      </c>
      <c r="K81" s="541">
        <f>(G81-H81)/(I81-H81)</f>
        <v>0.62</v>
      </c>
      <c r="L81" s="607">
        <f>K81-J81</f>
        <v>2.0000000000000018E-2</v>
      </c>
    </row>
    <row r="82" spans="1:12" ht="15.6" x14ac:dyDescent="0.3">
      <c r="A82" s="41"/>
      <c r="B82" s="51"/>
      <c r="C82" s="160"/>
      <c r="D82" s="160"/>
      <c r="E82" s="160"/>
      <c r="F82" s="479"/>
      <c r="G82" s="480"/>
      <c r="H82" s="479"/>
      <c r="I82" s="480"/>
      <c r="J82" s="541"/>
      <c r="K82" s="541"/>
      <c r="L82" s="606"/>
    </row>
    <row r="83" spans="1:12" ht="15.6" x14ac:dyDescent="0.3">
      <c r="A83" s="41"/>
      <c r="B83" s="51"/>
      <c r="C83" s="160" t="s">
        <v>99</v>
      </c>
      <c r="D83" s="160" t="s">
        <v>106</v>
      </c>
      <c r="E83" s="160" t="s">
        <v>119</v>
      </c>
      <c r="F83" s="479">
        <v>5.0999999999999996</v>
      </c>
      <c r="G83" s="480">
        <v>6.2</v>
      </c>
      <c r="H83" s="479">
        <v>0</v>
      </c>
      <c r="I83" s="480">
        <v>25</v>
      </c>
      <c r="J83" s="541">
        <f>(F83-H83)/(I83-H83)</f>
        <v>0.20399999999999999</v>
      </c>
      <c r="K83" s="541">
        <f>(G83-H83)/(I83-H83)</f>
        <v>0.248</v>
      </c>
      <c r="L83" s="607">
        <f>K83-J83</f>
        <v>4.4000000000000011E-2</v>
      </c>
    </row>
    <row r="84" spans="1:12" ht="15.6" x14ac:dyDescent="0.3">
      <c r="A84" s="41"/>
      <c r="B84" s="51"/>
      <c r="C84" s="160"/>
      <c r="D84" s="160"/>
      <c r="E84" s="160"/>
      <c r="F84" s="479"/>
      <c r="G84" s="480"/>
      <c r="H84" s="479"/>
      <c r="I84" s="480"/>
      <c r="J84" s="541"/>
      <c r="K84" s="541"/>
      <c r="L84" s="606"/>
    </row>
    <row r="85" spans="1:12" ht="46.8" x14ac:dyDescent="0.3">
      <c r="A85" s="41"/>
      <c r="B85" s="571" t="s">
        <v>331</v>
      </c>
      <c r="C85" s="572"/>
      <c r="D85" s="573" t="s">
        <v>131</v>
      </c>
      <c r="E85" s="573" t="s">
        <v>132</v>
      </c>
      <c r="F85" s="574">
        <v>39</v>
      </c>
      <c r="G85" s="601">
        <v>33</v>
      </c>
      <c r="H85" s="574">
        <v>0</v>
      </c>
      <c r="I85" s="575">
        <v>100</v>
      </c>
      <c r="J85" s="609">
        <f>(F85-H85)/(I85-H85)</f>
        <v>0.39</v>
      </c>
      <c r="K85" s="609">
        <f>(G85-H85)/(I85-H85)</f>
        <v>0.33</v>
      </c>
      <c r="L85" s="610">
        <f>K85-J85</f>
        <v>-0.06</v>
      </c>
    </row>
    <row r="86" spans="1:12" ht="15.6" x14ac:dyDescent="0.3">
      <c r="A86" s="41"/>
      <c r="B86" s="41"/>
      <c r="C86" s="41"/>
      <c r="D86" s="41"/>
      <c r="E86" s="41"/>
      <c r="F86" s="160"/>
      <c r="G86" s="160"/>
      <c r="H86" s="160"/>
      <c r="I86" s="160"/>
      <c r="J86" s="41"/>
      <c r="K86" s="41"/>
      <c r="L86" s="41"/>
    </row>
    <row r="87" spans="1:12" x14ac:dyDescent="0.3">
      <c r="A87" s="228" t="s">
        <v>13</v>
      </c>
      <c r="B87" s="228"/>
      <c r="C87" s="228"/>
      <c r="D87" s="228"/>
      <c r="E87" s="228"/>
      <c r="F87" s="228"/>
      <c r="G87" s="228"/>
      <c r="H87" s="228"/>
      <c r="I87" s="228"/>
      <c r="J87" s="228"/>
      <c r="K87" s="228"/>
      <c r="L87" s="228"/>
    </row>
    <row r="88" spans="1:12" ht="31.2" x14ac:dyDescent="0.3">
      <c r="A88" s="41"/>
      <c r="B88" s="739" t="s">
        <v>93</v>
      </c>
      <c r="C88" s="740"/>
      <c r="D88" s="283" t="s">
        <v>95</v>
      </c>
      <c r="E88" s="490" t="s">
        <v>108</v>
      </c>
      <c r="F88" s="744" t="s">
        <v>109</v>
      </c>
      <c r="G88" s="745"/>
      <c r="H88" s="746" t="s">
        <v>110</v>
      </c>
      <c r="I88" s="746"/>
      <c r="J88" s="746" t="s">
        <v>336</v>
      </c>
      <c r="K88" s="746"/>
      <c r="L88" s="747"/>
    </row>
    <row r="89" spans="1:12" ht="15.6" x14ac:dyDescent="0.3">
      <c r="A89" s="41"/>
      <c r="B89" s="51"/>
      <c r="C89" s="160"/>
      <c r="D89" s="160"/>
      <c r="E89" s="160"/>
      <c r="F89" s="336" t="s">
        <v>28</v>
      </c>
      <c r="G89" s="289" t="s">
        <v>29</v>
      </c>
      <c r="H89" s="289" t="s">
        <v>112</v>
      </c>
      <c r="I89" s="289" t="s">
        <v>111</v>
      </c>
      <c r="J89" s="289" t="s">
        <v>28</v>
      </c>
      <c r="K89" s="289" t="s">
        <v>29</v>
      </c>
      <c r="L89" s="577" t="s">
        <v>344</v>
      </c>
    </row>
    <row r="90" spans="1:12" ht="16.2" thickBot="1" x14ac:dyDescent="0.35">
      <c r="A90" s="41"/>
      <c r="B90" s="307" t="s">
        <v>190</v>
      </c>
      <c r="C90" s="301" t="s">
        <v>191</v>
      </c>
      <c r="D90" s="301" t="s">
        <v>192</v>
      </c>
      <c r="E90" s="301" t="s">
        <v>193</v>
      </c>
      <c r="F90" s="303" t="s">
        <v>194</v>
      </c>
      <c r="G90" s="302" t="s">
        <v>195</v>
      </c>
      <c r="H90" s="302" t="s">
        <v>196</v>
      </c>
      <c r="I90" s="302" t="s">
        <v>197</v>
      </c>
      <c r="J90" s="301" t="s">
        <v>198</v>
      </c>
      <c r="K90" s="301" t="s">
        <v>199</v>
      </c>
      <c r="L90" s="308" t="s">
        <v>200</v>
      </c>
    </row>
    <row r="91" spans="1:12" ht="15.6" x14ac:dyDescent="0.3">
      <c r="A91" s="41"/>
      <c r="B91" s="52" t="s">
        <v>100</v>
      </c>
      <c r="C91" s="160" t="s">
        <v>94</v>
      </c>
      <c r="D91" s="288" t="s">
        <v>214</v>
      </c>
      <c r="E91" s="289" t="s">
        <v>151</v>
      </c>
      <c r="F91" s="477">
        <v>35</v>
      </c>
      <c r="G91" s="478">
        <v>30</v>
      </c>
      <c r="H91" s="598">
        <v>2000</v>
      </c>
      <c r="I91" s="599">
        <v>0</v>
      </c>
      <c r="J91" s="611">
        <f>1-((F91-I91)/(H91-I91))</f>
        <v>0.98250000000000004</v>
      </c>
      <c r="K91" s="611">
        <f>1-((G91-I91)/(H91-I91))</f>
        <v>0.98499999999999999</v>
      </c>
      <c r="L91" s="612">
        <f>K91-J91</f>
        <v>2.4999999999999467E-3</v>
      </c>
    </row>
    <row r="92" spans="1:12" ht="15.6" x14ac:dyDescent="0.3">
      <c r="A92" s="41"/>
      <c r="B92" s="52"/>
      <c r="C92" s="160"/>
      <c r="D92" s="288" t="s">
        <v>150</v>
      </c>
      <c r="E92" s="289" t="s">
        <v>152</v>
      </c>
      <c r="F92" s="477">
        <v>18.5</v>
      </c>
      <c r="G92" s="478">
        <v>13.9</v>
      </c>
      <c r="H92" s="477">
        <v>15</v>
      </c>
      <c r="I92" s="478">
        <v>30</v>
      </c>
      <c r="J92" s="541">
        <f>(F92-H92)/(I92-H92)</f>
        <v>0.23333333333333334</v>
      </c>
      <c r="K92" s="541">
        <f>(MAX(G92,H92)-H92)/(I92-H92)</f>
        <v>0</v>
      </c>
      <c r="L92" s="607">
        <f>K92-J92</f>
        <v>-0.23333333333333334</v>
      </c>
    </row>
    <row r="93" spans="1:12" ht="15.6" x14ac:dyDescent="0.3">
      <c r="A93" s="41"/>
      <c r="B93" s="51"/>
      <c r="C93" s="160"/>
      <c r="D93" s="160"/>
      <c r="E93" s="160"/>
      <c r="F93" s="479"/>
      <c r="G93" s="480"/>
      <c r="H93" s="479"/>
      <c r="I93" s="480"/>
      <c r="J93" s="541"/>
      <c r="K93" s="541"/>
      <c r="L93" s="606"/>
    </row>
    <row r="94" spans="1:12" ht="31.2" x14ac:dyDescent="0.3">
      <c r="A94" s="41"/>
      <c r="B94" s="51"/>
      <c r="C94" s="160" t="s">
        <v>96</v>
      </c>
      <c r="D94" s="288" t="s">
        <v>153</v>
      </c>
      <c r="E94" s="160" t="s">
        <v>154</v>
      </c>
      <c r="F94" s="479">
        <v>3.5</v>
      </c>
      <c r="G94" s="480">
        <v>3.7</v>
      </c>
      <c r="H94" s="479">
        <v>4</v>
      </c>
      <c r="I94" s="480">
        <v>0.1</v>
      </c>
      <c r="J94" s="541">
        <f>1-((F94-I94)/(H94-I94))</f>
        <v>0.12820512820512819</v>
      </c>
      <c r="K94" s="541">
        <f>1-((G94-I94)/(H94-I94))</f>
        <v>7.6923076923076872E-2</v>
      </c>
      <c r="L94" s="607">
        <f>K94-J94</f>
        <v>-5.1282051282051322E-2</v>
      </c>
    </row>
    <row r="95" spans="1:12" ht="15.6" x14ac:dyDescent="0.3">
      <c r="A95" s="41"/>
      <c r="B95" s="51"/>
      <c r="C95" s="298"/>
      <c r="D95" s="298"/>
      <c r="E95" s="298"/>
      <c r="F95" s="533"/>
      <c r="G95" s="534"/>
      <c r="H95" s="533"/>
      <c r="I95" s="534"/>
      <c r="J95" s="549"/>
      <c r="K95" s="549"/>
      <c r="L95" s="608"/>
    </row>
    <row r="96" spans="1:12" ht="46.8" x14ac:dyDescent="0.3">
      <c r="A96" s="41"/>
      <c r="B96" s="310" t="s">
        <v>101</v>
      </c>
      <c r="C96" s="55" t="s">
        <v>97</v>
      </c>
      <c r="D96" s="323" t="s">
        <v>104</v>
      </c>
      <c r="E96" s="323" t="s">
        <v>155</v>
      </c>
      <c r="F96" s="481">
        <v>3</v>
      </c>
      <c r="G96" s="482">
        <v>2</v>
      </c>
      <c r="H96" s="481">
        <v>0</v>
      </c>
      <c r="I96" s="482">
        <v>10</v>
      </c>
      <c r="J96" s="553">
        <f>(F96-H96)/(I96-H96)</f>
        <v>0.3</v>
      </c>
      <c r="K96" s="553">
        <f>(G96-H96)/(I96-H96)</f>
        <v>0.2</v>
      </c>
      <c r="L96" s="605">
        <f>K96-J96</f>
        <v>-9.9999999999999978E-2</v>
      </c>
    </row>
    <row r="97" spans="1:12" ht="15.6" x14ac:dyDescent="0.3">
      <c r="A97" s="41"/>
      <c r="B97" s="51"/>
      <c r="C97" s="160"/>
      <c r="D97" s="160"/>
      <c r="E97" s="160"/>
      <c r="F97" s="479"/>
      <c r="G97" s="480"/>
      <c r="H97" s="479"/>
      <c r="I97" s="480"/>
      <c r="J97" s="541"/>
      <c r="K97" s="541"/>
      <c r="L97" s="606"/>
    </row>
    <row r="98" spans="1:12" ht="31.2" x14ac:dyDescent="0.3">
      <c r="A98" s="41"/>
      <c r="B98" s="51"/>
      <c r="C98" s="160" t="s">
        <v>98</v>
      </c>
      <c r="D98" s="288" t="s">
        <v>156</v>
      </c>
      <c r="E98" s="288" t="s">
        <v>157</v>
      </c>
      <c r="F98" s="479">
        <v>121</v>
      </c>
      <c r="G98" s="480">
        <v>105</v>
      </c>
      <c r="H98" s="479">
        <v>50</v>
      </c>
      <c r="I98" s="480">
        <v>300</v>
      </c>
      <c r="J98" s="541">
        <f>(F98-H98)/(I98-H98)</f>
        <v>0.28399999999999997</v>
      </c>
      <c r="K98" s="541">
        <f>(G98-H98)/(I98-H98)</f>
        <v>0.22</v>
      </c>
      <c r="L98" s="607">
        <f>K98-J98</f>
        <v>-6.3999999999999974E-2</v>
      </c>
    </row>
    <row r="99" spans="1:12" ht="15.6" x14ac:dyDescent="0.3">
      <c r="A99" s="41"/>
      <c r="B99" s="51"/>
      <c r="C99" s="160"/>
      <c r="D99" s="160"/>
      <c r="E99" s="160"/>
      <c r="F99" s="479"/>
      <c r="G99" s="480"/>
      <c r="H99" s="479"/>
      <c r="I99" s="480"/>
      <c r="J99" s="541"/>
      <c r="K99" s="541"/>
      <c r="L99" s="606"/>
    </row>
    <row r="100" spans="1:12" ht="15.6" x14ac:dyDescent="0.3">
      <c r="A100" s="41"/>
      <c r="B100" s="51"/>
      <c r="C100" s="160" t="s">
        <v>99</v>
      </c>
      <c r="D100" s="160" t="s">
        <v>158</v>
      </c>
      <c r="E100" s="160" t="s">
        <v>159</v>
      </c>
      <c r="F100" s="479">
        <v>1.5</v>
      </c>
      <c r="G100" s="480">
        <v>1.55</v>
      </c>
      <c r="H100" s="479">
        <v>10</v>
      </c>
      <c r="I100" s="480">
        <v>0</v>
      </c>
      <c r="J100" s="541">
        <f>1-((F100-I100)/(H100-I100))</f>
        <v>0.85</v>
      </c>
      <c r="K100" s="541">
        <f>1-((G100-I100)/(H100-I100))</f>
        <v>0.84499999999999997</v>
      </c>
      <c r="L100" s="607">
        <f>K100-J100</f>
        <v>-5.0000000000000044E-3</v>
      </c>
    </row>
    <row r="101" spans="1:12" ht="15.6" x14ac:dyDescent="0.3">
      <c r="A101" s="41"/>
      <c r="B101" s="51"/>
      <c r="C101" s="160"/>
      <c r="D101" s="160"/>
      <c r="E101" s="160"/>
      <c r="F101" s="479"/>
      <c r="G101" s="480"/>
      <c r="H101" s="479"/>
      <c r="I101" s="480"/>
      <c r="J101" s="541"/>
      <c r="K101" s="541"/>
      <c r="L101" s="606"/>
    </row>
    <row r="102" spans="1:12" ht="25.05" customHeight="1" x14ac:dyDescent="0.3">
      <c r="A102" s="41"/>
      <c r="B102" s="571" t="s">
        <v>331</v>
      </c>
      <c r="C102" s="572"/>
      <c r="D102" s="573" t="s">
        <v>160</v>
      </c>
      <c r="E102" s="573" t="s">
        <v>140</v>
      </c>
      <c r="F102" s="574">
        <v>35</v>
      </c>
      <c r="G102" s="601">
        <v>29</v>
      </c>
      <c r="H102" s="574">
        <v>10</v>
      </c>
      <c r="I102" s="575">
        <v>60</v>
      </c>
      <c r="J102" s="609">
        <f>(F102-H102)/(I102-H102)</f>
        <v>0.5</v>
      </c>
      <c r="K102" s="609">
        <f>(G102-H102)/(I102-H102)</f>
        <v>0.38</v>
      </c>
      <c r="L102" s="610">
        <f>K102-J102</f>
        <v>-0.12</v>
      </c>
    </row>
    <row r="103" spans="1:12" ht="15.6" x14ac:dyDescent="0.3">
      <c r="A103" s="41"/>
      <c r="B103" s="41"/>
      <c r="C103" s="41"/>
      <c r="D103" s="41"/>
      <c r="E103" s="41"/>
      <c r="F103" s="41"/>
      <c r="G103" s="41"/>
      <c r="H103" s="41"/>
      <c r="I103" s="41"/>
      <c r="J103" s="41"/>
      <c r="K103" s="41"/>
      <c r="L103" s="41"/>
    </row>
  </sheetData>
  <mergeCells count="24">
    <mergeCell ref="B72:C72"/>
    <mergeCell ref="F72:G72"/>
    <mergeCell ref="H72:I72"/>
    <mergeCell ref="F39:G39"/>
    <mergeCell ref="H39:I39"/>
    <mergeCell ref="B56:C56"/>
    <mergeCell ref="F56:G56"/>
    <mergeCell ref="H56:I56"/>
    <mergeCell ref="B88:C88"/>
    <mergeCell ref="F88:G88"/>
    <mergeCell ref="H88:I88"/>
    <mergeCell ref="J4:L4"/>
    <mergeCell ref="J22:L22"/>
    <mergeCell ref="J39:L39"/>
    <mergeCell ref="J56:L56"/>
    <mergeCell ref="J72:L72"/>
    <mergeCell ref="J88:L88"/>
    <mergeCell ref="B4:C4"/>
    <mergeCell ref="F4:G4"/>
    <mergeCell ref="H4:I4"/>
    <mergeCell ref="B22:C22"/>
    <mergeCell ref="F22:G22"/>
    <mergeCell ref="H22:I22"/>
    <mergeCell ref="B39:C3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61A22-D4DA-5845-861B-FC2F9CD42743}">
  <dimension ref="A1:J156"/>
  <sheetViews>
    <sheetView zoomScale="70" zoomScaleNormal="70" workbookViewId="0"/>
  </sheetViews>
  <sheetFormatPr defaultColWidth="11.5546875" defaultRowHeight="14.4" x14ac:dyDescent="0.3"/>
  <cols>
    <col min="2" max="2" width="19.6640625" customWidth="1"/>
    <col min="3" max="3" width="29.33203125" customWidth="1"/>
    <col min="4" max="4" width="25.77734375" customWidth="1"/>
    <col min="9" max="9" width="10.77734375" style="2"/>
  </cols>
  <sheetData>
    <row r="1" spans="1:10" ht="18" x14ac:dyDescent="0.35">
      <c r="A1" s="616" t="s">
        <v>345</v>
      </c>
    </row>
    <row r="4" spans="1:10" x14ac:dyDescent="0.3">
      <c r="A4" s="208" t="s">
        <v>0</v>
      </c>
      <c r="B4" s="208"/>
      <c r="C4" s="208"/>
      <c r="D4" s="208"/>
      <c r="E4" s="208"/>
      <c r="F4" s="208"/>
      <c r="G4" s="208"/>
      <c r="H4" s="208"/>
      <c r="I4" s="208"/>
      <c r="J4" s="208"/>
    </row>
    <row r="5" spans="1:10" ht="31.2" x14ac:dyDescent="0.3">
      <c r="A5" s="339"/>
      <c r="B5" s="739" t="s">
        <v>93</v>
      </c>
      <c r="C5" s="740"/>
      <c r="D5" s="283" t="s">
        <v>95</v>
      </c>
      <c r="E5" s="750" t="s">
        <v>114</v>
      </c>
      <c r="F5" s="747"/>
      <c r="G5" s="491" t="s">
        <v>337</v>
      </c>
      <c r="H5" s="744" t="s">
        <v>333</v>
      </c>
      <c r="I5" s="745"/>
      <c r="J5" s="751"/>
    </row>
    <row r="6" spans="1:10" ht="15.6" x14ac:dyDescent="0.3">
      <c r="A6" s="339"/>
      <c r="B6" s="51"/>
      <c r="C6" s="160"/>
      <c r="D6" s="160"/>
      <c r="E6" s="336" t="s">
        <v>28</v>
      </c>
      <c r="F6" s="322" t="s">
        <v>29</v>
      </c>
      <c r="G6" s="336"/>
      <c r="H6" s="499" t="s">
        <v>28</v>
      </c>
      <c r="I6" s="669" t="s">
        <v>29</v>
      </c>
      <c r="J6" s="670" t="s">
        <v>371</v>
      </c>
    </row>
    <row r="7" spans="1:10" ht="16.2" thickBot="1" x14ac:dyDescent="0.35">
      <c r="A7" s="339"/>
      <c r="B7" s="307" t="s">
        <v>190</v>
      </c>
      <c r="C7" s="301" t="s">
        <v>191</v>
      </c>
      <c r="D7" s="301" t="s">
        <v>192</v>
      </c>
      <c r="E7" s="307" t="s">
        <v>198</v>
      </c>
      <c r="F7" s="308" t="s">
        <v>199</v>
      </c>
      <c r="G7" s="307" t="s">
        <v>202</v>
      </c>
      <c r="H7" s="536" t="s">
        <v>341</v>
      </c>
      <c r="I7" s="667" t="s">
        <v>342</v>
      </c>
      <c r="J7" s="668" t="s">
        <v>370</v>
      </c>
    </row>
    <row r="8" spans="1:10" ht="31.2" x14ac:dyDescent="0.3">
      <c r="A8" s="339"/>
      <c r="B8" s="52" t="s">
        <v>100</v>
      </c>
      <c r="C8" s="160" t="s">
        <v>94</v>
      </c>
      <c r="D8" s="288" t="s">
        <v>205</v>
      </c>
      <c r="E8" s="494">
        <f>'Condition Stage 2'!J7</f>
        <v>0.65500000000000003</v>
      </c>
      <c r="F8" s="505">
        <f>'Condition Stage 2'!K7</f>
        <v>0.64500000000000002</v>
      </c>
      <c r="G8" s="579">
        <v>0.16666666666666666</v>
      </c>
      <c r="H8" s="500">
        <f>E8*$G8</f>
        <v>0.10916666666666666</v>
      </c>
      <c r="I8" s="554">
        <f>F8*$G8</f>
        <v>0.1075</v>
      </c>
      <c r="J8" s="671">
        <f>I8-H8</f>
        <v>-1.6666666666666635E-3</v>
      </c>
    </row>
    <row r="9" spans="1:10" ht="15.6" x14ac:dyDescent="0.3">
      <c r="A9" s="339"/>
      <c r="B9" s="51"/>
      <c r="C9" s="160"/>
      <c r="D9" s="160"/>
      <c r="E9" s="494"/>
      <c r="F9" s="505"/>
      <c r="G9" s="580"/>
      <c r="H9" s="581"/>
      <c r="I9" s="619"/>
      <c r="J9" s="672"/>
    </row>
    <row r="10" spans="1:10" ht="15.6" x14ac:dyDescent="0.3">
      <c r="A10" s="339"/>
      <c r="B10" s="51"/>
      <c r="C10" s="160" t="s">
        <v>96</v>
      </c>
      <c r="D10" s="160" t="s">
        <v>161</v>
      </c>
      <c r="E10" s="494">
        <f>'Condition Stage 2'!J9</f>
        <v>0.4</v>
      </c>
      <c r="F10" s="505">
        <f>'Condition Stage 2'!K9</f>
        <v>0.38</v>
      </c>
      <c r="G10" s="580">
        <v>8.3333333333333329E-2</v>
      </c>
      <c r="H10" s="500">
        <f>E10*$G10</f>
        <v>3.3333333333333333E-2</v>
      </c>
      <c r="I10" s="554">
        <f>F10*$G10</f>
        <v>3.1666666666666662E-2</v>
      </c>
      <c r="J10" s="671">
        <f>I10-H10</f>
        <v>-1.6666666666666705E-3</v>
      </c>
    </row>
    <row r="11" spans="1:10" ht="31.2" x14ac:dyDescent="0.3">
      <c r="A11" s="339"/>
      <c r="B11" s="51"/>
      <c r="C11" s="160"/>
      <c r="D11" s="288" t="s">
        <v>163</v>
      </c>
      <c r="E11" s="494">
        <f>'Condition Stage 2'!J10</f>
        <v>0.38888888888888884</v>
      </c>
      <c r="F11" s="505">
        <f>'Condition Stage 2'!K10</f>
        <v>0.36111111111111116</v>
      </c>
      <c r="G11" s="580">
        <v>8.3333333333333329E-2</v>
      </c>
      <c r="H11" s="500">
        <f>E11*$G11</f>
        <v>3.2407407407407399E-2</v>
      </c>
      <c r="I11" s="554">
        <f>F11*$G11</f>
        <v>3.0092592592592594E-2</v>
      </c>
      <c r="J11" s="671">
        <f>I11-H11</f>
        <v>-2.3148148148148043E-3</v>
      </c>
    </row>
    <row r="12" spans="1:10" ht="15.6" x14ac:dyDescent="0.3">
      <c r="A12" s="339"/>
      <c r="B12" s="51"/>
      <c r="C12" s="160"/>
      <c r="D12" s="160"/>
      <c r="E12" s="494"/>
      <c r="F12" s="505"/>
      <c r="G12" s="580"/>
      <c r="H12" s="581"/>
      <c r="I12" s="619"/>
      <c r="J12" s="672"/>
    </row>
    <row r="13" spans="1:10" ht="15.6" x14ac:dyDescent="0.3">
      <c r="A13" s="339"/>
      <c r="B13" s="51"/>
      <c r="C13" s="298" t="s">
        <v>120</v>
      </c>
      <c r="D13" s="298"/>
      <c r="E13" s="497"/>
      <c r="F13" s="508"/>
      <c r="G13" s="580">
        <v>0.33333333333333331</v>
      </c>
      <c r="H13" s="501">
        <f>H8+H10+H11</f>
        <v>0.1749074074074074</v>
      </c>
      <c r="I13" s="344">
        <f>I8+I10+I11</f>
        <v>0.16925925925925925</v>
      </c>
      <c r="J13" s="673">
        <f>I13-H13</f>
        <v>-5.6481481481481521E-3</v>
      </c>
    </row>
    <row r="14" spans="1:10" ht="15.6" x14ac:dyDescent="0.3">
      <c r="A14" s="339"/>
      <c r="B14" s="315"/>
      <c r="C14" s="316"/>
      <c r="D14" s="316"/>
      <c r="E14" s="496"/>
      <c r="F14" s="506"/>
      <c r="G14" s="582"/>
      <c r="H14" s="620"/>
      <c r="I14" s="635"/>
      <c r="J14" s="689"/>
    </row>
    <row r="15" spans="1:10" ht="15.6" x14ac:dyDescent="0.3">
      <c r="A15" s="339"/>
      <c r="B15" s="310" t="s">
        <v>101</v>
      </c>
      <c r="C15" s="55" t="s">
        <v>97</v>
      </c>
      <c r="D15" s="55" t="s">
        <v>165</v>
      </c>
      <c r="E15" s="494">
        <f>'Condition Stage 2'!J12</f>
        <v>0.6</v>
      </c>
      <c r="F15" s="505">
        <f>'Condition Stage 2'!K12</f>
        <v>0.5</v>
      </c>
      <c r="G15" s="584">
        <v>0.16666666666666666</v>
      </c>
      <c r="H15" s="500">
        <f>E15*$G15</f>
        <v>9.9999999999999992E-2</v>
      </c>
      <c r="I15" s="554">
        <f>F15*$G15</f>
        <v>8.3333333333333329E-2</v>
      </c>
      <c r="J15" s="671">
        <f>I15-H15</f>
        <v>-1.6666666666666663E-2</v>
      </c>
    </row>
    <row r="16" spans="1:10" ht="15.6" x14ac:dyDescent="0.3">
      <c r="A16" s="339"/>
      <c r="B16" s="51"/>
      <c r="C16" s="160"/>
      <c r="D16" s="160"/>
      <c r="E16" s="494"/>
      <c r="F16" s="505"/>
      <c r="G16" s="580"/>
      <c r="H16" s="581"/>
      <c r="I16" s="619"/>
      <c r="J16" s="672"/>
    </row>
    <row r="17" spans="1:10" ht="15.6" x14ac:dyDescent="0.3">
      <c r="A17" s="339"/>
      <c r="B17" s="51"/>
      <c r="C17" s="160" t="s">
        <v>98</v>
      </c>
      <c r="D17" s="288" t="s">
        <v>148</v>
      </c>
      <c r="E17" s="494">
        <f>'Condition Stage 2'!J14</f>
        <v>0.81</v>
      </c>
      <c r="F17" s="505">
        <f>'Condition Stage 2'!K14</f>
        <v>0.75</v>
      </c>
      <c r="G17" s="580">
        <v>0.16666666666666666</v>
      </c>
      <c r="H17" s="500">
        <f>E17*$G17</f>
        <v>0.13500000000000001</v>
      </c>
      <c r="I17" s="554">
        <f>F17*$G17</f>
        <v>0.125</v>
      </c>
      <c r="J17" s="671">
        <f>I17-H17</f>
        <v>-1.0000000000000009E-2</v>
      </c>
    </row>
    <row r="18" spans="1:10" ht="15.6" x14ac:dyDescent="0.3">
      <c r="A18" s="339"/>
      <c r="B18" s="51"/>
      <c r="C18" s="160"/>
      <c r="D18" s="160"/>
      <c r="E18" s="494"/>
      <c r="F18" s="505"/>
      <c r="G18" s="580"/>
      <c r="H18" s="581"/>
      <c r="I18" s="619"/>
      <c r="J18" s="672"/>
    </row>
    <row r="19" spans="1:10" ht="15.6" x14ac:dyDescent="0.3">
      <c r="A19" s="339"/>
      <c r="B19" s="51"/>
      <c r="C19" s="160" t="s">
        <v>99</v>
      </c>
      <c r="D19" s="160" t="s">
        <v>204</v>
      </c>
      <c r="E19" s="494">
        <f>'Condition Stage 2'!J16</f>
        <v>0.82499999999999996</v>
      </c>
      <c r="F19" s="505">
        <f>'Condition Stage 2'!K16</f>
        <v>0.81499999999999995</v>
      </c>
      <c r="G19" s="580">
        <v>0.16666666666666666</v>
      </c>
      <c r="H19" s="500">
        <f>E19*$G19</f>
        <v>0.13749999999999998</v>
      </c>
      <c r="I19" s="554">
        <f>F19*$G19</f>
        <v>0.13583333333333331</v>
      </c>
      <c r="J19" s="671">
        <f>I19-H19</f>
        <v>-1.6666666666666774E-3</v>
      </c>
    </row>
    <row r="20" spans="1:10" ht="15.6" x14ac:dyDescent="0.3">
      <c r="A20" s="339"/>
      <c r="B20" s="51"/>
      <c r="C20" s="160"/>
      <c r="D20" s="160"/>
      <c r="E20" s="494"/>
      <c r="F20" s="505"/>
      <c r="G20" s="580"/>
      <c r="H20" s="581"/>
      <c r="I20" s="619"/>
      <c r="J20" s="672"/>
    </row>
    <row r="21" spans="1:10" ht="15.6" x14ac:dyDescent="0.3">
      <c r="A21" s="339"/>
      <c r="B21" s="315"/>
      <c r="C21" s="316" t="s">
        <v>121</v>
      </c>
      <c r="D21" s="316"/>
      <c r="E21" s="496"/>
      <c r="F21" s="506"/>
      <c r="G21" s="582">
        <v>0.5</v>
      </c>
      <c r="H21" s="585">
        <f>H15+H17+H19</f>
        <v>0.37249999999999994</v>
      </c>
      <c r="I21" s="624">
        <f>I15+I17+I19</f>
        <v>0.34416666666666662</v>
      </c>
      <c r="J21" s="673">
        <f>I21-H21</f>
        <v>-2.8333333333333321E-2</v>
      </c>
    </row>
    <row r="22" spans="1:10" ht="15.6" x14ac:dyDescent="0.3">
      <c r="A22" s="339"/>
      <c r="B22" s="51"/>
      <c r="C22" s="160"/>
      <c r="D22" s="160"/>
      <c r="E22" s="625"/>
      <c r="F22" s="589"/>
      <c r="G22" s="580"/>
      <c r="H22" s="583"/>
      <c r="I22" s="621"/>
      <c r="J22" s="674"/>
    </row>
    <row r="23" spans="1:10" ht="15.6" x14ac:dyDescent="0.3">
      <c r="A23" s="339"/>
      <c r="B23" s="310" t="s">
        <v>331</v>
      </c>
      <c r="C23" s="55"/>
      <c r="D23" s="323" t="s">
        <v>206</v>
      </c>
      <c r="E23" s="494">
        <f>'Condition Stage 2'!J18</f>
        <v>0.74</v>
      </c>
      <c r="F23" s="505">
        <f>'Condition Stage 2'!K18</f>
        <v>0.59</v>
      </c>
      <c r="G23" s="584">
        <v>0.16666666666666666</v>
      </c>
      <c r="H23" s="500">
        <f>E23*$G23</f>
        <v>0.12333333333333332</v>
      </c>
      <c r="I23" s="554">
        <f>F23*$G23</f>
        <v>9.8333333333333328E-2</v>
      </c>
      <c r="J23" s="671">
        <f>I23-H23</f>
        <v>-2.4999999999999994E-2</v>
      </c>
    </row>
    <row r="24" spans="1:10" ht="15.6" x14ac:dyDescent="0.3">
      <c r="A24" s="339"/>
      <c r="B24" s="52"/>
      <c r="C24" s="160"/>
      <c r="D24" s="288"/>
      <c r="E24" s="497"/>
      <c r="F24" s="508"/>
      <c r="G24" s="580"/>
      <c r="H24" s="581"/>
      <c r="I24" s="619"/>
      <c r="J24" s="672"/>
    </row>
    <row r="25" spans="1:10" ht="15.6" x14ac:dyDescent="0.3">
      <c r="A25" s="339"/>
      <c r="B25" s="340"/>
      <c r="C25" s="316" t="s">
        <v>338</v>
      </c>
      <c r="D25" s="341"/>
      <c r="E25" s="496"/>
      <c r="F25" s="506"/>
      <c r="G25" s="582"/>
      <c r="H25" s="585">
        <f>H23</f>
        <v>0.12333333333333332</v>
      </c>
      <c r="I25" s="624">
        <f>I23</f>
        <v>9.8333333333333328E-2</v>
      </c>
      <c r="J25" s="673">
        <f>I25-H25</f>
        <v>-2.4999999999999994E-2</v>
      </c>
    </row>
    <row r="26" spans="1:10" ht="16.2" thickBot="1" x14ac:dyDescent="0.35">
      <c r="A26" s="339"/>
      <c r="B26" s="51"/>
      <c r="C26" s="160"/>
      <c r="D26" s="160"/>
      <c r="E26" s="494"/>
      <c r="F26" s="505"/>
      <c r="G26" s="580"/>
      <c r="H26" s="586"/>
      <c r="I26" s="622"/>
      <c r="J26" s="675"/>
    </row>
    <row r="27" spans="1:10" ht="15.6" x14ac:dyDescent="0.3">
      <c r="A27" s="339"/>
      <c r="B27" s="53" t="s">
        <v>2</v>
      </c>
      <c r="C27" s="54"/>
      <c r="D27" s="54"/>
      <c r="E27" s="498"/>
      <c r="F27" s="509"/>
      <c r="G27" s="587">
        <v>1</v>
      </c>
      <c r="H27" s="588">
        <f>H13+H21+H25</f>
        <v>0.67074074074074064</v>
      </c>
      <c r="I27" s="623">
        <f>I13+I21+I25</f>
        <v>0.61175925925925911</v>
      </c>
      <c r="J27" s="676">
        <f>I27-H27</f>
        <v>-5.8981481481481524E-2</v>
      </c>
    </row>
    <row r="28" spans="1:10" ht="33" customHeight="1" x14ac:dyDescent="0.3">
      <c r="A28" s="339"/>
      <c r="B28" s="752" t="s">
        <v>372</v>
      </c>
      <c r="C28" s="752"/>
      <c r="D28" s="752"/>
      <c r="E28" s="752"/>
      <c r="F28" s="752"/>
      <c r="G28" s="752"/>
      <c r="H28" s="752"/>
      <c r="I28" s="752"/>
      <c r="J28" s="752"/>
    </row>
    <row r="29" spans="1:10" s="2" customFormat="1" ht="15.6" x14ac:dyDescent="0.3">
      <c r="A29" s="339"/>
      <c r="B29" s="666"/>
      <c r="C29" s="41"/>
      <c r="D29" s="41"/>
      <c r="E29" s="46"/>
      <c r="F29" s="46"/>
      <c r="G29" s="42"/>
      <c r="H29" s="42"/>
      <c r="I29" s="42"/>
      <c r="J29" s="42"/>
    </row>
    <row r="30" spans="1:10" x14ac:dyDescent="0.3">
      <c r="A30" s="209" t="s">
        <v>14</v>
      </c>
      <c r="B30" s="209"/>
      <c r="C30" s="209"/>
      <c r="D30" s="209"/>
      <c r="E30" s="209"/>
      <c r="F30" s="209"/>
      <c r="G30" s="209"/>
      <c r="H30" s="209"/>
      <c r="I30" s="209"/>
      <c r="J30" s="209"/>
    </row>
    <row r="31" spans="1:10" ht="46.8" x14ac:dyDescent="0.3">
      <c r="A31" s="41"/>
      <c r="B31" s="739" t="s">
        <v>93</v>
      </c>
      <c r="C31" s="740"/>
      <c r="D31" s="283" t="s">
        <v>95</v>
      </c>
      <c r="E31" s="750" t="s">
        <v>114</v>
      </c>
      <c r="F31" s="747"/>
      <c r="G31" s="493" t="s">
        <v>201</v>
      </c>
      <c r="H31" s="744" t="s">
        <v>333</v>
      </c>
      <c r="I31" s="745"/>
      <c r="J31" s="751"/>
    </row>
    <row r="32" spans="1:10" ht="15.6" x14ac:dyDescent="0.3">
      <c r="A32" s="41"/>
      <c r="B32" s="51"/>
      <c r="C32" s="160"/>
      <c r="D32" s="160"/>
      <c r="E32" s="336" t="s">
        <v>28</v>
      </c>
      <c r="F32" s="322" t="s">
        <v>29</v>
      </c>
      <c r="G32" s="322"/>
      <c r="H32" s="499" t="s">
        <v>28</v>
      </c>
      <c r="I32" s="669" t="s">
        <v>29</v>
      </c>
      <c r="J32" s="670" t="s">
        <v>371</v>
      </c>
    </row>
    <row r="33" spans="1:10" ht="16.2" thickBot="1" x14ac:dyDescent="0.35">
      <c r="A33" s="41"/>
      <c r="B33" s="307" t="s">
        <v>190</v>
      </c>
      <c r="C33" s="301" t="s">
        <v>191</v>
      </c>
      <c r="D33" s="301" t="s">
        <v>192</v>
      </c>
      <c r="E33" s="307" t="s">
        <v>198</v>
      </c>
      <c r="F33" s="308" t="s">
        <v>199</v>
      </c>
      <c r="G33" s="308" t="s">
        <v>202</v>
      </c>
      <c r="H33" s="536" t="s">
        <v>341</v>
      </c>
      <c r="I33" s="667" t="s">
        <v>342</v>
      </c>
      <c r="J33" s="668" t="s">
        <v>370</v>
      </c>
    </row>
    <row r="34" spans="1:10" ht="15.6" x14ac:dyDescent="0.3">
      <c r="A34" s="41"/>
      <c r="B34" s="52" t="s">
        <v>100</v>
      </c>
      <c r="C34" s="160" t="s">
        <v>94</v>
      </c>
      <c r="D34" s="288" t="s">
        <v>102</v>
      </c>
      <c r="E34" s="494">
        <f>'Condition Stage 2'!J25</f>
        <v>0.48717948717948717</v>
      </c>
      <c r="F34" s="505">
        <f>'Condition Stage 2'!K25</f>
        <v>0.53846153846153844</v>
      </c>
      <c r="G34" s="626">
        <v>0.16666666666666666</v>
      </c>
      <c r="H34" s="551">
        <f>E34*$G34</f>
        <v>8.1196581196581186E-2</v>
      </c>
      <c r="I34" s="552">
        <f>F34*$G34</f>
        <v>8.974358974358973E-2</v>
      </c>
      <c r="J34" s="685">
        <f>I34-H34</f>
        <v>8.5470085470085444E-3</v>
      </c>
    </row>
    <row r="35" spans="1:10" ht="15.6" x14ac:dyDescent="0.3">
      <c r="A35" s="41"/>
      <c r="B35" s="51"/>
      <c r="C35" s="160"/>
      <c r="D35" s="160"/>
      <c r="E35" s="494"/>
      <c r="F35" s="505"/>
      <c r="G35" s="484"/>
      <c r="H35" s="619"/>
      <c r="I35" s="619"/>
      <c r="J35" s="686"/>
    </row>
    <row r="36" spans="1:10" ht="15.6" x14ac:dyDescent="0.3">
      <c r="A36" s="41"/>
      <c r="B36" s="51"/>
      <c r="C36" s="160" t="s">
        <v>96</v>
      </c>
      <c r="D36" s="160" t="s">
        <v>103</v>
      </c>
      <c r="E36" s="494">
        <f>'Condition Stage 2'!J27</f>
        <v>0.44999999999999996</v>
      </c>
      <c r="F36" s="505">
        <f>'Condition Stage 2'!K27</f>
        <v>0.55000000000000004</v>
      </c>
      <c r="G36" s="484">
        <v>8.3333333333333329E-2</v>
      </c>
      <c r="H36" s="500">
        <f>E36*$G36</f>
        <v>3.7499999999999992E-2</v>
      </c>
      <c r="I36" s="554">
        <f>F36*$G36</f>
        <v>4.5833333333333337E-2</v>
      </c>
      <c r="J36" s="687">
        <f>I36-H36</f>
        <v>8.3333333333333454E-3</v>
      </c>
    </row>
    <row r="37" spans="1:10" ht="31.2" x14ac:dyDescent="0.3">
      <c r="A37" s="41"/>
      <c r="B37" s="51"/>
      <c r="C37" s="160"/>
      <c r="D37" s="510" t="s">
        <v>153</v>
      </c>
      <c r="E37" s="494">
        <f>'Condition Stage 2'!J28</f>
        <v>0.93333333333333335</v>
      </c>
      <c r="F37" s="505">
        <f>'Condition Stage 2'!K28</f>
        <v>0.95454545454545459</v>
      </c>
      <c r="G37" s="484">
        <v>8.3333333333333329E-2</v>
      </c>
      <c r="H37" s="500">
        <f>E37*$G37</f>
        <v>7.7777777777777779E-2</v>
      </c>
      <c r="I37" s="554">
        <f>F37*$G37</f>
        <v>7.9545454545454544E-2</v>
      </c>
      <c r="J37" s="687">
        <f>I37-H37</f>
        <v>1.7676767676767652E-3</v>
      </c>
    </row>
    <row r="38" spans="1:10" ht="15.6" x14ac:dyDescent="0.3">
      <c r="A38" s="41"/>
      <c r="B38" s="51"/>
      <c r="C38" s="160"/>
      <c r="D38" s="160"/>
      <c r="E38" s="494"/>
      <c r="F38" s="505"/>
      <c r="G38" s="484"/>
      <c r="H38" s="581"/>
      <c r="I38" s="619"/>
      <c r="J38" s="686"/>
    </row>
    <row r="39" spans="1:10" ht="15.6" x14ac:dyDescent="0.3">
      <c r="A39" s="41"/>
      <c r="B39" s="51"/>
      <c r="C39" s="298" t="s">
        <v>120</v>
      </c>
      <c r="D39" s="298"/>
      <c r="E39" s="497"/>
      <c r="F39" s="508"/>
      <c r="G39" s="484">
        <v>0.33</v>
      </c>
      <c r="H39" s="501">
        <f>H34+H36+H37</f>
        <v>0.19647435897435894</v>
      </c>
      <c r="I39" s="344">
        <f>I34+I36+I37</f>
        <v>0.21512237762237763</v>
      </c>
      <c r="J39" s="673">
        <f>I39-H39</f>
        <v>1.8648018648018683E-2</v>
      </c>
    </row>
    <row r="40" spans="1:10" ht="15.6" x14ac:dyDescent="0.3">
      <c r="A40" s="41"/>
      <c r="B40" s="315"/>
      <c r="C40" s="316"/>
      <c r="D40" s="316"/>
      <c r="E40" s="496"/>
      <c r="F40" s="506"/>
      <c r="G40" s="486"/>
      <c r="H40" s="620"/>
      <c r="I40" s="635"/>
      <c r="J40" s="686"/>
    </row>
    <row r="41" spans="1:10" ht="15.6" x14ac:dyDescent="0.3">
      <c r="A41" s="41"/>
      <c r="B41" s="310" t="s">
        <v>101</v>
      </c>
      <c r="C41" s="55" t="s">
        <v>97</v>
      </c>
      <c r="D41" s="55" t="s">
        <v>104</v>
      </c>
      <c r="E41" s="495">
        <f>'Condition Stage 2'!J30</f>
        <v>0.77777777777777779</v>
      </c>
      <c r="F41" s="507">
        <f>'Condition Stage 2'!K30</f>
        <v>0.75555555555555554</v>
      </c>
      <c r="G41" s="488">
        <v>0.16666666666666666</v>
      </c>
      <c r="H41" s="500">
        <f>E41*$G41</f>
        <v>0.12962962962962962</v>
      </c>
      <c r="I41" s="554">
        <f>F41*$G41</f>
        <v>0.12592592592592591</v>
      </c>
      <c r="J41" s="688">
        <f>I41-H41</f>
        <v>-3.703703703703709E-3</v>
      </c>
    </row>
    <row r="42" spans="1:10" ht="15.6" x14ac:dyDescent="0.3">
      <c r="A42" s="41"/>
      <c r="B42" s="51"/>
      <c r="C42" s="160"/>
      <c r="D42" s="160"/>
      <c r="E42" s="494"/>
      <c r="F42" s="505"/>
      <c r="G42" s="484"/>
      <c r="H42" s="581"/>
      <c r="I42" s="619"/>
      <c r="J42" s="686"/>
    </row>
    <row r="43" spans="1:10" ht="46.8" x14ac:dyDescent="0.3">
      <c r="A43" s="41"/>
      <c r="B43" s="51"/>
      <c r="C43" s="160" t="s">
        <v>98</v>
      </c>
      <c r="D43" s="288" t="s">
        <v>105</v>
      </c>
      <c r="E43" s="494">
        <f>'Condition Stage 2'!J32</f>
        <v>0.5</v>
      </c>
      <c r="F43" s="505">
        <f>'Condition Stage 2'!K32</f>
        <v>0.68</v>
      </c>
      <c r="G43" s="484">
        <v>0.16666666666666666</v>
      </c>
      <c r="H43" s="500">
        <f>E43*$G43</f>
        <v>8.3333333333333329E-2</v>
      </c>
      <c r="I43" s="554">
        <f>F43*$G43</f>
        <v>0.11333333333333334</v>
      </c>
      <c r="J43" s="687">
        <f>I43-H43</f>
        <v>3.0000000000000013E-2</v>
      </c>
    </row>
    <row r="44" spans="1:10" ht="15.6" x14ac:dyDescent="0.3">
      <c r="A44" s="41"/>
      <c r="B44" s="51"/>
      <c r="C44" s="160"/>
      <c r="D44" s="160"/>
      <c r="E44" s="494"/>
      <c r="F44" s="505"/>
      <c r="G44" s="484"/>
      <c r="H44" s="581"/>
      <c r="I44" s="619"/>
      <c r="J44" s="686"/>
    </row>
    <row r="45" spans="1:10" ht="15.6" x14ac:dyDescent="0.3">
      <c r="A45" s="41"/>
      <c r="B45" s="51"/>
      <c r="C45" s="160" t="s">
        <v>99</v>
      </c>
      <c r="D45" s="160" t="s">
        <v>106</v>
      </c>
      <c r="E45" s="494">
        <f>'Condition Stage 2'!J34</f>
        <v>0.9</v>
      </c>
      <c r="F45" s="505">
        <f>'Condition Stage 2'!K34</f>
        <v>0.90400000000000003</v>
      </c>
      <c r="G45" s="484">
        <v>0.16666666666666666</v>
      </c>
      <c r="H45" s="500">
        <f>E45*$G45</f>
        <v>0.15</v>
      </c>
      <c r="I45" s="554">
        <f>F45*$G45</f>
        <v>0.15066666666666667</v>
      </c>
      <c r="J45" s="687">
        <f>I45-H45</f>
        <v>6.6666666666667651E-4</v>
      </c>
    </row>
    <row r="46" spans="1:10" ht="15.6" x14ac:dyDescent="0.3">
      <c r="A46" s="41"/>
      <c r="B46" s="51"/>
      <c r="C46" s="160"/>
      <c r="D46" s="160"/>
      <c r="E46" s="494"/>
      <c r="F46" s="505"/>
      <c r="G46" s="484"/>
      <c r="H46" s="581"/>
      <c r="I46" s="619"/>
      <c r="J46" s="686"/>
    </row>
    <row r="47" spans="1:10" ht="15.6" x14ac:dyDescent="0.3">
      <c r="A47" s="41"/>
      <c r="B47" s="51"/>
      <c r="C47" s="298" t="s">
        <v>121</v>
      </c>
      <c r="D47" s="298"/>
      <c r="E47" s="497"/>
      <c r="F47" s="508"/>
      <c r="G47" s="484">
        <v>0.5</v>
      </c>
      <c r="H47" s="585">
        <f>H41+H43+H45</f>
        <v>0.36296296296296293</v>
      </c>
      <c r="I47" s="624">
        <f>I41+I43+I45</f>
        <v>0.3899259259259259</v>
      </c>
      <c r="J47" s="673">
        <f>I47-H47</f>
        <v>2.6962962962962966E-2</v>
      </c>
    </row>
    <row r="48" spans="1:10" ht="15.6" x14ac:dyDescent="0.3">
      <c r="A48" s="41"/>
      <c r="B48" s="315"/>
      <c r="C48" s="342"/>
      <c r="D48" s="342"/>
      <c r="E48" s="627"/>
      <c r="F48" s="628"/>
      <c r="G48" s="486"/>
      <c r="H48" s="620"/>
      <c r="I48" s="635"/>
      <c r="J48" s="686"/>
    </row>
    <row r="49" spans="1:10" ht="31.2" x14ac:dyDescent="0.3">
      <c r="A49" s="41"/>
      <c r="B49" s="310" t="s">
        <v>331</v>
      </c>
      <c r="C49" s="55"/>
      <c r="D49" s="323" t="s">
        <v>107</v>
      </c>
      <c r="E49" s="629">
        <f>'Condition Stage 2'!J36</f>
        <v>0.4</v>
      </c>
      <c r="F49" s="630">
        <f>'Condition Stage 2'!K36</f>
        <v>0.4</v>
      </c>
      <c r="G49" s="488">
        <v>0.16666666666666666</v>
      </c>
      <c r="H49" s="500">
        <f>E49*$G49</f>
        <v>6.6666666666666666E-2</v>
      </c>
      <c r="I49" s="554">
        <f>F49*$G49</f>
        <v>6.6666666666666666E-2</v>
      </c>
      <c r="J49" s="688">
        <f>I49-H49</f>
        <v>0</v>
      </c>
    </row>
    <row r="50" spans="1:10" ht="15.6" x14ac:dyDescent="0.3">
      <c r="A50" s="41"/>
      <c r="B50" s="52"/>
      <c r="C50" s="160"/>
      <c r="D50" s="288"/>
      <c r="E50" s="497"/>
      <c r="F50" s="508"/>
      <c r="G50" s="484"/>
      <c r="H50" s="581"/>
      <c r="I50" s="619"/>
      <c r="J50" s="686"/>
    </row>
    <row r="51" spans="1:10" ht="15.6" x14ac:dyDescent="0.3">
      <c r="A51" s="41"/>
      <c r="B51" s="52"/>
      <c r="C51" s="298" t="s">
        <v>338</v>
      </c>
      <c r="D51" s="288"/>
      <c r="E51" s="497"/>
      <c r="F51" s="508"/>
      <c r="G51" s="484"/>
      <c r="H51" s="585">
        <f>H49</f>
        <v>6.6666666666666666E-2</v>
      </c>
      <c r="I51" s="624">
        <f>I49</f>
        <v>6.6666666666666666E-2</v>
      </c>
      <c r="J51" s="673">
        <f>I51-H51</f>
        <v>0</v>
      </c>
    </row>
    <row r="52" spans="1:10" ht="16.2" thickBot="1" x14ac:dyDescent="0.35">
      <c r="A52" s="41"/>
      <c r="B52" s="690"/>
      <c r="C52" s="691"/>
      <c r="D52" s="691"/>
      <c r="E52" s="692"/>
      <c r="F52" s="693"/>
      <c r="G52" s="694"/>
      <c r="H52" s="695"/>
      <c r="I52" s="696"/>
      <c r="J52" s="697"/>
    </row>
    <row r="53" spans="1:10" ht="15.6" x14ac:dyDescent="0.3">
      <c r="A53" s="41"/>
      <c r="B53" s="53" t="s">
        <v>2</v>
      </c>
      <c r="C53" s="54"/>
      <c r="D53" s="54"/>
      <c r="E53" s="498"/>
      <c r="F53" s="509"/>
      <c r="G53" s="489">
        <v>1</v>
      </c>
      <c r="H53" s="588">
        <f>H39+H47+H51</f>
        <v>0.62610398860398853</v>
      </c>
      <c r="I53" s="623">
        <f>I39+I47+I51</f>
        <v>0.67171497021497018</v>
      </c>
      <c r="J53" s="676">
        <f>I53-H53</f>
        <v>4.5610981610981649E-2</v>
      </c>
    </row>
    <row r="54" spans="1:10" s="2" customFormat="1" ht="15.6" x14ac:dyDescent="0.3">
      <c r="A54" s="41"/>
      <c r="B54" s="666" t="s">
        <v>372</v>
      </c>
      <c r="C54" s="160"/>
      <c r="D54" s="160"/>
      <c r="E54" s="343"/>
      <c r="F54" s="343"/>
      <c r="G54" s="619"/>
      <c r="H54" s="624"/>
      <c r="I54" s="624"/>
      <c r="J54" s="677"/>
    </row>
    <row r="55" spans="1:10" ht="15.6" x14ac:dyDescent="0.3">
      <c r="A55" s="41"/>
      <c r="B55" s="41"/>
      <c r="C55" s="41"/>
      <c r="D55" s="41"/>
      <c r="E55" s="41"/>
      <c r="F55" s="41"/>
      <c r="G55" s="41"/>
      <c r="H55" s="41"/>
      <c r="I55" s="41"/>
      <c r="J55" s="41"/>
    </row>
    <row r="56" spans="1:10" x14ac:dyDescent="0.3">
      <c r="A56" s="216" t="s">
        <v>7</v>
      </c>
      <c r="B56" s="216"/>
      <c r="C56" s="216"/>
      <c r="D56" s="216"/>
      <c r="E56" s="216"/>
      <c r="F56" s="216"/>
      <c r="G56" s="216"/>
      <c r="H56" s="216"/>
      <c r="I56" s="216"/>
      <c r="J56" s="216"/>
    </row>
    <row r="57" spans="1:10" ht="46.8" x14ac:dyDescent="0.3">
      <c r="A57" s="41"/>
      <c r="B57" s="739" t="s">
        <v>93</v>
      </c>
      <c r="C57" s="740"/>
      <c r="D57" s="283" t="s">
        <v>95</v>
      </c>
      <c r="E57" s="750" t="s">
        <v>114</v>
      </c>
      <c r="F57" s="747"/>
      <c r="G57" s="493" t="s">
        <v>201</v>
      </c>
      <c r="H57" s="744" t="s">
        <v>333</v>
      </c>
      <c r="I57" s="745"/>
      <c r="J57" s="751"/>
    </row>
    <row r="58" spans="1:10" ht="15.6" x14ac:dyDescent="0.3">
      <c r="A58" s="41"/>
      <c r="B58" s="51"/>
      <c r="C58" s="160"/>
      <c r="D58" s="160"/>
      <c r="E58" s="336" t="s">
        <v>28</v>
      </c>
      <c r="F58" s="322" t="s">
        <v>29</v>
      </c>
      <c r="G58" s="322"/>
      <c r="H58" s="499" t="s">
        <v>28</v>
      </c>
      <c r="I58" s="669" t="s">
        <v>29</v>
      </c>
      <c r="J58" s="670" t="s">
        <v>371</v>
      </c>
    </row>
    <row r="59" spans="1:10" ht="16.2" thickBot="1" x14ac:dyDescent="0.35">
      <c r="A59" s="41"/>
      <c r="B59" s="307" t="s">
        <v>190</v>
      </c>
      <c r="C59" s="301" t="s">
        <v>191</v>
      </c>
      <c r="D59" s="301" t="s">
        <v>192</v>
      </c>
      <c r="E59" s="307" t="s">
        <v>198</v>
      </c>
      <c r="F59" s="308" t="s">
        <v>199</v>
      </c>
      <c r="G59" s="308" t="s">
        <v>202</v>
      </c>
      <c r="H59" s="536" t="s">
        <v>341</v>
      </c>
      <c r="I59" s="667" t="s">
        <v>342</v>
      </c>
      <c r="J59" s="668" t="s">
        <v>370</v>
      </c>
    </row>
    <row r="60" spans="1:10" ht="31.2" x14ac:dyDescent="0.3">
      <c r="A60" s="41"/>
      <c r="B60" s="52" t="s">
        <v>100</v>
      </c>
      <c r="C60" s="160" t="s">
        <v>94</v>
      </c>
      <c r="D60" s="288" t="s">
        <v>205</v>
      </c>
      <c r="E60" s="494">
        <f>'Condition Stage 2'!J42</f>
        <v>0.42499999999999999</v>
      </c>
      <c r="F60" s="505">
        <f>'Condition Stage 2'!K42</f>
        <v>0.435</v>
      </c>
      <c r="G60" s="626">
        <v>0.16666666666666666</v>
      </c>
      <c r="H60" s="552">
        <f>E60*$G60</f>
        <v>7.0833333333333331E-2</v>
      </c>
      <c r="I60" s="552">
        <f>F60*$G60</f>
        <v>7.2499999999999995E-2</v>
      </c>
      <c r="J60" s="685">
        <f>I60-H60</f>
        <v>1.6666666666666635E-3</v>
      </c>
    </row>
    <row r="61" spans="1:10" ht="15.6" x14ac:dyDescent="0.3">
      <c r="A61" s="41"/>
      <c r="B61" s="51"/>
      <c r="C61" s="160"/>
      <c r="D61" s="160"/>
      <c r="E61" s="494"/>
      <c r="F61" s="505"/>
      <c r="G61" s="484"/>
      <c r="H61" s="619"/>
      <c r="I61" s="619"/>
      <c r="J61" s="241"/>
    </row>
    <row r="62" spans="1:10" ht="15.6" x14ac:dyDescent="0.3">
      <c r="A62" s="41"/>
      <c r="B62" s="51"/>
      <c r="C62" s="160" t="s">
        <v>96</v>
      </c>
      <c r="D62" s="160" t="s">
        <v>133</v>
      </c>
      <c r="E62" s="494">
        <f>'Condition Stage 2'!J44</f>
        <v>0.64</v>
      </c>
      <c r="F62" s="505">
        <f>'Condition Stage 2'!K44</f>
        <v>0.62</v>
      </c>
      <c r="G62" s="484">
        <v>0.16666666666666666</v>
      </c>
      <c r="H62" s="554">
        <f>E62*$G62</f>
        <v>0.10666666666666666</v>
      </c>
      <c r="I62" s="554">
        <f>F62*$G62</f>
        <v>0.10333333333333333</v>
      </c>
      <c r="J62" s="687">
        <f>I62-H62</f>
        <v>-3.333333333333327E-3</v>
      </c>
    </row>
    <row r="63" spans="1:10" ht="15.6" x14ac:dyDescent="0.3">
      <c r="A63" s="41"/>
      <c r="B63" s="51"/>
      <c r="C63" s="160"/>
      <c r="D63" s="160"/>
      <c r="E63" s="494"/>
      <c r="F63" s="505"/>
      <c r="G63" s="484"/>
      <c r="H63" s="619"/>
      <c r="I63" s="619"/>
      <c r="J63" s="241"/>
    </row>
    <row r="64" spans="1:10" ht="15.6" x14ac:dyDescent="0.3">
      <c r="A64" s="41"/>
      <c r="B64" s="51"/>
      <c r="C64" s="298" t="s">
        <v>120</v>
      </c>
      <c r="D64" s="298"/>
      <c r="E64" s="497"/>
      <c r="F64" s="508"/>
      <c r="G64" s="484">
        <v>0.33</v>
      </c>
      <c r="H64" s="624">
        <f>H60+H62</f>
        <v>0.17749999999999999</v>
      </c>
      <c r="I64" s="624">
        <f>I60+I62</f>
        <v>0.17583333333333334</v>
      </c>
      <c r="J64" s="673">
        <f>I64-H64</f>
        <v>-1.6666666666666496E-3</v>
      </c>
    </row>
    <row r="65" spans="1:10" ht="15.6" x14ac:dyDescent="0.3">
      <c r="A65" s="41"/>
      <c r="B65" s="315"/>
      <c r="C65" s="316"/>
      <c r="D65" s="316"/>
      <c r="E65" s="496"/>
      <c r="F65" s="506"/>
      <c r="G65" s="486"/>
      <c r="H65" s="635"/>
      <c r="I65" s="635"/>
      <c r="J65" s="241"/>
    </row>
    <row r="66" spans="1:10" ht="31.2" x14ac:dyDescent="0.3">
      <c r="A66" s="41"/>
      <c r="B66" s="310" t="s">
        <v>101</v>
      </c>
      <c r="C66" s="55" t="s">
        <v>97</v>
      </c>
      <c r="D66" s="323" t="s">
        <v>135</v>
      </c>
      <c r="E66" s="495">
        <f>'Condition Stage 2'!J46</f>
        <v>0.71</v>
      </c>
      <c r="F66" s="507">
        <f>'Condition Stage 2'!K46</f>
        <v>0.7</v>
      </c>
      <c r="G66" s="484">
        <v>0.16666666666666666</v>
      </c>
      <c r="H66" s="554">
        <f>E66*$G66</f>
        <v>0.11833333333333332</v>
      </c>
      <c r="I66" s="554">
        <f>F66*$G66</f>
        <v>0.11666666666666665</v>
      </c>
      <c r="J66" s="688">
        <f>I66-H66</f>
        <v>-1.6666666666666635E-3</v>
      </c>
    </row>
    <row r="67" spans="1:10" ht="15.6" x14ac:dyDescent="0.3">
      <c r="A67" s="41"/>
      <c r="B67" s="51"/>
      <c r="C67" s="160"/>
      <c r="D67" s="160"/>
      <c r="E67" s="494"/>
      <c r="F67" s="505"/>
      <c r="G67" s="484"/>
      <c r="H67" s="619"/>
      <c r="I67" s="619"/>
      <c r="J67" s="241"/>
    </row>
    <row r="68" spans="1:10" ht="15.6" x14ac:dyDescent="0.3">
      <c r="A68" s="41"/>
      <c r="B68" s="51"/>
      <c r="C68" s="160" t="s">
        <v>98</v>
      </c>
      <c r="D68" s="288" t="s">
        <v>137</v>
      </c>
      <c r="E68" s="494">
        <f>'Condition Stage 2'!J48</f>
        <v>0.43</v>
      </c>
      <c r="F68" s="505">
        <f>'Condition Stage 2'!K48</f>
        <v>0.48</v>
      </c>
      <c r="G68" s="484">
        <v>8.3333333333333329E-2</v>
      </c>
      <c r="H68" s="554">
        <f>E68*$G68</f>
        <v>3.5833333333333328E-2</v>
      </c>
      <c r="I68" s="554">
        <f>F68*$G68</f>
        <v>3.9999999999999994E-2</v>
      </c>
      <c r="J68" s="687">
        <f>I68-H68</f>
        <v>4.1666666666666657E-3</v>
      </c>
    </row>
    <row r="69" spans="1:10" ht="15.6" x14ac:dyDescent="0.3">
      <c r="A69" s="41"/>
      <c r="B69" s="51"/>
      <c r="C69" s="160"/>
      <c r="D69" s="288" t="s">
        <v>139</v>
      </c>
      <c r="E69" s="494">
        <f>'Condition Stage 2'!J49</f>
        <v>7.4999999999999997E-2</v>
      </c>
      <c r="F69" s="505">
        <f>'Condition Stage 2'!K49</f>
        <v>7.5999999999999998E-2</v>
      </c>
      <c r="G69" s="484">
        <v>8.3333333333333329E-2</v>
      </c>
      <c r="H69" s="554">
        <f>E69*$G69</f>
        <v>6.2499999999999995E-3</v>
      </c>
      <c r="I69" s="554">
        <f>F69*$G69</f>
        <v>6.3333333333333332E-3</v>
      </c>
      <c r="J69" s="687">
        <f>I69-H69</f>
        <v>8.3333333333333696E-5</v>
      </c>
    </row>
    <row r="70" spans="1:10" ht="15.6" x14ac:dyDescent="0.3">
      <c r="A70" s="41"/>
      <c r="B70" s="51"/>
      <c r="C70" s="160"/>
      <c r="D70" s="160"/>
      <c r="E70" s="494"/>
      <c r="F70" s="505"/>
      <c r="G70" s="484"/>
      <c r="H70" s="619"/>
      <c r="I70" s="619"/>
      <c r="J70" s="241"/>
    </row>
    <row r="71" spans="1:10" ht="15.6" x14ac:dyDescent="0.3">
      <c r="A71" s="41"/>
      <c r="B71" s="51"/>
      <c r="C71" s="160" t="s">
        <v>99</v>
      </c>
      <c r="D71" s="160" t="s">
        <v>141</v>
      </c>
      <c r="E71" s="494">
        <f>'Condition Stage 2'!J51</f>
        <v>0.52500000000000002</v>
      </c>
      <c r="F71" s="505">
        <f>'Condition Stage 2'!K51</f>
        <v>0.54999999999999993</v>
      </c>
      <c r="G71" s="484">
        <v>0.16666666666666666</v>
      </c>
      <c r="H71" s="554">
        <f>E71*$G71</f>
        <v>8.7499999999999994E-2</v>
      </c>
      <c r="I71" s="554">
        <f>F71*$G71</f>
        <v>9.1666666666666646E-2</v>
      </c>
      <c r="J71" s="687">
        <f>I71-H71</f>
        <v>4.1666666666666519E-3</v>
      </c>
    </row>
    <row r="72" spans="1:10" ht="15.6" x14ac:dyDescent="0.3">
      <c r="A72" s="41"/>
      <c r="B72" s="51"/>
      <c r="C72" s="160"/>
      <c r="D72" s="160"/>
      <c r="E72" s="494"/>
      <c r="F72" s="505"/>
      <c r="G72" s="484"/>
      <c r="H72" s="619"/>
      <c r="I72" s="619"/>
      <c r="J72" s="241"/>
    </row>
    <row r="73" spans="1:10" ht="15.6" x14ac:dyDescent="0.3">
      <c r="A73" s="41"/>
      <c r="B73" s="51"/>
      <c r="C73" s="298" t="s">
        <v>121</v>
      </c>
      <c r="D73" s="298"/>
      <c r="E73" s="497"/>
      <c r="F73" s="508"/>
      <c r="G73" s="484">
        <v>0.5</v>
      </c>
      <c r="H73" s="624">
        <f>H66+H68+H69+H71</f>
        <v>0.24791666666666665</v>
      </c>
      <c r="I73" s="624">
        <f>I66+I68+I69+I71</f>
        <v>0.2546666666666666</v>
      </c>
      <c r="J73" s="673">
        <f>I73-H73</f>
        <v>6.7499999999999505E-3</v>
      </c>
    </row>
    <row r="74" spans="1:10" ht="15.6" x14ac:dyDescent="0.3">
      <c r="A74" s="41"/>
      <c r="B74" s="315"/>
      <c r="C74" s="342"/>
      <c r="D74" s="342"/>
      <c r="E74" s="627"/>
      <c r="F74" s="628"/>
      <c r="G74" s="486"/>
      <c r="H74" s="635"/>
      <c r="I74" s="635"/>
      <c r="J74" s="241"/>
    </row>
    <row r="75" spans="1:10" ht="31.2" x14ac:dyDescent="0.3">
      <c r="A75" s="41"/>
      <c r="B75" s="310" t="s">
        <v>331</v>
      </c>
      <c r="C75" s="55"/>
      <c r="D75" s="323" t="s">
        <v>143</v>
      </c>
      <c r="E75" s="629">
        <f>'Condition Stage 2'!J53</f>
        <v>0.255</v>
      </c>
      <c r="F75" s="630">
        <f>'Condition Stage 2'!K53</f>
        <v>0.24500000000000002</v>
      </c>
      <c r="G75" s="484">
        <v>0.16666666666666666</v>
      </c>
      <c r="H75" s="554">
        <f>E75*$G75</f>
        <v>4.2499999999999996E-2</v>
      </c>
      <c r="I75" s="554">
        <f>F75*$G75</f>
        <v>4.0833333333333333E-2</v>
      </c>
      <c r="J75" s="688">
        <f>I75-H75</f>
        <v>-1.6666666666666635E-3</v>
      </c>
    </row>
    <row r="76" spans="1:10" ht="15.6" x14ac:dyDescent="0.3">
      <c r="A76" s="41"/>
      <c r="B76" s="52"/>
      <c r="C76" s="160"/>
      <c r="D76" s="288"/>
      <c r="E76" s="497"/>
      <c r="F76" s="508"/>
      <c r="G76" s="484"/>
      <c r="H76" s="619"/>
      <c r="I76" s="619"/>
      <c r="J76" s="241"/>
    </row>
    <row r="77" spans="1:10" ht="15.6" x14ac:dyDescent="0.3">
      <c r="A77" s="41"/>
      <c r="B77" s="52"/>
      <c r="C77" s="298" t="s">
        <v>338</v>
      </c>
      <c r="D77" s="288"/>
      <c r="E77" s="497"/>
      <c r="F77" s="508"/>
      <c r="G77" s="484"/>
      <c r="H77" s="624">
        <f>H75</f>
        <v>4.2499999999999996E-2</v>
      </c>
      <c r="I77" s="624">
        <f>I75</f>
        <v>4.0833333333333333E-2</v>
      </c>
      <c r="J77" s="673">
        <f>I77-H77</f>
        <v>-1.6666666666666635E-3</v>
      </c>
    </row>
    <row r="78" spans="1:10" ht="16.2" thickBot="1" x14ac:dyDescent="0.35">
      <c r="A78" s="41"/>
      <c r="B78" s="690"/>
      <c r="C78" s="691"/>
      <c r="D78" s="691"/>
      <c r="E78" s="692"/>
      <c r="F78" s="693"/>
      <c r="G78" s="694"/>
      <c r="H78" s="696"/>
      <c r="I78" s="696"/>
      <c r="J78" s="241"/>
    </row>
    <row r="79" spans="1:10" ht="15.6" x14ac:dyDescent="0.3">
      <c r="A79" s="41"/>
      <c r="B79" s="53" t="s">
        <v>2</v>
      </c>
      <c r="C79" s="54"/>
      <c r="D79" s="54"/>
      <c r="E79" s="498"/>
      <c r="F79" s="509"/>
      <c r="G79" s="486">
        <v>1</v>
      </c>
      <c r="H79" s="623">
        <f>H64+H73+H77</f>
        <v>0.46791666666666665</v>
      </c>
      <c r="I79" s="623">
        <f>I64+I73+I77</f>
        <v>0.47133333333333327</v>
      </c>
      <c r="J79" s="698">
        <f>I79-H79</f>
        <v>3.4166666666666234E-3</v>
      </c>
    </row>
    <row r="80" spans="1:10" s="2" customFormat="1" ht="15.6" x14ac:dyDescent="0.3">
      <c r="A80" s="41"/>
      <c r="B80" s="666" t="s">
        <v>372</v>
      </c>
      <c r="C80" s="160"/>
      <c r="D80" s="160"/>
      <c r="E80" s="343"/>
      <c r="F80" s="343"/>
      <c r="G80" s="619"/>
      <c r="H80" s="624"/>
      <c r="I80" s="624"/>
      <c r="J80" s="677"/>
    </row>
    <row r="81" spans="1:10" ht="15.6" x14ac:dyDescent="0.3">
      <c r="A81" s="41"/>
      <c r="B81" s="41"/>
      <c r="C81" s="41"/>
      <c r="D81" s="41"/>
      <c r="E81" s="41"/>
      <c r="F81" s="41"/>
      <c r="G81" s="41"/>
      <c r="H81" s="41"/>
      <c r="I81" s="41"/>
      <c r="J81" s="41"/>
    </row>
    <row r="82" spans="1:10" x14ac:dyDescent="0.3">
      <c r="A82" s="224" t="s">
        <v>215</v>
      </c>
      <c r="B82" s="224"/>
      <c r="C82" s="224"/>
      <c r="D82" s="224"/>
      <c r="E82" s="224"/>
      <c r="F82" s="224"/>
      <c r="G82" s="224"/>
      <c r="H82" s="224"/>
      <c r="I82" s="224"/>
      <c r="J82" s="224"/>
    </row>
    <row r="83" spans="1:10" ht="46.8" x14ac:dyDescent="0.3">
      <c r="A83" s="41"/>
      <c r="B83" s="739" t="s">
        <v>93</v>
      </c>
      <c r="C83" s="740"/>
      <c r="D83" s="283" t="s">
        <v>95</v>
      </c>
      <c r="E83" s="750" t="s">
        <v>114</v>
      </c>
      <c r="F83" s="747"/>
      <c r="G83" s="332" t="s">
        <v>201</v>
      </c>
      <c r="H83" s="744" t="s">
        <v>333</v>
      </c>
      <c r="I83" s="745"/>
      <c r="J83" s="751"/>
    </row>
    <row r="84" spans="1:10" ht="15.6" x14ac:dyDescent="0.3">
      <c r="A84" s="41"/>
      <c r="B84" s="51"/>
      <c r="C84" s="160"/>
      <c r="D84" s="160"/>
      <c r="E84" s="336" t="s">
        <v>28</v>
      </c>
      <c r="F84" s="322" t="s">
        <v>29</v>
      </c>
      <c r="G84" s="333"/>
      <c r="H84" s="499" t="s">
        <v>28</v>
      </c>
      <c r="I84" s="669" t="s">
        <v>29</v>
      </c>
      <c r="J84" s="670" t="s">
        <v>371</v>
      </c>
    </row>
    <row r="85" spans="1:10" ht="16.2" thickBot="1" x14ac:dyDescent="0.35">
      <c r="A85" s="41"/>
      <c r="B85" s="285" t="s">
        <v>190</v>
      </c>
      <c r="C85" s="286" t="s">
        <v>191</v>
      </c>
      <c r="D85" s="286" t="s">
        <v>192</v>
      </c>
      <c r="E85" s="285" t="s">
        <v>198</v>
      </c>
      <c r="F85" s="641" t="s">
        <v>199</v>
      </c>
      <c r="G85" s="334" t="s">
        <v>202</v>
      </c>
      <c r="H85" s="536" t="s">
        <v>341</v>
      </c>
      <c r="I85" s="667" t="s">
        <v>342</v>
      </c>
      <c r="J85" s="668" t="s">
        <v>370</v>
      </c>
    </row>
    <row r="86" spans="1:10" ht="31.2" x14ac:dyDescent="0.3">
      <c r="A86" s="41"/>
      <c r="B86" s="310" t="s">
        <v>100</v>
      </c>
      <c r="C86" s="55" t="s">
        <v>94</v>
      </c>
      <c r="D86" s="323" t="s">
        <v>211</v>
      </c>
      <c r="E86" s="642">
        <f>'Condition Stage 2'!J59</f>
        <v>0.55000000000000004</v>
      </c>
      <c r="F86" s="613">
        <f>'Condition Stage 2'!K59</f>
        <v>0.56999999999999995</v>
      </c>
      <c r="G86" s="636">
        <v>0.2</v>
      </c>
      <c r="H86" s="551">
        <f>E86*$G86</f>
        <v>0.11000000000000001</v>
      </c>
      <c r="I86" s="552">
        <f>F86*$G86</f>
        <v>0.11399999999999999</v>
      </c>
      <c r="J86" s="685">
        <f>I86-H86</f>
        <v>3.9999999999999758E-3</v>
      </c>
    </row>
    <row r="87" spans="1:10" ht="15.6" x14ac:dyDescent="0.3">
      <c r="A87" s="41"/>
      <c r="B87" s="51"/>
      <c r="C87" s="160"/>
      <c r="D87" s="160"/>
      <c r="E87" s="643"/>
      <c r="F87" s="606"/>
      <c r="G87" s="637"/>
      <c r="H87" s="631"/>
      <c r="I87" s="637"/>
      <c r="J87" s="241"/>
    </row>
    <row r="88" spans="1:10" ht="31.2" x14ac:dyDescent="0.3">
      <c r="A88" s="41"/>
      <c r="B88" s="51"/>
      <c r="C88" s="160" t="s">
        <v>96</v>
      </c>
      <c r="D88" s="288" t="s">
        <v>144</v>
      </c>
      <c r="E88" s="643">
        <f>'Condition Stage 2'!J61</f>
        <v>0.26250000000000001</v>
      </c>
      <c r="F88" s="606">
        <f>'Condition Stage 2'!K61</f>
        <v>0.3075</v>
      </c>
      <c r="G88" s="637">
        <v>0.2</v>
      </c>
      <c r="H88" s="500">
        <f>E88*$G88</f>
        <v>5.2500000000000005E-2</v>
      </c>
      <c r="I88" s="554">
        <f>F88*$G88</f>
        <v>6.1499999999999999E-2</v>
      </c>
      <c r="J88" s="687">
        <f>I88-H88</f>
        <v>8.9999999999999941E-3</v>
      </c>
    </row>
    <row r="89" spans="1:10" ht="15.6" x14ac:dyDescent="0.3">
      <c r="A89" s="41"/>
      <c r="B89" s="51"/>
      <c r="C89" s="160"/>
      <c r="D89" s="160"/>
      <c r="E89" s="643"/>
      <c r="F89" s="606"/>
      <c r="G89" s="637"/>
      <c r="H89" s="631"/>
      <c r="I89" s="637"/>
      <c r="J89" s="241"/>
    </row>
    <row r="90" spans="1:10" ht="15.6" x14ac:dyDescent="0.3">
      <c r="A90" s="41"/>
      <c r="B90" s="51"/>
      <c r="C90" s="298" t="s">
        <v>120</v>
      </c>
      <c r="D90" s="298"/>
      <c r="E90" s="644"/>
      <c r="F90" s="645"/>
      <c r="G90" s="637">
        <v>0.4</v>
      </c>
      <c r="H90" s="653">
        <f>H86+H88</f>
        <v>0.16250000000000003</v>
      </c>
      <c r="I90" s="656">
        <f>I86+I88</f>
        <v>0.17549999999999999</v>
      </c>
      <c r="J90" s="673">
        <f>I90-H90</f>
        <v>1.2999999999999956E-2</v>
      </c>
    </row>
    <row r="91" spans="1:10" ht="15.6" x14ac:dyDescent="0.3">
      <c r="A91" s="41"/>
      <c r="B91" s="315"/>
      <c r="C91" s="316"/>
      <c r="D91" s="316"/>
      <c r="E91" s="646"/>
      <c r="F91" s="647"/>
      <c r="G91" s="638"/>
      <c r="H91" s="633"/>
      <c r="I91" s="638"/>
      <c r="J91" s="251"/>
    </row>
    <row r="92" spans="1:10" ht="15.6" x14ac:dyDescent="0.3">
      <c r="A92" s="41"/>
      <c r="B92" s="310" t="s">
        <v>101</v>
      </c>
      <c r="C92" s="55" t="s">
        <v>97</v>
      </c>
      <c r="D92" s="323" t="s">
        <v>146</v>
      </c>
      <c r="E92" s="642">
        <f>'Condition Stage 2'!J63</f>
        <v>0.70666666666666667</v>
      </c>
      <c r="F92" s="613">
        <f>'Condition Stage 2'!K63</f>
        <v>0.6</v>
      </c>
      <c r="G92" s="639">
        <v>0.2</v>
      </c>
      <c r="H92" s="500">
        <f>E92*$G92</f>
        <v>0.14133333333333334</v>
      </c>
      <c r="I92" s="554">
        <f>F92*$G92</f>
        <v>0.12</v>
      </c>
      <c r="J92" s="687">
        <f>I92-H92</f>
        <v>-2.1333333333333343E-2</v>
      </c>
    </row>
    <row r="93" spans="1:10" ht="15.6" x14ac:dyDescent="0.3">
      <c r="A93" s="41"/>
      <c r="B93" s="51"/>
      <c r="C93" s="160"/>
      <c r="D93" s="160"/>
      <c r="E93" s="643"/>
      <c r="F93" s="606"/>
      <c r="G93" s="637"/>
      <c r="H93" s="631"/>
      <c r="I93" s="637"/>
      <c r="J93" s="241"/>
    </row>
    <row r="94" spans="1:10" ht="15.6" x14ac:dyDescent="0.3">
      <c r="A94" s="41"/>
      <c r="B94" s="51"/>
      <c r="C94" s="160" t="s">
        <v>98</v>
      </c>
      <c r="D94" s="288" t="s">
        <v>148</v>
      </c>
      <c r="E94" s="643">
        <f>'Condition Stage 2'!J65</f>
        <v>0.44285714285714284</v>
      </c>
      <c r="F94" s="606">
        <f>'Condition Stage 2'!K65</f>
        <v>0.42857142857142855</v>
      </c>
      <c r="G94" s="637">
        <v>0.2</v>
      </c>
      <c r="H94" s="500">
        <f>E94*$G94</f>
        <v>8.8571428571428579E-2</v>
      </c>
      <c r="I94" s="554">
        <f>F94*$G94</f>
        <v>8.5714285714285715E-2</v>
      </c>
      <c r="J94" s="687">
        <f>I94-H94</f>
        <v>-2.8571428571428636E-3</v>
      </c>
    </row>
    <row r="95" spans="1:10" ht="15.6" x14ac:dyDescent="0.3">
      <c r="A95" s="41"/>
      <c r="B95" s="51"/>
      <c r="C95" s="160"/>
      <c r="D95" s="160"/>
      <c r="E95" s="643"/>
      <c r="F95" s="606"/>
      <c r="G95" s="637"/>
      <c r="H95" s="631"/>
      <c r="I95" s="637"/>
      <c r="J95" s="241"/>
    </row>
    <row r="96" spans="1:10" ht="15.6" x14ac:dyDescent="0.3">
      <c r="A96" s="41"/>
      <c r="B96" s="51"/>
      <c r="C96" s="160" t="s">
        <v>99</v>
      </c>
      <c r="D96" s="540" t="s">
        <v>343</v>
      </c>
      <c r="E96" s="643"/>
      <c r="F96" s="606"/>
      <c r="G96" s="637"/>
      <c r="H96" s="500"/>
      <c r="I96" s="554"/>
      <c r="J96" s="241"/>
    </row>
    <row r="97" spans="1:10" ht="15.6" x14ac:dyDescent="0.3">
      <c r="A97" s="41"/>
      <c r="B97" s="51"/>
      <c r="C97" s="160"/>
      <c r="D97" s="160"/>
      <c r="E97" s="643"/>
      <c r="F97" s="606"/>
      <c r="G97" s="637"/>
      <c r="H97" s="631"/>
      <c r="I97" s="637"/>
      <c r="J97" s="241"/>
    </row>
    <row r="98" spans="1:10" ht="15.6" x14ac:dyDescent="0.3">
      <c r="A98" s="41"/>
      <c r="B98" s="51"/>
      <c r="C98" s="298" t="s">
        <v>121</v>
      </c>
      <c r="D98" s="298"/>
      <c r="E98" s="644"/>
      <c r="F98" s="645"/>
      <c r="G98" s="637">
        <v>0.4</v>
      </c>
      <c r="H98" s="653">
        <f>H92+H94</f>
        <v>0.22990476190476192</v>
      </c>
      <c r="I98" s="656">
        <f>I92+I94</f>
        <v>0.20571428571428571</v>
      </c>
      <c r="J98" s="673">
        <f>I98-H98</f>
        <v>-2.4190476190476207E-2</v>
      </c>
    </row>
    <row r="99" spans="1:10" ht="15.6" x14ac:dyDescent="0.3">
      <c r="A99" s="41"/>
      <c r="B99" s="315"/>
      <c r="C99" s="342"/>
      <c r="D99" s="342"/>
      <c r="E99" s="648"/>
      <c r="F99" s="615"/>
      <c r="G99" s="638"/>
      <c r="H99" s="633"/>
      <c r="I99" s="638"/>
      <c r="J99" s="241"/>
    </row>
    <row r="100" spans="1:10" ht="62.4" x14ac:dyDescent="0.3">
      <c r="A100" s="41"/>
      <c r="B100" s="310" t="s">
        <v>331</v>
      </c>
      <c r="C100" s="55"/>
      <c r="D100" s="323" t="s">
        <v>149</v>
      </c>
      <c r="E100" s="651">
        <f>'Condition Stage 2'!J69</f>
        <v>0.56000000000000005</v>
      </c>
      <c r="F100" s="652">
        <f>'Condition Stage 2'!K69</f>
        <v>0.52</v>
      </c>
      <c r="G100" s="639">
        <v>0.2</v>
      </c>
      <c r="H100" s="500">
        <f>E100*$G100</f>
        <v>0.11200000000000002</v>
      </c>
      <c r="I100" s="554">
        <f>F100*$G100</f>
        <v>0.10400000000000001</v>
      </c>
      <c r="J100" s="688">
        <f>I100-H100</f>
        <v>-8.0000000000000071E-3</v>
      </c>
    </row>
    <row r="101" spans="1:10" ht="15.6" x14ac:dyDescent="0.3">
      <c r="A101" s="41"/>
      <c r="B101" s="52"/>
      <c r="C101" s="160"/>
      <c r="D101" s="288"/>
      <c r="E101" s="497"/>
      <c r="F101" s="508"/>
      <c r="G101" s="619"/>
      <c r="H101" s="581"/>
      <c r="I101" s="619"/>
      <c r="J101" s="241"/>
    </row>
    <row r="102" spans="1:10" ht="15.6" x14ac:dyDescent="0.3">
      <c r="A102" s="41"/>
      <c r="B102" s="52"/>
      <c r="C102" s="298" t="s">
        <v>338</v>
      </c>
      <c r="D102" s="288"/>
      <c r="E102" s="497"/>
      <c r="F102" s="508"/>
      <c r="G102" s="619"/>
      <c r="H102" s="585">
        <f>H100</f>
        <v>0.11200000000000002</v>
      </c>
      <c r="I102" s="624">
        <f>I100</f>
        <v>0.10400000000000001</v>
      </c>
      <c r="J102" s="673">
        <f>I102-H102</f>
        <v>-8.0000000000000071E-3</v>
      </c>
    </row>
    <row r="103" spans="1:10" ht="16.2" thickBot="1" x14ac:dyDescent="0.35">
      <c r="A103" s="41"/>
      <c r="B103" s="51"/>
      <c r="C103" s="160"/>
      <c r="D103" s="160"/>
      <c r="E103" s="643"/>
      <c r="F103" s="606"/>
      <c r="G103" s="637"/>
      <c r="H103" s="699"/>
      <c r="I103" s="700"/>
      <c r="J103" s="701"/>
    </row>
    <row r="104" spans="1:10" ht="15.6" x14ac:dyDescent="0.3">
      <c r="A104" s="41"/>
      <c r="B104" s="53" t="s">
        <v>2</v>
      </c>
      <c r="C104" s="54"/>
      <c r="D104" s="54"/>
      <c r="E104" s="649"/>
      <c r="F104" s="650"/>
      <c r="G104" s="640">
        <v>1</v>
      </c>
      <c r="H104" s="654">
        <f>H90+H98+H102</f>
        <v>0.50440476190476191</v>
      </c>
      <c r="I104" s="655">
        <f>I90+I98+I102</f>
        <v>0.48521428571428571</v>
      </c>
      <c r="J104" s="676">
        <f>I104-H104</f>
        <v>-1.9190476190476202E-2</v>
      </c>
    </row>
    <row r="105" spans="1:10" s="2" customFormat="1" ht="15.6" x14ac:dyDescent="0.3">
      <c r="A105" s="41"/>
      <c r="B105" s="666" t="s">
        <v>372</v>
      </c>
      <c r="C105" s="160"/>
      <c r="D105" s="160"/>
      <c r="E105" s="549"/>
      <c r="F105" s="549"/>
      <c r="G105" s="637"/>
      <c r="H105" s="656"/>
      <c r="I105" s="656"/>
      <c r="J105" s="677"/>
    </row>
    <row r="106" spans="1:10" ht="15.6" x14ac:dyDescent="0.3">
      <c r="A106" s="41"/>
      <c r="B106" s="41"/>
      <c r="C106" s="41"/>
      <c r="D106" s="41"/>
      <c r="E106" s="48"/>
      <c r="F106" s="48"/>
      <c r="G106" s="47"/>
      <c r="H106" s="47"/>
      <c r="I106" s="47"/>
      <c r="J106" s="47"/>
    </row>
    <row r="107" spans="1:10" x14ac:dyDescent="0.3">
      <c r="A107" s="220" t="s">
        <v>1</v>
      </c>
      <c r="B107" s="220"/>
      <c r="C107" s="220"/>
      <c r="D107" s="220"/>
      <c r="E107" s="220"/>
      <c r="F107" s="220"/>
      <c r="G107" s="220"/>
      <c r="H107" s="220"/>
      <c r="I107" s="220"/>
      <c r="J107" s="220"/>
    </row>
    <row r="108" spans="1:10" ht="46.8" x14ac:dyDescent="0.3">
      <c r="A108" s="41"/>
      <c r="B108" s="739" t="s">
        <v>93</v>
      </c>
      <c r="C108" s="740"/>
      <c r="D108" s="283" t="s">
        <v>95</v>
      </c>
      <c r="E108" s="750" t="s">
        <v>114</v>
      </c>
      <c r="F108" s="747"/>
      <c r="G108" s="493" t="s">
        <v>201</v>
      </c>
      <c r="H108" s="744" t="s">
        <v>333</v>
      </c>
      <c r="I108" s="745"/>
      <c r="J108" s="751"/>
    </row>
    <row r="109" spans="1:10" ht="15.6" x14ac:dyDescent="0.3">
      <c r="A109" s="41"/>
      <c r="B109" s="51"/>
      <c r="C109" s="160"/>
      <c r="D109" s="160"/>
      <c r="E109" s="336" t="s">
        <v>28</v>
      </c>
      <c r="F109" s="322" t="s">
        <v>29</v>
      </c>
      <c r="G109" s="322"/>
      <c r="H109" s="499" t="s">
        <v>28</v>
      </c>
      <c r="I109" s="669" t="s">
        <v>29</v>
      </c>
      <c r="J109" s="670" t="s">
        <v>371</v>
      </c>
    </row>
    <row r="110" spans="1:10" ht="16.2" thickBot="1" x14ac:dyDescent="0.35">
      <c r="A110" s="41"/>
      <c r="B110" s="307" t="s">
        <v>190</v>
      </c>
      <c r="C110" s="301" t="s">
        <v>191</v>
      </c>
      <c r="D110" s="301" t="s">
        <v>192</v>
      </c>
      <c r="E110" s="307" t="s">
        <v>198</v>
      </c>
      <c r="F110" s="308" t="s">
        <v>199</v>
      </c>
      <c r="G110" s="308" t="s">
        <v>202</v>
      </c>
      <c r="H110" s="536" t="s">
        <v>341</v>
      </c>
      <c r="I110" s="667" t="s">
        <v>342</v>
      </c>
      <c r="J110" s="668" t="s">
        <v>370</v>
      </c>
    </row>
    <row r="111" spans="1:10" ht="31.2" x14ac:dyDescent="0.3">
      <c r="A111" s="41"/>
      <c r="B111" s="52" t="s">
        <v>100</v>
      </c>
      <c r="C111" s="160" t="s">
        <v>94</v>
      </c>
      <c r="D111" s="288" t="s">
        <v>125</v>
      </c>
      <c r="E111" s="643">
        <f>'Condition Stage 2'!J75</f>
        <v>0.97</v>
      </c>
      <c r="F111" s="606">
        <f>'Condition Stage 2'!K75</f>
        <v>0.89</v>
      </c>
      <c r="G111" s="626">
        <v>0.16666666666666666</v>
      </c>
      <c r="H111" s="552">
        <f>E111*$G111</f>
        <v>0.16166666666666665</v>
      </c>
      <c r="I111" s="552">
        <f>F111*$G111</f>
        <v>0.14833333333333332</v>
      </c>
      <c r="J111" s="685">
        <f>I111-H111</f>
        <v>-1.3333333333333336E-2</v>
      </c>
    </row>
    <row r="112" spans="1:10" ht="15.6" x14ac:dyDescent="0.3">
      <c r="A112" s="41"/>
      <c r="B112" s="51"/>
      <c r="C112" s="160"/>
      <c r="D112" s="160"/>
      <c r="E112" s="643"/>
      <c r="F112" s="606"/>
      <c r="G112" s="484"/>
      <c r="H112" s="619"/>
      <c r="I112" s="619"/>
      <c r="J112" s="241"/>
    </row>
    <row r="113" spans="1:10" ht="15.6" x14ac:dyDescent="0.3">
      <c r="A113" s="41"/>
      <c r="B113" s="51"/>
      <c r="C113" s="160" t="s">
        <v>96</v>
      </c>
      <c r="D113" s="160" t="s">
        <v>103</v>
      </c>
      <c r="E113" s="643">
        <f>'Condition Stage 2'!J77</f>
        <v>0.55499999999999994</v>
      </c>
      <c r="F113" s="606">
        <f>'Condition Stage 2'!K77</f>
        <v>0.505</v>
      </c>
      <c r="G113" s="484">
        <v>0.16666666666666666</v>
      </c>
      <c r="H113" s="554">
        <f>E113*$G113</f>
        <v>9.2499999999999985E-2</v>
      </c>
      <c r="I113" s="554">
        <f>F113*$G113</f>
        <v>8.4166666666666667E-2</v>
      </c>
      <c r="J113" s="687">
        <f>I113-H113</f>
        <v>-8.3333333333333176E-3</v>
      </c>
    </row>
    <row r="114" spans="1:10" ht="15.6" x14ac:dyDescent="0.3">
      <c r="A114" s="41"/>
      <c r="B114" s="51"/>
      <c r="C114" s="160"/>
      <c r="D114" s="160"/>
      <c r="E114" s="643"/>
      <c r="F114" s="606"/>
      <c r="G114" s="484"/>
      <c r="H114" s="619"/>
      <c r="I114" s="619"/>
      <c r="J114" s="241"/>
    </row>
    <row r="115" spans="1:10" ht="15.6" x14ac:dyDescent="0.3">
      <c r="A115" s="41"/>
      <c r="B115" s="51"/>
      <c r="C115" s="298" t="s">
        <v>120</v>
      </c>
      <c r="D115" s="298"/>
      <c r="E115" s="497"/>
      <c r="F115" s="508"/>
      <c r="G115" s="484">
        <v>0.33</v>
      </c>
      <c r="H115" s="624">
        <f>H111+H113</f>
        <v>0.25416666666666665</v>
      </c>
      <c r="I115" s="624">
        <f>I111+I113</f>
        <v>0.23249999999999998</v>
      </c>
      <c r="J115" s="673">
        <f>I115-H115</f>
        <v>-2.1666666666666667E-2</v>
      </c>
    </row>
    <row r="116" spans="1:10" ht="15.6" x14ac:dyDescent="0.3">
      <c r="A116" s="41"/>
      <c r="B116" s="315"/>
      <c r="C116" s="342"/>
      <c r="D116" s="342"/>
      <c r="E116" s="648"/>
      <c r="F116" s="615"/>
      <c r="G116" s="486"/>
      <c r="H116" s="635"/>
      <c r="I116" s="635"/>
      <c r="J116" s="241"/>
    </row>
    <row r="117" spans="1:10" ht="31.2" x14ac:dyDescent="0.3">
      <c r="A117" s="41"/>
      <c r="B117" s="310" t="s">
        <v>101</v>
      </c>
      <c r="C117" s="55" t="s">
        <v>97</v>
      </c>
      <c r="D117" s="323" t="s">
        <v>127</v>
      </c>
      <c r="E117" s="642">
        <f>'Condition Stage 2'!J79</f>
        <v>0.82857142857142863</v>
      </c>
      <c r="F117" s="613">
        <f>'Condition Stage 2'!K79</f>
        <v>0.74285714285714288</v>
      </c>
      <c r="G117" s="484">
        <v>0.16666666666666666</v>
      </c>
      <c r="H117" s="554">
        <f>E117*$G117</f>
        <v>0.1380952380952381</v>
      </c>
      <c r="I117" s="554">
        <f>F117*$G117</f>
        <v>0.12380952380952381</v>
      </c>
      <c r="J117" s="688">
        <f>I117-H117</f>
        <v>-1.428571428571429E-2</v>
      </c>
    </row>
    <row r="118" spans="1:10" ht="15.6" x14ac:dyDescent="0.3">
      <c r="A118" s="41"/>
      <c r="B118" s="51"/>
      <c r="C118" s="160"/>
      <c r="D118" s="160"/>
      <c r="E118" s="643"/>
      <c r="F118" s="606"/>
      <c r="G118" s="484"/>
      <c r="H118" s="619"/>
      <c r="I118" s="619"/>
      <c r="J118" s="241"/>
    </row>
    <row r="119" spans="1:10" ht="31.2" x14ac:dyDescent="0.3">
      <c r="A119" s="41"/>
      <c r="B119" s="51"/>
      <c r="C119" s="160" t="s">
        <v>98</v>
      </c>
      <c r="D119" s="288" t="s">
        <v>129</v>
      </c>
      <c r="E119" s="643">
        <f>'Condition Stage 2'!J81</f>
        <v>0.6</v>
      </c>
      <c r="F119" s="606">
        <f>'Condition Stage 2'!K81</f>
        <v>0.62</v>
      </c>
      <c r="G119" s="484">
        <v>0.16666666666666666</v>
      </c>
      <c r="H119" s="554">
        <f>E119*$G119</f>
        <v>9.9999999999999992E-2</v>
      </c>
      <c r="I119" s="554">
        <f>F119*$G119</f>
        <v>0.10333333333333333</v>
      </c>
      <c r="J119" s="687">
        <f>I119-H119</f>
        <v>3.3333333333333409E-3</v>
      </c>
    </row>
    <row r="120" spans="1:10" ht="15.6" x14ac:dyDescent="0.3">
      <c r="A120" s="41"/>
      <c r="B120" s="51"/>
      <c r="C120" s="160"/>
      <c r="D120" s="160"/>
      <c r="E120" s="643"/>
      <c r="F120" s="606"/>
      <c r="G120" s="484"/>
      <c r="H120" s="619"/>
      <c r="I120" s="619"/>
      <c r="J120" s="241"/>
    </row>
    <row r="121" spans="1:10" ht="15.6" x14ac:dyDescent="0.3">
      <c r="A121" s="41"/>
      <c r="B121" s="51"/>
      <c r="C121" s="160" t="s">
        <v>99</v>
      </c>
      <c r="D121" s="160" t="s">
        <v>106</v>
      </c>
      <c r="E121" s="643">
        <f>'Condition Stage 2'!J83</f>
        <v>0.20399999999999999</v>
      </c>
      <c r="F121" s="606">
        <f>'Condition Stage 2'!K83</f>
        <v>0.248</v>
      </c>
      <c r="G121" s="484">
        <v>0.16666666666666666</v>
      </c>
      <c r="H121" s="554">
        <f>E121*$G121</f>
        <v>3.3999999999999996E-2</v>
      </c>
      <c r="I121" s="554">
        <f>F121*$G121</f>
        <v>4.1333333333333333E-2</v>
      </c>
      <c r="J121" s="687">
        <f>I121-H121</f>
        <v>7.3333333333333375E-3</v>
      </c>
    </row>
    <row r="122" spans="1:10" ht="15.6" x14ac:dyDescent="0.3">
      <c r="A122" s="41"/>
      <c r="B122" s="51"/>
      <c r="C122" s="160"/>
      <c r="D122" s="160"/>
      <c r="E122" s="643"/>
      <c r="F122" s="606"/>
      <c r="G122" s="484"/>
      <c r="H122" s="619"/>
      <c r="I122" s="619"/>
      <c r="J122" s="241"/>
    </row>
    <row r="123" spans="1:10" ht="15.6" x14ac:dyDescent="0.3">
      <c r="A123" s="41"/>
      <c r="B123" s="51"/>
      <c r="C123" s="298" t="s">
        <v>121</v>
      </c>
      <c r="D123" s="298"/>
      <c r="E123" s="644"/>
      <c r="F123" s="645"/>
      <c r="G123" s="484">
        <v>0.5</v>
      </c>
      <c r="H123" s="624">
        <f>H117+H119+H121</f>
        <v>0.27209523809523806</v>
      </c>
      <c r="I123" s="624">
        <f>I117+I119+I121</f>
        <v>0.26847619047619048</v>
      </c>
      <c r="J123" s="673">
        <f>I123-H123</f>
        <v>-3.6190476190475773E-3</v>
      </c>
    </row>
    <row r="124" spans="1:10" ht="15.6" x14ac:dyDescent="0.3">
      <c r="A124" s="41"/>
      <c r="B124" s="315"/>
      <c r="C124" s="342"/>
      <c r="D124" s="342"/>
      <c r="E124" s="648"/>
      <c r="F124" s="615"/>
      <c r="G124" s="486"/>
      <c r="H124" s="635"/>
      <c r="I124" s="635"/>
      <c r="J124" s="241"/>
    </row>
    <row r="125" spans="1:10" ht="46.8" x14ac:dyDescent="0.3">
      <c r="A125" s="41"/>
      <c r="B125" s="310" t="s">
        <v>331</v>
      </c>
      <c r="C125" s="55"/>
      <c r="D125" s="323" t="s">
        <v>131</v>
      </c>
      <c r="E125" s="651">
        <f>'Condition Stage 2'!J85</f>
        <v>0.39</v>
      </c>
      <c r="F125" s="652">
        <f>'Condition Stage 2'!K85</f>
        <v>0.33</v>
      </c>
      <c r="G125" s="484">
        <v>0.16666666666666666</v>
      </c>
      <c r="H125" s="554">
        <f>E125*$G125</f>
        <v>6.5000000000000002E-2</v>
      </c>
      <c r="I125" s="554">
        <f>F125*$G125</f>
        <v>5.5E-2</v>
      </c>
      <c r="J125" s="688">
        <f>I125-H125</f>
        <v>-1.0000000000000002E-2</v>
      </c>
    </row>
    <row r="126" spans="1:10" ht="15.6" x14ac:dyDescent="0.3">
      <c r="A126" s="41"/>
      <c r="B126" s="52"/>
      <c r="C126" s="160"/>
      <c r="D126" s="288"/>
      <c r="E126" s="497"/>
      <c r="F126" s="508"/>
      <c r="G126" s="484"/>
      <c r="H126" s="619"/>
      <c r="I126" s="619"/>
      <c r="J126" s="241"/>
    </row>
    <row r="127" spans="1:10" ht="15.6" x14ac:dyDescent="0.3">
      <c r="A127" s="41"/>
      <c r="B127" s="52"/>
      <c r="C127" s="298" t="s">
        <v>338</v>
      </c>
      <c r="D127" s="288"/>
      <c r="E127" s="497"/>
      <c r="F127" s="508"/>
      <c r="G127" s="484"/>
      <c r="H127" s="624">
        <f>H125</f>
        <v>6.5000000000000002E-2</v>
      </c>
      <c r="I127" s="624">
        <f>I125</f>
        <v>5.5E-2</v>
      </c>
      <c r="J127" s="673">
        <f>I127-H127</f>
        <v>-1.0000000000000002E-2</v>
      </c>
    </row>
    <row r="128" spans="1:10" ht="16.2" thickBot="1" x14ac:dyDescent="0.35">
      <c r="A128" s="41"/>
      <c r="B128" s="690"/>
      <c r="C128" s="691"/>
      <c r="D128" s="691"/>
      <c r="E128" s="702"/>
      <c r="F128" s="703"/>
      <c r="G128" s="704"/>
      <c r="H128" s="696"/>
      <c r="I128" s="696"/>
      <c r="J128" s="701"/>
    </row>
    <row r="129" spans="1:10" ht="15.6" x14ac:dyDescent="0.3">
      <c r="A129" s="41"/>
      <c r="B129" s="53" t="s">
        <v>2</v>
      </c>
      <c r="C129" s="54"/>
      <c r="D129" s="54"/>
      <c r="E129" s="649"/>
      <c r="F129" s="650"/>
      <c r="G129" s="486">
        <v>1</v>
      </c>
      <c r="H129" s="623">
        <f>H115+H123+H127</f>
        <v>0.59126190476190477</v>
      </c>
      <c r="I129" s="623">
        <f>I115+I123+I127</f>
        <v>0.55597619047619051</v>
      </c>
      <c r="J129" s="698">
        <f>I129-H129</f>
        <v>-3.5285714285714254E-2</v>
      </c>
    </row>
    <row r="130" spans="1:10" s="2" customFormat="1" ht="15.6" x14ac:dyDescent="0.3">
      <c r="A130" s="41"/>
      <c r="B130" s="666" t="s">
        <v>372</v>
      </c>
      <c r="C130" s="160"/>
      <c r="D130" s="160"/>
      <c r="E130" s="549"/>
      <c r="F130" s="549"/>
      <c r="G130" s="619"/>
      <c r="H130" s="624"/>
      <c r="I130" s="624"/>
      <c r="J130" s="677"/>
    </row>
    <row r="131" spans="1:10" ht="15.6" x14ac:dyDescent="0.3">
      <c r="A131" s="41"/>
      <c r="B131" s="41"/>
      <c r="C131" s="41"/>
      <c r="D131" s="41"/>
      <c r="E131" s="41"/>
      <c r="F131" s="41"/>
      <c r="G131" s="41"/>
      <c r="H131" s="41"/>
      <c r="I131" s="41"/>
      <c r="J131" s="41"/>
    </row>
    <row r="132" spans="1:10" x14ac:dyDescent="0.3">
      <c r="A132" s="228" t="s">
        <v>13</v>
      </c>
      <c r="B132" s="228"/>
      <c r="C132" s="228"/>
      <c r="D132" s="228"/>
      <c r="E132" s="228"/>
      <c r="F132" s="228"/>
      <c r="G132" s="228"/>
      <c r="H132" s="228"/>
      <c r="I132" s="228"/>
      <c r="J132" s="228"/>
    </row>
    <row r="133" spans="1:10" ht="46.8" x14ac:dyDescent="0.3">
      <c r="A133" s="41"/>
      <c r="B133" s="739" t="s">
        <v>93</v>
      </c>
      <c r="C133" s="740"/>
      <c r="D133" s="283" t="s">
        <v>95</v>
      </c>
      <c r="E133" s="750" t="s">
        <v>114</v>
      </c>
      <c r="F133" s="747"/>
      <c r="G133" s="332" t="s">
        <v>201</v>
      </c>
      <c r="H133" s="744" t="s">
        <v>333</v>
      </c>
      <c r="I133" s="745"/>
      <c r="J133" s="751"/>
    </row>
    <row r="134" spans="1:10" ht="15.6" x14ac:dyDescent="0.3">
      <c r="A134" s="41"/>
      <c r="B134" s="51"/>
      <c r="C134" s="160"/>
      <c r="D134" s="160"/>
      <c r="E134" s="336" t="s">
        <v>28</v>
      </c>
      <c r="F134" s="322" t="s">
        <v>29</v>
      </c>
      <c r="G134" s="333"/>
      <c r="H134" s="499" t="s">
        <v>28</v>
      </c>
      <c r="I134" s="669" t="s">
        <v>29</v>
      </c>
      <c r="J134" s="670" t="s">
        <v>371</v>
      </c>
    </row>
    <row r="135" spans="1:10" ht="16.2" thickBot="1" x14ac:dyDescent="0.35">
      <c r="A135" s="41"/>
      <c r="B135" s="307" t="s">
        <v>190</v>
      </c>
      <c r="C135" s="301" t="s">
        <v>191</v>
      </c>
      <c r="D135" s="301" t="s">
        <v>192</v>
      </c>
      <c r="E135" s="307" t="s">
        <v>198</v>
      </c>
      <c r="F135" s="308" t="s">
        <v>199</v>
      </c>
      <c r="G135" s="335" t="s">
        <v>202</v>
      </c>
      <c r="H135" s="536" t="s">
        <v>341</v>
      </c>
      <c r="I135" s="667" t="s">
        <v>342</v>
      </c>
      <c r="J135" s="668" t="s">
        <v>370</v>
      </c>
    </row>
    <row r="136" spans="1:10" ht="15.6" x14ac:dyDescent="0.3">
      <c r="A136" s="41"/>
      <c r="B136" s="52" t="s">
        <v>100</v>
      </c>
      <c r="C136" s="160" t="s">
        <v>94</v>
      </c>
      <c r="D136" s="288" t="s">
        <v>214</v>
      </c>
      <c r="E136" s="643">
        <f>'Condition Stage 2'!J91</f>
        <v>0.98250000000000004</v>
      </c>
      <c r="F136" s="606">
        <f>'Condition Stage 2'!K91</f>
        <v>0.98499999999999999</v>
      </c>
      <c r="G136" s="657">
        <v>8.3333333333333329E-2</v>
      </c>
      <c r="H136" s="552">
        <f>E136*$G136</f>
        <v>8.1875000000000003E-2</v>
      </c>
      <c r="I136" s="552">
        <f>F136*$G136</f>
        <v>8.2083333333333328E-2</v>
      </c>
      <c r="J136" s="685">
        <f>I136-H136</f>
        <v>2.0833333333332427E-4</v>
      </c>
    </row>
    <row r="137" spans="1:10" ht="15.6" x14ac:dyDescent="0.3">
      <c r="A137" s="41"/>
      <c r="B137" s="52"/>
      <c r="C137" s="160"/>
      <c r="D137" s="288" t="s">
        <v>150</v>
      </c>
      <c r="E137" s="643">
        <f>'Condition Stage 2'!J92</f>
        <v>0.23333333333333334</v>
      </c>
      <c r="F137" s="606">
        <f>'Condition Stage 2'!K92</f>
        <v>0</v>
      </c>
      <c r="G137" s="632">
        <v>8.3333333333333329E-2</v>
      </c>
      <c r="H137" s="554">
        <f>E137*$G137</f>
        <v>1.9444444444444445E-2</v>
      </c>
      <c r="I137" s="554">
        <f>F137*$G137</f>
        <v>0</v>
      </c>
      <c r="J137" s="687">
        <f>I137-H137</f>
        <v>-1.9444444444444445E-2</v>
      </c>
    </row>
    <row r="138" spans="1:10" ht="15.6" x14ac:dyDescent="0.3">
      <c r="A138" s="41"/>
      <c r="B138" s="51"/>
      <c r="C138" s="160"/>
      <c r="D138" s="160"/>
      <c r="E138" s="643"/>
      <c r="F138" s="606"/>
      <c r="G138" s="632"/>
      <c r="H138" s="637"/>
      <c r="I138" s="637"/>
      <c r="J138" s="241"/>
    </row>
    <row r="139" spans="1:10" ht="31.2" x14ac:dyDescent="0.3">
      <c r="A139" s="41"/>
      <c r="B139" s="51"/>
      <c r="C139" s="160" t="s">
        <v>96</v>
      </c>
      <c r="D139" s="288" t="s">
        <v>153</v>
      </c>
      <c r="E139" s="643">
        <f>'Condition Stage 2'!J94</f>
        <v>0.12820512820512819</v>
      </c>
      <c r="F139" s="606">
        <f>'Condition Stage 2'!K94</f>
        <v>7.6923076923076872E-2</v>
      </c>
      <c r="G139" s="632">
        <v>0.16666666666666666</v>
      </c>
      <c r="H139" s="554">
        <f>E139*$G139</f>
        <v>2.1367521367521364E-2</v>
      </c>
      <c r="I139" s="554">
        <f>F139*$G139</f>
        <v>1.2820512820512811E-2</v>
      </c>
      <c r="J139" s="687">
        <f>I139-H139</f>
        <v>-8.5470085470085531E-3</v>
      </c>
    </row>
    <row r="140" spans="1:10" ht="15.6" x14ac:dyDescent="0.3">
      <c r="A140" s="41"/>
      <c r="B140" s="51"/>
      <c r="C140" s="160"/>
      <c r="D140" s="160"/>
      <c r="E140" s="643"/>
      <c r="F140" s="606"/>
      <c r="G140" s="632"/>
      <c r="H140" s="637"/>
      <c r="I140" s="637"/>
      <c r="J140" s="241"/>
    </row>
    <row r="141" spans="1:10" ht="15.6" x14ac:dyDescent="0.3">
      <c r="A141" s="41"/>
      <c r="B141" s="51"/>
      <c r="C141" s="298" t="s">
        <v>120</v>
      </c>
      <c r="D141" s="298"/>
      <c r="E141" s="644"/>
      <c r="F141" s="645"/>
      <c r="G141" s="632">
        <v>0.33</v>
      </c>
      <c r="H141" s="656">
        <f>H136+H137+H139</f>
        <v>0.12268696581196581</v>
      </c>
      <c r="I141" s="656">
        <f>I136+I137+I139</f>
        <v>9.4903846153846144E-2</v>
      </c>
      <c r="J141" s="673">
        <f>I141-H141</f>
        <v>-2.7783119658119665E-2</v>
      </c>
    </row>
    <row r="142" spans="1:10" ht="15.6" x14ac:dyDescent="0.3">
      <c r="A142" s="41"/>
      <c r="B142" s="315"/>
      <c r="C142" s="316"/>
      <c r="D142" s="316"/>
      <c r="E142" s="646"/>
      <c r="F142" s="647"/>
      <c r="G142" s="634"/>
      <c r="H142" s="638"/>
      <c r="I142" s="638"/>
      <c r="J142" s="241"/>
    </row>
    <row r="143" spans="1:10" ht="15.6" x14ac:dyDescent="0.3">
      <c r="A143" s="41"/>
      <c r="B143" s="310" t="s">
        <v>101</v>
      </c>
      <c r="C143" s="55" t="s">
        <v>97</v>
      </c>
      <c r="D143" s="323" t="s">
        <v>104</v>
      </c>
      <c r="E143" s="642">
        <f>'Condition Stage 2'!J96</f>
        <v>0.3</v>
      </c>
      <c r="F143" s="613">
        <f>'Condition Stage 2'!K96</f>
        <v>0.2</v>
      </c>
      <c r="G143" s="632">
        <v>0.16666666666666666</v>
      </c>
      <c r="H143" s="554">
        <f>E143*$G143</f>
        <v>4.9999999999999996E-2</v>
      </c>
      <c r="I143" s="554">
        <f>F143*$G143</f>
        <v>3.3333333333333333E-2</v>
      </c>
      <c r="J143" s="688">
        <f>I143-H143</f>
        <v>-1.6666666666666663E-2</v>
      </c>
    </row>
    <row r="144" spans="1:10" ht="15.6" x14ac:dyDescent="0.3">
      <c r="A144" s="41"/>
      <c r="B144" s="51"/>
      <c r="C144" s="160"/>
      <c r="D144" s="160"/>
      <c r="E144" s="643"/>
      <c r="F144" s="606"/>
      <c r="G144" s="632"/>
      <c r="H144" s="637"/>
      <c r="I144" s="637"/>
      <c r="J144" s="241"/>
    </row>
    <row r="145" spans="1:10" ht="15.6" x14ac:dyDescent="0.3">
      <c r="A145" s="41"/>
      <c r="B145" s="51"/>
      <c r="C145" s="160" t="s">
        <v>98</v>
      </c>
      <c r="D145" s="288" t="s">
        <v>156</v>
      </c>
      <c r="E145" s="643">
        <f>'Condition Stage 2'!J98</f>
        <v>0.28399999999999997</v>
      </c>
      <c r="F145" s="606">
        <f>'Condition Stage 2'!K98</f>
        <v>0.22</v>
      </c>
      <c r="G145" s="632">
        <v>0.16666666666666666</v>
      </c>
      <c r="H145" s="554">
        <f>E145*$G145</f>
        <v>4.7333333333333324E-2</v>
      </c>
      <c r="I145" s="554">
        <f>F145*$G145</f>
        <v>3.6666666666666667E-2</v>
      </c>
      <c r="J145" s="687">
        <f>I145-H145</f>
        <v>-1.0666666666666658E-2</v>
      </c>
    </row>
    <row r="146" spans="1:10" ht="15.6" x14ac:dyDescent="0.3">
      <c r="A146" s="41"/>
      <c r="B146" s="51"/>
      <c r="C146" s="160"/>
      <c r="D146" s="160"/>
      <c r="E146" s="643"/>
      <c r="F146" s="606"/>
      <c r="G146" s="632"/>
      <c r="H146" s="637"/>
      <c r="I146" s="637"/>
      <c r="J146" s="241"/>
    </row>
    <row r="147" spans="1:10" ht="15.6" x14ac:dyDescent="0.3">
      <c r="A147" s="41"/>
      <c r="B147" s="51"/>
      <c r="C147" s="160" t="s">
        <v>99</v>
      </c>
      <c r="D147" s="160" t="s">
        <v>158</v>
      </c>
      <c r="E147" s="643">
        <f>'Condition Stage 2'!J100</f>
        <v>0.85</v>
      </c>
      <c r="F147" s="606">
        <f>'Condition Stage 2'!K100</f>
        <v>0.84499999999999997</v>
      </c>
      <c r="G147" s="632">
        <v>0.16666666666666666</v>
      </c>
      <c r="H147" s="554">
        <f>E147*$G147</f>
        <v>0.14166666666666666</v>
      </c>
      <c r="I147" s="554">
        <f>F147*$G147</f>
        <v>0.14083333333333331</v>
      </c>
      <c r="J147" s="687">
        <f>I147-H147</f>
        <v>-8.3333333333335258E-4</v>
      </c>
    </row>
    <row r="148" spans="1:10" ht="15.6" x14ac:dyDescent="0.3">
      <c r="A148" s="41"/>
      <c r="B148" s="51"/>
      <c r="C148" s="160"/>
      <c r="D148" s="160"/>
      <c r="E148" s="643"/>
      <c r="F148" s="606"/>
      <c r="G148" s="632"/>
      <c r="H148" s="637"/>
      <c r="I148" s="637"/>
      <c r="J148" s="241"/>
    </row>
    <row r="149" spans="1:10" ht="15.6" x14ac:dyDescent="0.3">
      <c r="A149" s="41"/>
      <c r="B149" s="51"/>
      <c r="C149" s="298" t="s">
        <v>121</v>
      </c>
      <c r="D149" s="298"/>
      <c r="E149" s="644"/>
      <c r="F149" s="645"/>
      <c r="G149" s="632">
        <v>0.5</v>
      </c>
      <c r="H149" s="656">
        <f>H143+H145+H147</f>
        <v>0.23899999999999999</v>
      </c>
      <c r="I149" s="656">
        <f>I143+I145+I147</f>
        <v>0.21083333333333332</v>
      </c>
      <c r="J149" s="673">
        <f>I149-H149</f>
        <v>-2.8166666666666673E-2</v>
      </c>
    </row>
    <row r="150" spans="1:10" ht="15.6" x14ac:dyDescent="0.3">
      <c r="A150" s="41"/>
      <c r="B150" s="315"/>
      <c r="C150" s="342"/>
      <c r="D150" s="342"/>
      <c r="E150" s="648"/>
      <c r="F150" s="615"/>
      <c r="G150" s="634"/>
      <c r="H150" s="638"/>
      <c r="I150" s="638"/>
      <c r="J150" s="241"/>
    </row>
    <row r="151" spans="1:10" ht="15.6" x14ac:dyDescent="0.3">
      <c r="A151" s="41"/>
      <c r="B151" s="310" t="s">
        <v>331</v>
      </c>
      <c r="C151" s="55"/>
      <c r="D151" s="323" t="s">
        <v>160</v>
      </c>
      <c r="E151" s="651">
        <f>'Condition Stage 2'!J102</f>
        <v>0.5</v>
      </c>
      <c r="F151" s="652">
        <f>'Condition Stage 2'!K102</f>
        <v>0.38</v>
      </c>
      <c r="G151" s="632">
        <v>0.16666666666666666</v>
      </c>
      <c r="H151" s="554">
        <f>E151*$G151</f>
        <v>8.3333333333333329E-2</v>
      </c>
      <c r="I151" s="554">
        <f>F151*$G151</f>
        <v>6.3333333333333325E-2</v>
      </c>
      <c r="J151" s="688">
        <f>I151-H151</f>
        <v>-2.0000000000000004E-2</v>
      </c>
    </row>
    <row r="152" spans="1:10" ht="15.6" x14ac:dyDescent="0.3">
      <c r="A152" s="41"/>
      <c r="B152" s="52"/>
      <c r="C152" s="160"/>
      <c r="D152" s="288"/>
      <c r="E152" s="497"/>
      <c r="F152" s="508"/>
      <c r="G152" s="484"/>
      <c r="H152" s="619"/>
      <c r="I152" s="619"/>
      <c r="J152" s="241"/>
    </row>
    <row r="153" spans="1:10" ht="15.6" x14ac:dyDescent="0.3">
      <c r="A153" s="41"/>
      <c r="B153" s="52"/>
      <c r="C153" s="298" t="s">
        <v>338</v>
      </c>
      <c r="D153" s="288"/>
      <c r="E153" s="497"/>
      <c r="F153" s="508"/>
      <c r="G153" s="484"/>
      <c r="H153" s="624">
        <f>H151</f>
        <v>8.3333333333333329E-2</v>
      </c>
      <c r="I153" s="624">
        <f>I151</f>
        <v>6.3333333333333325E-2</v>
      </c>
      <c r="J153" s="673">
        <f>I153-H153</f>
        <v>-2.0000000000000004E-2</v>
      </c>
    </row>
    <row r="154" spans="1:10" ht="16.2" thickBot="1" x14ac:dyDescent="0.35">
      <c r="A154" s="41"/>
      <c r="B154" s="51"/>
      <c r="C154" s="160"/>
      <c r="D154" s="160"/>
      <c r="E154" s="643"/>
      <c r="F154" s="606"/>
      <c r="G154" s="705"/>
      <c r="H154" s="700"/>
      <c r="I154" s="700"/>
      <c r="J154" s="701"/>
    </row>
    <row r="155" spans="1:10" ht="15.6" x14ac:dyDescent="0.3">
      <c r="A155" s="41"/>
      <c r="B155" s="53" t="s">
        <v>2</v>
      </c>
      <c r="C155" s="54"/>
      <c r="D155" s="54"/>
      <c r="E155" s="649"/>
      <c r="F155" s="650"/>
      <c r="G155" s="634">
        <v>1</v>
      </c>
      <c r="H155" s="655">
        <f>H141+H149+H153</f>
        <v>0.44502029914529911</v>
      </c>
      <c r="I155" s="655">
        <f>I141+I149+I153</f>
        <v>0.36907051282051284</v>
      </c>
      <c r="J155" s="676">
        <f>I155-H155</f>
        <v>-7.5949786324786273E-2</v>
      </c>
    </row>
    <row r="156" spans="1:10" ht="15.6" x14ac:dyDescent="0.3">
      <c r="A156" s="41"/>
      <c r="B156" s="666" t="s">
        <v>372</v>
      </c>
      <c r="C156" s="41"/>
      <c r="D156" s="41"/>
      <c r="E156" s="41"/>
      <c r="F156" s="41"/>
      <c r="G156" s="41"/>
      <c r="H156" s="41"/>
      <c r="I156" s="41"/>
      <c r="J156" s="41"/>
    </row>
  </sheetData>
  <mergeCells count="19">
    <mergeCell ref="E5:F5"/>
    <mergeCell ref="H5:J5"/>
    <mergeCell ref="B31:C31"/>
    <mergeCell ref="E31:F31"/>
    <mergeCell ref="H31:J31"/>
    <mergeCell ref="B5:C5"/>
    <mergeCell ref="B28:J28"/>
    <mergeCell ref="B83:C83"/>
    <mergeCell ref="E83:F83"/>
    <mergeCell ref="H83:J83"/>
    <mergeCell ref="B57:C57"/>
    <mergeCell ref="E57:F57"/>
    <mergeCell ref="H57:J57"/>
    <mergeCell ref="B133:C133"/>
    <mergeCell ref="E133:F133"/>
    <mergeCell ref="H133:J133"/>
    <mergeCell ref="B108:C108"/>
    <mergeCell ref="E108:F108"/>
    <mergeCell ref="H108:J10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DC105-B14E-6D4F-8E39-821F6DBF8326}">
  <dimension ref="A1:W150"/>
  <sheetViews>
    <sheetView zoomScale="70" zoomScaleNormal="70" workbookViewId="0"/>
  </sheetViews>
  <sheetFormatPr defaultColWidth="10.77734375" defaultRowHeight="15.6" x14ac:dyDescent="0.3"/>
  <cols>
    <col min="1" max="1" width="10.77734375" style="41"/>
    <col min="2" max="2" width="23.44140625" style="41" customWidth="1"/>
    <col min="3" max="3" width="20" style="41" bestFit="1" customWidth="1"/>
    <col min="4" max="4" width="27.6640625" style="41" bestFit="1" customWidth="1"/>
    <col min="5" max="5" width="14.77734375" style="41" customWidth="1"/>
    <col min="6" max="7" width="10.77734375" style="41"/>
    <col min="8" max="8" width="11.44140625" style="41" bestFit="1" customWidth="1"/>
    <col min="9" max="9" width="11.6640625" style="41" bestFit="1" customWidth="1"/>
    <col min="10" max="11" width="10.77734375" style="41"/>
    <col min="12" max="12" width="14.109375" style="41" customWidth="1"/>
    <col min="13" max="13" width="15.77734375" style="41" customWidth="1"/>
    <col min="14" max="14" width="11" style="41" customWidth="1"/>
    <col min="15" max="15" width="12.109375" style="41" customWidth="1"/>
    <col min="16" max="16" width="13" style="41" customWidth="1"/>
    <col min="18" max="16384" width="10.77734375" style="41"/>
  </cols>
  <sheetData>
    <row r="1" spans="1:23" x14ac:dyDescent="0.3">
      <c r="A1" s="68" t="s">
        <v>346</v>
      </c>
    </row>
    <row r="3" spans="1:23" x14ac:dyDescent="0.3">
      <c r="A3" s="208" t="s">
        <v>0</v>
      </c>
      <c r="B3" s="208"/>
      <c r="C3" s="208"/>
      <c r="D3" s="208"/>
      <c r="E3" s="208"/>
      <c r="F3" s="208"/>
      <c r="G3" s="208"/>
      <c r="H3" s="208"/>
      <c r="I3" s="208"/>
      <c r="J3" s="208"/>
      <c r="K3" s="208"/>
      <c r="L3" s="208"/>
      <c r="M3" s="208"/>
      <c r="N3" s="208"/>
      <c r="O3" s="208"/>
      <c r="P3" s="208"/>
      <c r="R3" s="208"/>
      <c r="S3" s="208"/>
      <c r="T3" s="208"/>
      <c r="U3" s="208"/>
      <c r="V3" s="208"/>
      <c r="W3" s="208"/>
    </row>
    <row r="4" spans="1:23" ht="31.2" customHeight="1" x14ac:dyDescent="0.3">
      <c r="A4" s="40"/>
      <c r="B4" s="739" t="s">
        <v>93</v>
      </c>
      <c r="C4" s="740"/>
      <c r="D4" s="283" t="s">
        <v>95</v>
      </c>
      <c r="E4" s="284" t="s">
        <v>108</v>
      </c>
      <c r="F4" s="741" t="s">
        <v>109</v>
      </c>
      <c r="G4" s="742"/>
      <c r="H4" s="748" t="s">
        <v>110</v>
      </c>
      <c r="I4" s="749"/>
      <c r="J4" s="746" t="s">
        <v>114</v>
      </c>
      <c r="K4" s="746"/>
      <c r="L4" s="318" t="s">
        <v>172</v>
      </c>
      <c r="M4" s="491" t="s">
        <v>201</v>
      </c>
      <c r="N4" s="744" t="s">
        <v>333</v>
      </c>
      <c r="O4" s="745"/>
      <c r="P4" s="751"/>
    </row>
    <row r="5" spans="1:23" x14ac:dyDescent="0.3">
      <c r="A5" s="40"/>
      <c r="B5" s="51"/>
      <c r="C5" s="160"/>
      <c r="D5" s="160"/>
      <c r="E5" s="160"/>
      <c r="F5" s="320" t="s">
        <v>28</v>
      </c>
      <c r="G5" s="321" t="s">
        <v>29</v>
      </c>
      <c r="H5" s="320" t="s">
        <v>112</v>
      </c>
      <c r="I5" s="321" t="s">
        <v>111</v>
      </c>
      <c r="J5" s="289" t="s">
        <v>28</v>
      </c>
      <c r="K5" s="289" t="s">
        <v>29</v>
      </c>
      <c r="L5" s="289"/>
      <c r="M5" s="336"/>
      <c r="N5" s="499" t="s">
        <v>28</v>
      </c>
      <c r="O5" s="669" t="s">
        <v>29</v>
      </c>
      <c r="P5" s="670" t="s">
        <v>371</v>
      </c>
      <c r="R5" s="43"/>
      <c r="S5" s="41" t="s">
        <v>123</v>
      </c>
    </row>
    <row r="6" spans="1:23" ht="16.2" thickBot="1" x14ac:dyDescent="0.35">
      <c r="A6" s="40"/>
      <c r="B6" s="307" t="s">
        <v>190</v>
      </c>
      <c r="C6" s="301" t="s">
        <v>191</v>
      </c>
      <c r="D6" s="301" t="s">
        <v>192</v>
      </c>
      <c r="E6" s="301" t="s">
        <v>193</v>
      </c>
      <c r="F6" s="303" t="s">
        <v>194</v>
      </c>
      <c r="G6" s="302" t="s">
        <v>195</v>
      </c>
      <c r="H6" s="303" t="s">
        <v>196</v>
      </c>
      <c r="I6" s="302" t="s">
        <v>197</v>
      </c>
      <c r="J6" s="301" t="s">
        <v>198</v>
      </c>
      <c r="K6" s="301" t="s">
        <v>199</v>
      </c>
      <c r="L6" s="301" t="s">
        <v>200</v>
      </c>
      <c r="M6" s="307" t="s">
        <v>202</v>
      </c>
      <c r="N6" s="536" t="s">
        <v>341</v>
      </c>
      <c r="O6" s="667" t="s">
        <v>342</v>
      </c>
      <c r="P6" s="668" t="s">
        <v>370</v>
      </c>
      <c r="R6" s="44"/>
      <c r="S6" s="41" t="s">
        <v>124</v>
      </c>
    </row>
    <row r="7" spans="1:23" ht="31.2" x14ac:dyDescent="0.3">
      <c r="A7" s="40"/>
      <c r="B7" s="52" t="s">
        <v>100</v>
      </c>
      <c r="C7" s="160" t="s">
        <v>94</v>
      </c>
      <c r="D7" s="288" t="s">
        <v>205</v>
      </c>
      <c r="E7" s="434" t="s">
        <v>203</v>
      </c>
      <c r="F7" s="304">
        <v>0.31</v>
      </c>
      <c r="G7" s="290">
        <v>0.28999999999999998</v>
      </c>
      <c r="H7" s="537">
        <v>-1</v>
      </c>
      <c r="I7" s="291">
        <v>1</v>
      </c>
      <c r="J7" s="292">
        <f>(F7-H7)/(I7-H7)</f>
        <v>0.65500000000000003</v>
      </c>
      <c r="K7" s="292">
        <f>(G7-H7)/(I7-H7)</f>
        <v>0.64500000000000002</v>
      </c>
      <c r="L7" s="293">
        <f>K7-J7</f>
        <v>-1.0000000000000009E-2</v>
      </c>
      <c r="M7" s="518">
        <v>0.16666666666666666</v>
      </c>
      <c r="N7" s="523">
        <f>J7*$M7</f>
        <v>0.10916666666666666</v>
      </c>
      <c r="O7" s="559">
        <f>K7*$M7</f>
        <v>0.1075</v>
      </c>
      <c r="P7" s="679">
        <f>O7-N7</f>
        <v>-1.6666666666666635E-3</v>
      </c>
      <c r="R7" s="45"/>
      <c r="S7" s="41" t="s">
        <v>122</v>
      </c>
    </row>
    <row r="8" spans="1:23" x14ac:dyDescent="0.3">
      <c r="A8" s="40"/>
      <c r="B8" s="51"/>
      <c r="C8" s="160"/>
      <c r="D8" s="160"/>
      <c r="E8" s="160"/>
      <c r="F8" s="305"/>
      <c r="G8" s="294"/>
      <c r="H8" s="538"/>
      <c r="I8" s="295"/>
      <c r="J8" s="292"/>
      <c r="K8" s="292"/>
      <c r="L8" s="292"/>
      <c r="M8" s="519"/>
      <c r="N8" s="516"/>
      <c r="O8" s="511"/>
      <c r="P8" s="680"/>
    </row>
    <row r="9" spans="1:23" x14ac:dyDescent="0.3">
      <c r="A9" s="40"/>
      <c r="B9" s="51"/>
      <c r="C9" s="160" t="s">
        <v>96</v>
      </c>
      <c r="D9" s="160" t="s">
        <v>161</v>
      </c>
      <c r="E9" s="160" t="s">
        <v>162</v>
      </c>
      <c r="F9" s="305">
        <v>100</v>
      </c>
      <c r="G9" s="294">
        <v>95</v>
      </c>
      <c r="H9" s="538">
        <v>0</v>
      </c>
      <c r="I9" s="295">
        <v>250</v>
      </c>
      <c r="J9" s="292">
        <f>(F9-H9)/(I9-H9)</f>
        <v>0.4</v>
      </c>
      <c r="K9" s="292">
        <f>(G9-H9)/(I9-H9)</f>
        <v>0.38</v>
      </c>
      <c r="L9" s="293">
        <f>K9-J9</f>
        <v>-2.0000000000000018E-2</v>
      </c>
      <c r="M9" s="519">
        <v>8.3333333333333329E-2</v>
      </c>
      <c r="N9" s="523">
        <f>J9*$M9</f>
        <v>3.3333333333333333E-2</v>
      </c>
      <c r="O9" s="559">
        <f>K9*$M9</f>
        <v>3.1666666666666662E-2</v>
      </c>
      <c r="P9" s="681">
        <f>O9-N9</f>
        <v>-1.6666666666666705E-3</v>
      </c>
    </row>
    <row r="10" spans="1:23" ht="31.2" x14ac:dyDescent="0.3">
      <c r="A10" s="40"/>
      <c r="B10" s="51"/>
      <c r="C10" s="160"/>
      <c r="D10" s="288" t="s">
        <v>163</v>
      </c>
      <c r="E10" s="288" t="s">
        <v>164</v>
      </c>
      <c r="F10" s="305">
        <v>18</v>
      </c>
      <c r="G10" s="294">
        <v>17</v>
      </c>
      <c r="H10" s="538">
        <v>4</v>
      </c>
      <c r="I10" s="295">
        <v>40</v>
      </c>
      <c r="J10" s="292">
        <f>1- ((F10-I10)/(H10-I10))</f>
        <v>0.38888888888888884</v>
      </c>
      <c r="K10" s="292">
        <f>1-((G10-I10)/(H10-I10))</f>
        <v>0.36111111111111116</v>
      </c>
      <c r="L10" s="293">
        <f>K10-J10</f>
        <v>-2.7777777777777679E-2</v>
      </c>
      <c r="M10" s="519">
        <v>8.3333333333333329E-2</v>
      </c>
      <c r="N10" s="523">
        <f>J10*$M10</f>
        <v>3.2407407407407399E-2</v>
      </c>
      <c r="O10" s="559">
        <f>K10*$M10</f>
        <v>3.0092592592592594E-2</v>
      </c>
      <c r="P10" s="681">
        <f>O10-N10</f>
        <v>-2.3148148148148043E-3</v>
      </c>
    </row>
    <row r="11" spans="1:23" x14ac:dyDescent="0.3">
      <c r="A11" s="40"/>
      <c r="B11" s="51"/>
      <c r="C11" s="160"/>
      <c r="D11" s="160"/>
      <c r="E11" s="160"/>
      <c r="F11" s="479"/>
      <c r="G11" s="480"/>
      <c r="H11" s="479"/>
      <c r="I11" s="480"/>
      <c r="J11" s="296"/>
      <c r="K11" s="296"/>
      <c r="L11" s="297"/>
      <c r="M11" s="519"/>
      <c r="N11" s="516"/>
      <c r="O11" s="511"/>
      <c r="P11" s="680"/>
      <c r="R11" s="753" t="s">
        <v>207</v>
      </c>
      <c r="S11" s="753"/>
      <c r="T11" s="753"/>
      <c r="U11" s="753"/>
      <c r="V11" s="753"/>
      <c r="W11" s="753"/>
    </row>
    <row r="12" spans="1:23" x14ac:dyDescent="0.3">
      <c r="A12" s="40"/>
      <c r="B12" s="315"/>
      <c r="C12" s="316" t="s">
        <v>120</v>
      </c>
      <c r="D12" s="316"/>
      <c r="E12" s="316"/>
      <c r="F12" s="531"/>
      <c r="G12" s="532"/>
      <c r="H12" s="531"/>
      <c r="I12" s="532"/>
      <c r="J12" s="485"/>
      <c r="K12" s="485"/>
      <c r="L12" s="513"/>
      <c r="M12" s="520">
        <v>0.33333333333333331</v>
      </c>
      <c r="N12" s="526">
        <f>N7+N9+N10</f>
        <v>0.1749074074074074</v>
      </c>
      <c r="O12" s="678">
        <f>O7+O9+O10</f>
        <v>0.16925925925925925</v>
      </c>
      <c r="P12" s="528">
        <f>O12-N12</f>
        <v>-5.6481481481481521E-3</v>
      </c>
      <c r="R12" s="753"/>
      <c r="S12" s="753"/>
      <c r="T12" s="753"/>
      <c r="U12" s="753"/>
      <c r="V12" s="753"/>
      <c r="W12" s="753"/>
    </row>
    <row r="13" spans="1:23" x14ac:dyDescent="0.3">
      <c r="A13" s="40"/>
      <c r="B13" s="51"/>
      <c r="C13" s="298"/>
      <c r="D13" s="298"/>
      <c r="E13" s="298"/>
      <c r="F13" s="533"/>
      <c r="G13" s="534"/>
      <c r="H13" s="533"/>
      <c r="I13" s="534"/>
      <c r="J13" s="299"/>
      <c r="K13" s="299"/>
      <c r="L13" s="300"/>
      <c r="M13" s="519"/>
      <c r="N13" s="524"/>
      <c r="O13" s="560"/>
      <c r="P13" s="682"/>
      <c r="R13" s="753"/>
      <c r="S13" s="753"/>
      <c r="T13" s="753"/>
      <c r="U13" s="753"/>
      <c r="V13" s="753"/>
      <c r="W13" s="753"/>
    </row>
    <row r="14" spans="1:23" x14ac:dyDescent="0.3">
      <c r="A14" s="40"/>
      <c r="B14" s="310" t="s">
        <v>101</v>
      </c>
      <c r="C14" s="55" t="s">
        <v>97</v>
      </c>
      <c r="D14" s="55" t="s">
        <v>165</v>
      </c>
      <c r="E14" s="55" t="s">
        <v>117</v>
      </c>
      <c r="F14" s="311">
        <v>6</v>
      </c>
      <c r="G14" s="317">
        <v>5</v>
      </c>
      <c r="H14" s="539">
        <v>0</v>
      </c>
      <c r="I14" s="312">
        <v>10</v>
      </c>
      <c r="J14" s="313">
        <f>(F14-H14)/(I14-H14)</f>
        <v>0.6</v>
      </c>
      <c r="K14" s="313">
        <f>(G14-H14)/(I14-H14)</f>
        <v>0.5</v>
      </c>
      <c r="L14" s="314">
        <f>K14-J14</f>
        <v>-9.9999999999999978E-2</v>
      </c>
      <c r="M14" s="521">
        <v>0.16666666666666666</v>
      </c>
      <c r="N14" s="523">
        <f>J14*$M14</f>
        <v>9.9999999999999992E-2</v>
      </c>
      <c r="O14" s="559">
        <f>K14*$M14</f>
        <v>8.3333333333333329E-2</v>
      </c>
      <c r="P14" s="681">
        <f>O14-N14</f>
        <v>-1.6666666666666663E-2</v>
      </c>
      <c r="R14" s="753"/>
      <c r="S14" s="753"/>
      <c r="T14" s="753"/>
      <c r="U14" s="753"/>
      <c r="V14" s="753"/>
      <c r="W14" s="753"/>
    </row>
    <row r="15" spans="1:23" x14ac:dyDescent="0.3">
      <c r="A15" s="40"/>
      <c r="B15" s="51"/>
      <c r="C15" s="160"/>
      <c r="D15" s="160"/>
      <c r="E15" s="160"/>
      <c r="F15" s="305"/>
      <c r="G15" s="294"/>
      <c r="H15" s="538"/>
      <c r="I15" s="295"/>
      <c r="J15" s="292"/>
      <c r="K15" s="292"/>
      <c r="L15" s="292"/>
      <c r="M15" s="519"/>
      <c r="N15" s="516"/>
      <c r="O15" s="511"/>
      <c r="P15" s="680"/>
      <c r="R15" s="753"/>
      <c r="S15" s="753"/>
      <c r="T15" s="753"/>
      <c r="U15" s="753"/>
      <c r="V15" s="753"/>
      <c r="W15" s="753"/>
    </row>
    <row r="16" spans="1:23" x14ac:dyDescent="0.3">
      <c r="A16" s="40"/>
      <c r="B16" s="51"/>
      <c r="C16" s="160" t="s">
        <v>98</v>
      </c>
      <c r="D16" s="288" t="s">
        <v>148</v>
      </c>
      <c r="E16" s="160" t="s">
        <v>140</v>
      </c>
      <c r="F16" s="305">
        <v>81</v>
      </c>
      <c r="G16" s="294">
        <v>75</v>
      </c>
      <c r="H16" s="538">
        <v>0</v>
      </c>
      <c r="I16" s="295">
        <v>100</v>
      </c>
      <c r="J16" s="292">
        <f>(F16-H16)/(I16-H16)</f>
        <v>0.81</v>
      </c>
      <c r="K16" s="292">
        <f>(G16-H16)/(I16-H16)</f>
        <v>0.75</v>
      </c>
      <c r="L16" s="293">
        <f>K16-J16</f>
        <v>-6.0000000000000053E-2</v>
      </c>
      <c r="M16" s="519">
        <v>0.16666666666666666</v>
      </c>
      <c r="N16" s="523">
        <f>J16*$M16</f>
        <v>0.13500000000000001</v>
      </c>
      <c r="O16" s="559">
        <f>K16*$M16</f>
        <v>0.125</v>
      </c>
      <c r="P16" s="681">
        <f>O16-N16</f>
        <v>-1.0000000000000009E-2</v>
      </c>
      <c r="R16" s="753"/>
      <c r="S16" s="753"/>
      <c r="T16" s="753"/>
      <c r="U16" s="753"/>
      <c r="V16" s="753"/>
      <c r="W16" s="753"/>
    </row>
    <row r="17" spans="1:23" x14ac:dyDescent="0.3">
      <c r="A17" s="40"/>
      <c r="B17" s="51"/>
      <c r="C17" s="160"/>
      <c r="D17" s="160"/>
      <c r="E17" s="160"/>
      <c r="F17" s="305"/>
      <c r="G17" s="294"/>
      <c r="H17" s="538"/>
      <c r="I17" s="295"/>
      <c r="J17" s="292"/>
      <c r="K17" s="292"/>
      <c r="L17" s="292"/>
      <c r="M17" s="519"/>
      <c r="N17" s="516"/>
      <c r="O17" s="511"/>
      <c r="P17" s="680"/>
      <c r="R17" s="753"/>
      <c r="S17" s="753"/>
      <c r="T17" s="753"/>
      <c r="U17" s="753"/>
      <c r="V17" s="753"/>
      <c r="W17" s="753"/>
    </row>
    <row r="18" spans="1:23" x14ac:dyDescent="0.3">
      <c r="A18" s="40"/>
      <c r="B18" s="51"/>
      <c r="C18" s="160" t="s">
        <v>99</v>
      </c>
      <c r="D18" s="160" t="s">
        <v>204</v>
      </c>
      <c r="E18" s="289" t="s">
        <v>203</v>
      </c>
      <c r="F18" s="305">
        <v>0.65</v>
      </c>
      <c r="G18" s="294">
        <v>0.63</v>
      </c>
      <c r="H18" s="538">
        <v>-1</v>
      </c>
      <c r="I18" s="295">
        <v>1</v>
      </c>
      <c r="J18" s="292">
        <f>1- ((F18-I18)/(H18-I18))</f>
        <v>0.82499999999999996</v>
      </c>
      <c r="K18" s="292">
        <f>1-((G18-I18)/(H18-I18))</f>
        <v>0.81499999999999995</v>
      </c>
      <c r="L18" s="293">
        <f>K18-J18</f>
        <v>-1.0000000000000009E-2</v>
      </c>
      <c r="M18" s="519">
        <v>0.16666666666666666</v>
      </c>
      <c r="N18" s="523">
        <f>J18*$M18</f>
        <v>0.13749999999999998</v>
      </c>
      <c r="O18" s="559">
        <f>K18*$M18</f>
        <v>0.13583333333333331</v>
      </c>
      <c r="P18" s="681">
        <f>O18-N18</f>
        <v>-1.6666666666666774E-3</v>
      </c>
      <c r="R18" s="753"/>
      <c r="S18" s="753"/>
      <c r="T18" s="753"/>
      <c r="U18" s="753"/>
      <c r="V18" s="753"/>
      <c r="W18" s="753"/>
    </row>
    <row r="19" spans="1:23" x14ac:dyDescent="0.3">
      <c r="A19" s="40"/>
      <c r="B19" s="51"/>
      <c r="C19" s="160"/>
      <c r="D19" s="160"/>
      <c r="E19" s="160"/>
      <c r="F19" s="479"/>
      <c r="G19" s="480"/>
      <c r="H19" s="479"/>
      <c r="I19" s="480"/>
      <c r="J19" s="296"/>
      <c r="K19" s="296"/>
      <c r="L19" s="296"/>
      <c r="M19" s="519"/>
      <c r="N19" s="516"/>
      <c r="O19" s="511"/>
      <c r="P19" s="680"/>
      <c r="R19" s="753"/>
      <c r="S19" s="753"/>
      <c r="T19" s="753"/>
      <c r="U19" s="753"/>
      <c r="V19" s="753"/>
      <c r="W19" s="753"/>
    </row>
    <row r="20" spans="1:23" x14ac:dyDescent="0.3">
      <c r="A20" s="40"/>
      <c r="B20" s="315"/>
      <c r="C20" s="316" t="s">
        <v>121</v>
      </c>
      <c r="D20" s="316"/>
      <c r="E20" s="316"/>
      <c r="F20" s="531"/>
      <c r="G20" s="532"/>
      <c r="H20" s="531"/>
      <c r="I20" s="532"/>
      <c r="J20" s="485"/>
      <c r="K20" s="485"/>
      <c r="L20" s="513"/>
      <c r="M20" s="520">
        <v>0.5</v>
      </c>
      <c r="N20" s="527">
        <f>N14+N16+N18</f>
        <v>0.37249999999999994</v>
      </c>
      <c r="O20" s="662">
        <f>O14+O16+O18</f>
        <v>0.34416666666666662</v>
      </c>
      <c r="P20" s="528">
        <f>O20-N20</f>
        <v>-2.8333333333333321E-2</v>
      </c>
      <c r="R20" s="753"/>
      <c r="S20" s="753"/>
      <c r="T20" s="753"/>
      <c r="U20" s="753"/>
      <c r="V20" s="753"/>
      <c r="W20" s="753"/>
    </row>
    <row r="21" spans="1:23" x14ac:dyDescent="0.3">
      <c r="A21" s="40"/>
      <c r="B21" s="51"/>
      <c r="C21" s="160"/>
      <c r="D21" s="160"/>
      <c r="E21" s="160"/>
      <c r="F21" s="479"/>
      <c r="G21" s="480"/>
      <c r="H21" s="479"/>
      <c r="I21" s="480"/>
      <c r="J21" s="296"/>
      <c r="K21" s="296"/>
      <c r="L21" s="296"/>
      <c r="M21" s="519"/>
      <c r="N21" s="524"/>
      <c r="O21" s="560"/>
      <c r="P21" s="682"/>
      <c r="R21" s="753"/>
      <c r="S21" s="753"/>
      <c r="T21" s="753"/>
      <c r="U21" s="753"/>
      <c r="V21" s="753"/>
      <c r="W21" s="753"/>
    </row>
    <row r="22" spans="1:23" x14ac:dyDescent="0.3">
      <c r="A22" s="40"/>
      <c r="B22" s="310" t="s">
        <v>331</v>
      </c>
      <c r="C22" s="55"/>
      <c r="D22" s="323" t="s">
        <v>206</v>
      </c>
      <c r="E22" s="55" t="s">
        <v>140</v>
      </c>
      <c r="F22" s="311">
        <v>74</v>
      </c>
      <c r="G22" s="317">
        <v>59</v>
      </c>
      <c r="H22" s="539">
        <v>0</v>
      </c>
      <c r="I22" s="312">
        <v>100</v>
      </c>
      <c r="J22" s="660">
        <f>(F22-H22)/(I22-H22)</f>
        <v>0.74</v>
      </c>
      <c r="K22" s="660">
        <f>(G22-H22)/(I22-H22)</f>
        <v>0.59</v>
      </c>
      <c r="L22" s="661">
        <f>K22-J22</f>
        <v>-0.15000000000000002</v>
      </c>
      <c r="M22" s="521">
        <v>0.16666666666666666</v>
      </c>
      <c r="N22" s="523">
        <f>J22*$M22</f>
        <v>0.12333333333333332</v>
      </c>
      <c r="O22" s="559">
        <f>K22*$M22</f>
        <v>9.8333333333333328E-2</v>
      </c>
      <c r="P22" s="681">
        <f>O22-N22</f>
        <v>-2.4999999999999994E-2</v>
      </c>
      <c r="R22" s="753"/>
      <c r="S22" s="753"/>
      <c r="T22" s="753"/>
      <c r="U22" s="753"/>
      <c r="V22" s="753"/>
      <c r="W22" s="753"/>
    </row>
    <row r="23" spans="1:23" x14ac:dyDescent="0.3">
      <c r="A23" s="339"/>
      <c r="B23" s="52"/>
      <c r="C23" s="160"/>
      <c r="D23" s="288"/>
      <c r="E23" s="160"/>
      <c r="F23" s="479"/>
      <c r="G23" s="480"/>
      <c r="H23" s="479"/>
      <c r="I23" s="480"/>
      <c r="J23" s="343"/>
      <c r="K23" s="343"/>
      <c r="L23" s="344"/>
      <c r="M23" s="519"/>
      <c r="N23" s="516"/>
      <c r="O23" s="511"/>
      <c r="P23" s="680"/>
      <c r="R23" s="753"/>
      <c r="S23" s="753"/>
      <c r="T23" s="753"/>
      <c r="U23" s="753"/>
      <c r="V23" s="753"/>
      <c r="W23" s="753"/>
    </row>
    <row r="24" spans="1:23" x14ac:dyDescent="0.3">
      <c r="A24" s="339"/>
      <c r="B24" s="340"/>
      <c r="C24" s="316" t="s">
        <v>338</v>
      </c>
      <c r="D24" s="341"/>
      <c r="E24" s="342"/>
      <c r="F24" s="492"/>
      <c r="G24" s="535"/>
      <c r="H24" s="492"/>
      <c r="I24" s="535"/>
      <c r="J24" s="485"/>
      <c r="K24" s="485"/>
      <c r="L24" s="513"/>
      <c r="M24" s="520"/>
      <c r="N24" s="527">
        <f>N22</f>
        <v>0.12333333333333332</v>
      </c>
      <c r="O24" s="662">
        <f>O22</f>
        <v>9.8333333333333328E-2</v>
      </c>
      <c r="P24" s="528">
        <f>O24-N24</f>
        <v>-2.4999999999999994E-2</v>
      </c>
      <c r="R24" s="753"/>
      <c r="S24" s="753"/>
      <c r="T24" s="753"/>
      <c r="U24" s="753"/>
      <c r="V24" s="753"/>
      <c r="W24" s="753"/>
    </row>
    <row r="25" spans="1:23" ht="16.2" thickBot="1" x14ac:dyDescent="0.35">
      <c r="A25" s="40"/>
      <c r="B25" s="51"/>
      <c r="C25" s="160"/>
      <c r="D25" s="160"/>
      <c r="E25" s="160"/>
      <c r="F25" s="51"/>
      <c r="G25" s="160"/>
      <c r="H25" s="51"/>
      <c r="I25" s="160"/>
      <c r="J25" s="296"/>
      <c r="K25" s="296"/>
      <c r="L25" s="296"/>
      <c r="M25" s="519"/>
      <c r="N25" s="525"/>
      <c r="O25" s="561"/>
      <c r="P25" s="683"/>
      <c r="R25" s="753"/>
      <c r="S25" s="753"/>
      <c r="T25" s="753"/>
      <c r="U25" s="753"/>
      <c r="V25" s="753"/>
      <c r="W25" s="753"/>
    </row>
    <row r="26" spans="1:23" x14ac:dyDescent="0.3">
      <c r="A26" s="40"/>
      <c r="B26" s="53" t="s">
        <v>2</v>
      </c>
      <c r="C26" s="54"/>
      <c r="D26" s="54"/>
      <c r="E26" s="54"/>
      <c r="F26" s="309"/>
      <c r="G26" s="54"/>
      <c r="H26" s="309"/>
      <c r="I26" s="54"/>
      <c r="J26" s="514"/>
      <c r="K26" s="514"/>
      <c r="L26" s="515"/>
      <c r="M26" s="522">
        <v>1</v>
      </c>
      <c r="N26" s="529">
        <f>N12+N20+N24</f>
        <v>0.67074074074074064</v>
      </c>
      <c r="O26" s="557">
        <f>O12+O20+O24</f>
        <v>0.61175925925925911</v>
      </c>
      <c r="P26" s="530">
        <f>O26-N26</f>
        <v>-5.8981481481481524E-2</v>
      </c>
    </row>
    <row r="27" spans="1:23" x14ac:dyDescent="0.3">
      <c r="A27" s="339"/>
      <c r="B27" s="666" t="s">
        <v>372</v>
      </c>
      <c r="C27" s="160"/>
      <c r="D27" s="160"/>
      <c r="E27" s="160"/>
      <c r="F27" s="55"/>
      <c r="G27" s="55"/>
      <c r="H27" s="160"/>
      <c r="I27" s="160"/>
      <c r="J27" s="343"/>
      <c r="K27" s="343"/>
      <c r="L27" s="344"/>
      <c r="M27" s="619"/>
      <c r="N27" s="624"/>
      <c r="O27" s="624"/>
      <c r="P27" s="624"/>
    </row>
    <row r="28" spans="1:23" x14ac:dyDescent="0.3">
      <c r="A28" s="40"/>
      <c r="B28" s="40"/>
      <c r="F28" s="160"/>
      <c r="G28" s="160"/>
      <c r="H28" s="160"/>
      <c r="I28" s="160"/>
      <c r="J28" s="46"/>
      <c r="K28" s="46"/>
      <c r="L28" s="49"/>
      <c r="M28" s="42"/>
      <c r="N28" s="42"/>
      <c r="O28" s="42"/>
    </row>
    <row r="29" spans="1:23" x14ac:dyDescent="0.3">
      <c r="A29" s="209" t="s">
        <v>14</v>
      </c>
      <c r="B29" s="209"/>
      <c r="C29" s="209"/>
      <c r="D29" s="209"/>
      <c r="E29" s="209"/>
      <c r="F29" s="209"/>
      <c r="G29" s="209"/>
      <c r="H29" s="209"/>
      <c r="I29" s="209"/>
      <c r="J29" s="209"/>
      <c r="K29" s="209"/>
      <c r="L29" s="209"/>
      <c r="M29" s="209"/>
      <c r="N29" s="209"/>
      <c r="O29" s="209"/>
      <c r="P29" s="209"/>
      <c r="R29" s="209"/>
      <c r="S29" s="209"/>
      <c r="T29" s="209"/>
      <c r="U29" s="209"/>
      <c r="V29" s="209"/>
      <c r="W29" s="209"/>
    </row>
    <row r="30" spans="1:23" ht="36" customHeight="1" x14ac:dyDescent="0.3">
      <c r="B30" s="739" t="s">
        <v>93</v>
      </c>
      <c r="C30" s="740"/>
      <c r="D30" s="283" t="s">
        <v>95</v>
      </c>
      <c r="E30" s="284" t="s">
        <v>108</v>
      </c>
      <c r="F30" s="741" t="s">
        <v>109</v>
      </c>
      <c r="G30" s="742"/>
      <c r="H30" s="749" t="s">
        <v>110</v>
      </c>
      <c r="I30" s="749"/>
      <c r="J30" s="746" t="s">
        <v>114</v>
      </c>
      <c r="K30" s="746"/>
      <c r="L30" s="318" t="s">
        <v>172</v>
      </c>
      <c r="M30" s="319" t="s">
        <v>201</v>
      </c>
      <c r="N30" s="744" t="s">
        <v>333</v>
      </c>
      <c r="O30" s="745"/>
      <c r="P30" s="751"/>
    </row>
    <row r="31" spans="1:23" x14ac:dyDescent="0.3">
      <c r="B31" s="51"/>
      <c r="C31" s="160"/>
      <c r="D31" s="160"/>
      <c r="E31" s="160"/>
      <c r="F31" s="320" t="s">
        <v>28</v>
      </c>
      <c r="G31" s="321" t="s">
        <v>29</v>
      </c>
      <c r="H31" s="321" t="s">
        <v>112</v>
      </c>
      <c r="I31" s="321" t="s">
        <v>111</v>
      </c>
      <c r="J31" s="289" t="s">
        <v>28</v>
      </c>
      <c r="K31" s="289" t="s">
        <v>29</v>
      </c>
      <c r="L31" s="289"/>
      <c r="M31" s="322"/>
      <c r="N31" s="499" t="s">
        <v>28</v>
      </c>
      <c r="O31" s="669" t="s">
        <v>29</v>
      </c>
      <c r="P31" s="670" t="s">
        <v>371</v>
      </c>
      <c r="R31" s="43"/>
      <c r="S31" s="41" t="s">
        <v>123</v>
      </c>
    </row>
    <row r="32" spans="1:23" ht="16.2" thickBot="1" x14ac:dyDescent="0.35">
      <c r="B32" s="307" t="s">
        <v>190</v>
      </c>
      <c r="C32" s="301" t="s">
        <v>191</v>
      </c>
      <c r="D32" s="301" t="s">
        <v>192</v>
      </c>
      <c r="E32" s="301" t="s">
        <v>193</v>
      </c>
      <c r="F32" s="303" t="s">
        <v>194</v>
      </c>
      <c r="G32" s="302" t="s">
        <v>195</v>
      </c>
      <c r="H32" s="302" t="s">
        <v>196</v>
      </c>
      <c r="I32" s="302" t="s">
        <v>197</v>
      </c>
      <c r="J32" s="301" t="s">
        <v>198</v>
      </c>
      <c r="K32" s="301" t="s">
        <v>199</v>
      </c>
      <c r="L32" s="301" t="s">
        <v>200</v>
      </c>
      <c r="M32" s="308" t="s">
        <v>202</v>
      </c>
      <c r="N32" s="536" t="s">
        <v>341</v>
      </c>
      <c r="O32" s="667" t="s">
        <v>342</v>
      </c>
      <c r="P32" s="668" t="s">
        <v>370</v>
      </c>
      <c r="R32" s="44"/>
      <c r="S32" s="41" t="s">
        <v>124</v>
      </c>
    </row>
    <row r="33" spans="2:23" x14ac:dyDescent="0.3">
      <c r="B33" s="52" t="s">
        <v>100</v>
      </c>
      <c r="C33" s="160" t="s">
        <v>94</v>
      </c>
      <c r="D33" s="288" t="s">
        <v>102</v>
      </c>
      <c r="E33" s="435" t="s">
        <v>113</v>
      </c>
      <c r="F33" s="304">
        <v>5</v>
      </c>
      <c r="G33" s="290">
        <v>5.5</v>
      </c>
      <c r="H33" s="291">
        <v>0.25</v>
      </c>
      <c r="I33" s="291">
        <v>10</v>
      </c>
      <c r="J33" s="292">
        <f>(F33-H33)/(I33-H33)</f>
        <v>0.48717948717948717</v>
      </c>
      <c r="K33" s="292">
        <f>(G33-H33)/(I33-H33)</f>
        <v>0.53846153846153844</v>
      </c>
      <c r="L33" s="293">
        <f>K33-J33</f>
        <v>5.1282051282051266E-2</v>
      </c>
      <c r="M33" s="518">
        <v>0.16666666666666666</v>
      </c>
      <c r="N33" s="556">
        <f>J33*$M33</f>
        <v>8.1196581196581186E-2</v>
      </c>
      <c r="O33" s="558">
        <f>K33*$M33</f>
        <v>8.974358974358973E-2</v>
      </c>
      <c r="P33" s="679">
        <f>O33-N33</f>
        <v>8.5470085470085444E-3</v>
      </c>
      <c r="R33" s="45"/>
      <c r="S33" s="41" t="s">
        <v>122</v>
      </c>
    </row>
    <row r="34" spans="2:23" x14ac:dyDescent="0.3">
      <c r="B34" s="51"/>
      <c r="C34" s="160"/>
      <c r="D34" s="160"/>
      <c r="E34" s="160"/>
      <c r="F34" s="305"/>
      <c r="G34" s="294"/>
      <c r="H34" s="295"/>
      <c r="I34" s="295"/>
      <c r="J34" s="292"/>
      <c r="K34" s="292"/>
      <c r="L34" s="292"/>
      <c r="M34" s="519"/>
      <c r="N34" s="516"/>
      <c r="O34" s="511"/>
      <c r="P34" s="706"/>
    </row>
    <row r="35" spans="2:23" x14ac:dyDescent="0.3">
      <c r="B35" s="51"/>
      <c r="C35" s="160" t="s">
        <v>96</v>
      </c>
      <c r="D35" s="160" t="s">
        <v>103</v>
      </c>
      <c r="E35" s="160" t="s">
        <v>115</v>
      </c>
      <c r="F35" s="305">
        <v>1.1000000000000001</v>
      </c>
      <c r="G35" s="294">
        <v>0.9</v>
      </c>
      <c r="H35" s="295">
        <v>2</v>
      </c>
      <c r="I35" s="295">
        <v>0</v>
      </c>
      <c r="J35" s="292">
        <f>1- ((F35-I35)/(H35-I35))</f>
        <v>0.44999999999999996</v>
      </c>
      <c r="K35" s="292">
        <f>1-((G35-I35)/(H35-I35))</f>
        <v>0.55000000000000004</v>
      </c>
      <c r="L35" s="293">
        <f>K35-J35</f>
        <v>0.10000000000000009</v>
      </c>
      <c r="M35" s="519">
        <v>8.3333333333333329E-2</v>
      </c>
      <c r="N35" s="523">
        <f>J35*$M35</f>
        <v>3.7499999999999992E-2</v>
      </c>
      <c r="O35" s="559">
        <f>K35*$M35</f>
        <v>4.5833333333333337E-2</v>
      </c>
      <c r="P35" s="681">
        <f>O35-N35</f>
        <v>8.3333333333333454E-3</v>
      </c>
    </row>
    <row r="36" spans="2:23" x14ac:dyDescent="0.3">
      <c r="B36" s="51"/>
      <c r="C36" s="160"/>
      <c r="D36" s="510" t="s">
        <v>153</v>
      </c>
      <c r="E36" s="288" t="s">
        <v>116</v>
      </c>
      <c r="F36" s="305">
        <v>4.2</v>
      </c>
      <c r="G36" s="294">
        <v>3.5</v>
      </c>
      <c r="H36" s="295">
        <v>35</v>
      </c>
      <c r="I36" s="295">
        <v>2</v>
      </c>
      <c r="J36" s="292">
        <f>1- ((F36-I36)/(H36-I36))</f>
        <v>0.93333333333333335</v>
      </c>
      <c r="K36" s="292">
        <f>1-((G36-I36)/(H36-I36))</f>
        <v>0.95454545454545459</v>
      </c>
      <c r="L36" s="293">
        <f>K36-J36</f>
        <v>2.1212121212121238E-2</v>
      </c>
      <c r="M36" s="519">
        <v>8.3333333333333329E-2</v>
      </c>
      <c r="N36" s="523">
        <f>J36*$M36</f>
        <v>7.7777777777777779E-2</v>
      </c>
      <c r="O36" s="559">
        <f>K36*$M36</f>
        <v>7.9545454545454544E-2</v>
      </c>
      <c r="P36" s="681">
        <f>O36-N36</f>
        <v>1.7676767676767652E-3</v>
      </c>
    </row>
    <row r="37" spans="2:23" x14ac:dyDescent="0.3">
      <c r="B37" s="51"/>
      <c r="C37" s="160"/>
      <c r="D37" s="160"/>
      <c r="E37" s="160"/>
      <c r="F37" s="479"/>
      <c r="G37" s="480"/>
      <c r="H37" s="480"/>
      <c r="I37" s="480"/>
      <c r="J37" s="483"/>
      <c r="K37" s="483"/>
      <c r="L37" s="554"/>
      <c r="M37" s="519"/>
      <c r="N37" s="516"/>
      <c r="O37" s="511"/>
      <c r="P37" s="706"/>
    </row>
    <row r="38" spans="2:23" x14ac:dyDescent="0.3">
      <c r="B38" s="51"/>
      <c r="C38" s="298" t="s">
        <v>120</v>
      </c>
      <c r="D38" s="298"/>
      <c r="E38" s="298"/>
      <c r="F38" s="533"/>
      <c r="G38" s="534"/>
      <c r="H38" s="534"/>
      <c r="I38" s="534"/>
      <c r="J38" s="343"/>
      <c r="K38" s="343"/>
      <c r="L38" s="578"/>
      <c r="M38" s="519">
        <v>0.33</v>
      </c>
      <c r="N38" s="526">
        <f>N33+N35+N36</f>
        <v>0.19647435897435894</v>
      </c>
      <c r="O38" s="678">
        <f>O33+O35+O36</f>
        <v>0.21512237762237763</v>
      </c>
      <c r="P38" s="528">
        <f>O38-N38</f>
        <v>1.8648018648018683E-2</v>
      </c>
      <c r="R38" s="753" t="s">
        <v>208</v>
      </c>
      <c r="S38" s="753"/>
      <c r="T38" s="753"/>
      <c r="U38" s="753"/>
      <c r="V38" s="753"/>
      <c r="W38" s="753"/>
    </row>
    <row r="39" spans="2:23" x14ac:dyDescent="0.3">
      <c r="B39" s="51"/>
      <c r="C39" s="298"/>
      <c r="D39" s="298"/>
      <c r="E39" s="298"/>
      <c r="F39" s="533"/>
      <c r="G39" s="534"/>
      <c r="H39" s="534"/>
      <c r="I39" s="534"/>
      <c r="J39" s="343"/>
      <c r="K39" s="343"/>
      <c r="L39" s="344"/>
      <c r="M39" s="519"/>
      <c r="N39" s="517"/>
      <c r="O39" s="707"/>
      <c r="P39" s="708"/>
      <c r="R39" s="753"/>
      <c r="S39" s="753"/>
      <c r="T39" s="753"/>
      <c r="U39" s="753"/>
      <c r="V39" s="753"/>
      <c r="W39" s="753"/>
    </row>
    <row r="40" spans="2:23" x14ac:dyDescent="0.3">
      <c r="B40" s="310" t="s">
        <v>101</v>
      </c>
      <c r="C40" s="55" t="s">
        <v>97</v>
      </c>
      <c r="D40" s="55" t="s">
        <v>104</v>
      </c>
      <c r="E40" s="55" t="s">
        <v>117</v>
      </c>
      <c r="F40" s="311">
        <v>35</v>
      </c>
      <c r="G40" s="317">
        <v>34</v>
      </c>
      <c r="H40" s="312">
        <v>0</v>
      </c>
      <c r="I40" s="312">
        <v>45</v>
      </c>
      <c r="J40" s="313">
        <f>(F40-H40)/(I40-H40)</f>
        <v>0.77777777777777779</v>
      </c>
      <c r="K40" s="313">
        <f>(G40-H40)/(I40-H40)</f>
        <v>0.75555555555555554</v>
      </c>
      <c r="L40" s="314">
        <f>K40-J40</f>
        <v>-2.2222222222222254E-2</v>
      </c>
      <c r="M40" s="521">
        <v>0.16666666666666666</v>
      </c>
      <c r="N40" s="523">
        <f>J40*$M40</f>
        <v>0.12962962962962962</v>
      </c>
      <c r="O40" s="559">
        <f>K40*$M40</f>
        <v>0.12592592592592591</v>
      </c>
      <c r="P40" s="681">
        <f>O40-N40</f>
        <v>-3.703703703703709E-3</v>
      </c>
      <c r="R40" s="753"/>
      <c r="S40" s="753"/>
      <c r="T40" s="753"/>
      <c r="U40" s="753"/>
      <c r="V40" s="753"/>
      <c r="W40" s="753"/>
    </row>
    <row r="41" spans="2:23" x14ac:dyDescent="0.3">
      <c r="B41" s="51"/>
      <c r="C41" s="160"/>
      <c r="D41" s="160"/>
      <c r="E41" s="160"/>
      <c r="F41" s="305"/>
      <c r="G41" s="294"/>
      <c r="H41" s="295"/>
      <c r="I41" s="295"/>
      <c r="J41" s="292"/>
      <c r="K41" s="292"/>
      <c r="L41" s="292"/>
      <c r="M41" s="519"/>
      <c r="N41" s="516"/>
      <c r="O41" s="511"/>
      <c r="P41" s="706"/>
      <c r="R41" s="753"/>
      <c r="S41" s="753"/>
      <c r="T41" s="753"/>
      <c r="U41" s="753"/>
      <c r="V41" s="753"/>
      <c r="W41" s="753"/>
    </row>
    <row r="42" spans="2:23" ht="31.2" x14ac:dyDescent="0.3">
      <c r="B42" s="51"/>
      <c r="C42" s="160" t="s">
        <v>98</v>
      </c>
      <c r="D42" s="288" t="s">
        <v>105</v>
      </c>
      <c r="E42" s="160" t="s">
        <v>118</v>
      </c>
      <c r="F42" s="305">
        <v>12.5</v>
      </c>
      <c r="G42" s="294">
        <v>17</v>
      </c>
      <c r="H42" s="295">
        <v>0</v>
      </c>
      <c r="I42" s="295">
        <v>25</v>
      </c>
      <c r="J42" s="292">
        <f>(F42-H42)/(I42-H42)</f>
        <v>0.5</v>
      </c>
      <c r="K42" s="292">
        <f>(G42-H42)/(I42-H42)</f>
        <v>0.68</v>
      </c>
      <c r="L42" s="293">
        <f>K42-J42</f>
        <v>0.18000000000000005</v>
      </c>
      <c r="M42" s="519">
        <v>0.16666666666666666</v>
      </c>
      <c r="N42" s="523">
        <f>J42*$M42</f>
        <v>8.3333333333333329E-2</v>
      </c>
      <c r="O42" s="559">
        <f>K42*$M42</f>
        <v>0.11333333333333334</v>
      </c>
      <c r="P42" s="681">
        <f>O42-N42</f>
        <v>3.0000000000000013E-2</v>
      </c>
      <c r="R42" s="753"/>
      <c r="S42" s="753"/>
      <c r="T42" s="753"/>
      <c r="U42" s="753"/>
      <c r="V42" s="753"/>
      <c r="W42" s="753"/>
    </row>
    <row r="43" spans="2:23" x14ac:dyDescent="0.3">
      <c r="B43" s="51"/>
      <c r="C43" s="160"/>
      <c r="D43" s="160"/>
      <c r="E43" s="160"/>
      <c r="F43" s="305"/>
      <c r="G43" s="294"/>
      <c r="H43" s="295"/>
      <c r="I43" s="295"/>
      <c r="J43" s="292"/>
      <c r="K43" s="292"/>
      <c r="L43" s="292"/>
      <c r="M43" s="519"/>
      <c r="N43" s="516"/>
      <c r="O43" s="511"/>
      <c r="P43" s="706"/>
      <c r="R43" s="753"/>
      <c r="S43" s="753"/>
      <c r="T43" s="753"/>
      <c r="U43" s="753"/>
      <c r="V43" s="753"/>
      <c r="W43" s="753"/>
    </row>
    <row r="44" spans="2:23" x14ac:dyDescent="0.3">
      <c r="B44" s="51"/>
      <c r="C44" s="160" t="s">
        <v>99</v>
      </c>
      <c r="D44" s="160" t="s">
        <v>106</v>
      </c>
      <c r="E44" s="289" t="s">
        <v>119</v>
      </c>
      <c r="F44" s="305">
        <v>2.5</v>
      </c>
      <c r="G44" s="294">
        <v>2.4</v>
      </c>
      <c r="H44" s="295">
        <v>25</v>
      </c>
      <c r="I44" s="295">
        <v>0</v>
      </c>
      <c r="J44" s="292">
        <f>1- ((F44-I44)/(H44-I44))</f>
        <v>0.9</v>
      </c>
      <c r="K44" s="292">
        <f>1-((G44-I44)/(H44-I44))</f>
        <v>0.90400000000000003</v>
      </c>
      <c r="L44" s="293">
        <f>K44-J44</f>
        <v>4.0000000000000036E-3</v>
      </c>
      <c r="M44" s="519">
        <v>0.16666666666666666</v>
      </c>
      <c r="N44" s="523">
        <f>J44*$M44</f>
        <v>0.15</v>
      </c>
      <c r="O44" s="559">
        <f>K44*$M44</f>
        <v>0.15066666666666667</v>
      </c>
      <c r="P44" s="681">
        <f>O44-N44</f>
        <v>6.6666666666667651E-4</v>
      </c>
      <c r="R44" s="753"/>
      <c r="S44" s="753"/>
      <c r="T44" s="753"/>
      <c r="U44" s="753"/>
      <c r="V44" s="753"/>
      <c r="W44" s="753"/>
    </row>
    <row r="45" spans="2:23" x14ac:dyDescent="0.3">
      <c r="B45" s="51"/>
      <c r="C45" s="160"/>
      <c r="D45" s="160"/>
      <c r="E45" s="160"/>
      <c r="F45" s="479"/>
      <c r="G45" s="480"/>
      <c r="H45" s="480"/>
      <c r="I45" s="480"/>
      <c r="J45" s="483"/>
      <c r="K45" s="483"/>
      <c r="L45" s="483"/>
      <c r="M45" s="519"/>
      <c r="N45" s="516"/>
      <c r="O45" s="511"/>
      <c r="P45" s="706"/>
      <c r="R45" s="753"/>
      <c r="S45" s="753"/>
      <c r="T45" s="753"/>
      <c r="U45" s="753"/>
      <c r="V45" s="753"/>
      <c r="W45" s="753"/>
    </row>
    <row r="46" spans="2:23" x14ac:dyDescent="0.3">
      <c r="B46" s="51"/>
      <c r="C46" s="298" t="s">
        <v>121</v>
      </c>
      <c r="D46" s="298"/>
      <c r="E46" s="298"/>
      <c r="F46" s="533"/>
      <c r="G46" s="534"/>
      <c r="H46" s="534"/>
      <c r="I46" s="534"/>
      <c r="J46" s="343"/>
      <c r="K46" s="343"/>
      <c r="L46" s="344"/>
      <c r="M46" s="519">
        <v>0.5</v>
      </c>
      <c r="N46" s="527">
        <f>N40+N42+N44</f>
        <v>0.36296296296296293</v>
      </c>
      <c r="O46" s="662">
        <f>O40+O42+O44</f>
        <v>0.3899259259259259</v>
      </c>
      <c r="P46" s="528">
        <f>O46-N46</f>
        <v>2.6962962962962966E-2</v>
      </c>
      <c r="R46" s="753"/>
      <c r="S46" s="753"/>
      <c r="T46" s="753"/>
      <c r="U46" s="753"/>
      <c r="V46" s="753"/>
      <c r="W46" s="753"/>
    </row>
    <row r="47" spans="2:23" x14ac:dyDescent="0.3">
      <c r="B47" s="51"/>
      <c r="C47" s="160"/>
      <c r="D47" s="160"/>
      <c r="E47" s="160"/>
      <c r="F47" s="479"/>
      <c r="G47" s="480"/>
      <c r="H47" s="480"/>
      <c r="I47" s="480"/>
      <c r="J47" s="483"/>
      <c r="K47" s="483"/>
      <c r="L47" s="483"/>
      <c r="M47" s="519"/>
      <c r="N47" s="517"/>
      <c r="O47" s="707"/>
      <c r="P47" s="706"/>
      <c r="R47" s="753"/>
      <c r="S47" s="753"/>
      <c r="T47" s="753"/>
      <c r="U47" s="753"/>
      <c r="V47" s="753"/>
      <c r="W47" s="753"/>
    </row>
    <row r="48" spans="2:23" ht="46.8" customHeight="1" x14ac:dyDescent="0.3">
      <c r="B48" s="310" t="s">
        <v>331</v>
      </c>
      <c r="C48" s="55"/>
      <c r="D48" s="323" t="s">
        <v>107</v>
      </c>
      <c r="E48" s="55" t="s">
        <v>118</v>
      </c>
      <c r="F48" s="311">
        <v>40</v>
      </c>
      <c r="G48" s="317">
        <v>40</v>
      </c>
      <c r="H48" s="312">
        <v>0</v>
      </c>
      <c r="I48" s="312">
        <v>100</v>
      </c>
      <c r="J48" s="660">
        <f>(F48-H48)/(I48-H48)</f>
        <v>0.4</v>
      </c>
      <c r="K48" s="660">
        <f>(G48-H48)/(I48-H48)</f>
        <v>0.4</v>
      </c>
      <c r="L48" s="661">
        <f>K48-J48</f>
        <v>0</v>
      </c>
      <c r="M48" s="521">
        <v>0.16666666666666666</v>
      </c>
      <c r="N48" s="523">
        <f>J48*$M48</f>
        <v>6.6666666666666666E-2</v>
      </c>
      <c r="O48" s="559">
        <f>K48*$M48</f>
        <v>6.6666666666666666E-2</v>
      </c>
      <c r="P48" s="715">
        <f>O48-N48</f>
        <v>0</v>
      </c>
    </row>
    <row r="49" spans="1:23" ht="18" customHeight="1" x14ac:dyDescent="0.3">
      <c r="B49" s="52"/>
      <c r="C49" s="160"/>
      <c r="D49" s="288"/>
      <c r="E49" s="160"/>
      <c r="F49" s="479"/>
      <c r="G49" s="480"/>
      <c r="H49" s="480"/>
      <c r="I49" s="480"/>
      <c r="J49" s="343"/>
      <c r="K49" s="343"/>
      <c r="L49" s="344"/>
      <c r="M49" s="519"/>
      <c r="N49" s="516"/>
      <c r="O49" s="511"/>
      <c r="P49" s="706"/>
    </row>
    <row r="50" spans="1:23" ht="18" customHeight="1" x14ac:dyDescent="0.3">
      <c r="B50" s="52"/>
      <c r="C50" s="298" t="s">
        <v>338</v>
      </c>
      <c r="D50" s="288"/>
      <c r="E50" s="160"/>
      <c r="F50" s="479"/>
      <c r="G50" s="480"/>
      <c r="H50" s="480"/>
      <c r="I50" s="480"/>
      <c r="J50" s="343"/>
      <c r="K50" s="343"/>
      <c r="L50" s="344"/>
      <c r="M50" s="519"/>
      <c r="N50" s="527">
        <f>N48</f>
        <v>6.6666666666666666E-2</v>
      </c>
      <c r="O50" s="662">
        <f>O48</f>
        <v>6.6666666666666666E-2</v>
      </c>
      <c r="P50" s="528">
        <f>O50-N50</f>
        <v>0</v>
      </c>
    </row>
    <row r="51" spans="1:23" ht="16.2" thickBot="1" x14ac:dyDescent="0.35">
      <c r="B51" s="690"/>
      <c r="C51" s="691"/>
      <c r="D51" s="691"/>
      <c r="E51" s="691"/>
      <c r="F51" s="709"/>
      <c r="G51" s="710"/>
      <c r="H51" s="710"/>
      <c r="I51" s="710"/>
      <c r="J51" s="711"/>
      <c r="K51" s="711"/>
      <c r="L51" s="711"/>
      <c r="M51" s="712"/>
      <c r="N51" s="713"/>
      <c r="O51" s="716"/>
      <c r="P51" s="714"/>
    </row>
    <row r="52" spans="1:23" x14ac:dyDescent="0.3">
      <c r="B52" s="53" t="s">
        <v>2</v>
      </c>
      <c r="C52" s="54"/>
      <c r="D52" s="54"/>
      <c r="E52" s="54"/>
      <c r="F52" s="542"/>
      <c r="G52" s="543"/>
      <c r="H52" s="543"/>
      <c r="I52" s="543"/>
      <c r="J52" s="514"/>
      <c r="K52" s="514"/>
      <c r="L52" s="515"/>
      <c r="M52" s="522">
        <v>1</v>
      </c>
      <c r="N52" s="529">
        <f>N38+N46+N50</f>
        <v>0.62610398860398853</v>
      </c>
      <c r="O52" s="557">
        <f>O38+O46+O50</f>
        <v>0.67171497021497018</v>
      </c>
      <c r="P52" s="717">
        <f>O52-N52</f>
        <v>4.5610981610981649E-2</v>
      </c>
    </row>
    <row r="53" spans="1:23" x14ac:dyDescent="0.3">
      <c r="F53" s="160"/>
      <c r="G53" s="160"/>
      <c r="H53" s="160"/>
      <c r="I53" s="160"/>
    </row>
    <row r="54" spans="1:23" x14ac:dyDescent="0.3">
      <c r="A54" s="216" t="s">
        <v>7</v>
      </c>
      <c r="B54" s="216"/>
      <c r="C54" s="216"/>
      <c r="D54" s="216"/>
      <c r="E54" s="216"/>
      <c r="F54" s="216"/>
      <c r="G54" s="216"/>
      <c r="H54" s="216"/>
      <c r="I54" s="216"/>
      <c r="J54" s="216"/>
      <c r="K54" s="216"/>
      <c r="L54" s="216"/>
      <c r="M54" s="216"/>
      <c r="N54" s="216"/>
      <c r="O54" s="216"/>
      <c r="P54" s="216"/>
      <c r="R54" s="216"/>
      <c r="S54" s="216"/>
      <c r="T54" s="216"/>
      <c r="U54" s="216"/>
      <c r="V54" s="216"/>
      <c r="W54" s="216"/>
    </row>
    <row r="55" spans="1:23" ht="35.549999999999997" customHeight="1" x14ac:dyDescent="0.3">
      <c r="B55" s="739" t="s">
        <v>93</v>
      </c>
      <c r="C55" s="740"/>
      <c r="D55" s="283" t="s">
        <v>95</v>
      </c>
      <c r="E55" s="284" t="s">
        <v>108</v>
      </c>
      <c r="F55" s="744" t="s">
        <v>109</v>
      </c>
      <c r="G55" s="745"/>
      <c r="H55" s="746" t="s">
        <v>110</v>
      </c>
      <c r="I55" s="746"/>
      <c r="J55" s="746" t="s">
        <v>114</v>
      </c>
      <c r="K55" s="746"/>
      <c r="L55" s="318" t="s">
        <v>172</v>
      </c>
      <c r="M55" s="319" t="s">
        <v>201</v>
      </c>
      <c r="N55" s="744" t="s">
        <v>333</v>
      </c>
      <c r="O55" s="745"/>
      <c r="P55" s="751"/>
    </row>
    <row r="56" spans="1:23" x14ac:dyDescent="0.3">
      <c r="B56" s="51"/>
      <c r="C56" s="160"/>
      <c r="D56" s="160"/>
      <c r="E56" s="160"/>
      <c r="F56" s="51" t="s">
        <v>28</v>
      </c>
      <c r="G56" s="160" t="s">
        <v>29</v>
      </c>
      <c r="H56" s="289" t="s">
        <v>112</v>
      </c>
      <c r="I56" s="289" t="s">
        <v>111</v>
      </c>
      <c r="J56" s="289" t="s">
        <v>28</v>
      </c>
      <c r="K56" s="289" t="s">
        <v>29</v>
      </c>
      <c r="L56" s="289"/>
      <c r="M56" s="322"/>
      <c r="N56" s="499" t="s">
        <v>28</v>
      </c>
      <c r="O56" s="669" t="s">
        <v>29</v>
      </c>
      <c r="P56" s="670" t="s">
        <v>371</v>
      </c>
    </row>
    <row r="57" spans="1:23" ht="16.2" thickBot="1" x14ac:dyDescent="0.35">
      <c r="B57" s="307" t="s">
        <v>190</v>
      </c>
      <c r="C57" s="301" t="s">
        <v>191</v>
      </c>
      <c r="D57" s="301" t="s">
        <v>192</v>
      </c>
      <c r="E57" s="301" t="s">
        <v>193</v>
      </c>
      <c r="F57" s="303" t="s">
        <v>194</v>
      </c>
      <c r="G57" s="302" t="s">
        <v>195</v>
      </c>
      <c r="H57" s="302" t="s">
        <v>196</v>
      </c>
      <c r="I57" s="302" t="s">
        <v>197</v>
      </c>
      <c r="J57" s="301" t="s">
        <v>198</v>
      </c>
      <c r="K57" s="301" t="s">
        <v>199</v>
      </c>
      <c r="L57" s="301" t="s">
        <v>200</v>
      </c>
      <c r="M57" s="308" t="s">
        <v>202</v>
      </c>
      <c r="N57" s="536" t="s">
        <v>341</v>
      </c>
      <c r="O57" s="667" t="s">
        <v>342</v>
      </c>
      <c r="P57" s="668" t="s">
        <v>370</v>
      </c>
    </row>
    <row r="58" spans="1:23" ht="31.2" x14ac:dyDescent="0.3">
      <c r="B58" s="52" t="s">
        <v>100</v>
      </c>
      <c r="C58" s="160" t="s">
        <v>94</v>
      </c>
      <c r="D58" s="288" t="s">
        <v>205</v>
      </c>
      <c r="E58" s="289" t="s">
        <v>203</v>
      </c>
      <c r="F58" s="304">
        <v>-0.15</v>
      </c>
      <c r="G58" s="290">
        <v>-0.13</v>
      </c>
      <c r="H58" s="291">
        <v>-1</v>
      </c>
      <c r="I58" s="291">
        <v>1</v>
      </c>
      <c r="J58" s="292">
        <f>(F58-H58)/(I58-H58)</f>
        <v>0.42499999999999999</v>
      </c>
      <c r="K58" s="292">
        <f>(G58-H58)/(I58-H58)</f>
        <v>0.435</v>
      </c>
      <c r="L58" s="293">
        <f>K58-J58</f>
        <v>1.0000000000000009E-2</v>
      </c>
      <c r="M58" s="518">
        <v>0.16666666666666666</v>
      </c>
      <c r="N58" s="558">
        <f>J58*$M58</f>
        <v>7.0833333333333331E-2</v>
      </c>
      <c r="O58" s="558">
        <f>K58*$M58</f>
        <v>7.2499999999999995E-2</v>
      </c>
      <c r="P58" s="718">
        <f>O58-N58</f>
        <v>1.6666666666666635E-3</v>
      </c>
      <c r="R58" s="43"/>
      <c r="S58" s="41" t="s">
        <v>123</v>
      </c>
    </row>
    <row r="59" spans="1:23" x14ac:dyDescent="0.3">
      <c r="B59" s="51"/>
      <c r="C59" s="160"/>
      <c r="D59" s="160"/>
      <c r="E59" s="160"/>
      <c r="F59" s="305"/>
      <c r="G59" s="294"/>
      <c r="H59" s="295"/>
      <c r="I59" s="295"/>
      <c r="J59" s="292"/>
      <c r="K59" s="292"/>
      <c r="L59" s="292"/>
      <c r="M59" s="519"/>
      <c r="N59" s="511"/>
      <c r="O59" s="511"/>
      <c r="P59" s="706"/>
      <c r="R59" s="44"/>
      <c r="S59" s="41" t="s">
        <v>124</v>
      </c>
    </row>
    <row r="60" spans="1:23" x14ac:dyDescent="0.3">
      <c r="B60" s="51"/>
      <c r="C60" s="160" t="s">
        <v>96</v>
      </c>
      <c r="D60" s="160" t="s">
        <v>133</v>
      </c>
      <c r="E60" s="160" t="s">
        <v>134</v>
      </c>
      <c r="F60" s="305">
        <v>25.6</v>
      </c>
      <c r="G60" s="294">
        <v>24.8</v>
      </c>
      <c r="H60" s="295">
        <v>0</v>
      </c>
      <c r="I60" s="295">
        <v>40</v>
      </c>
      <c r="J60" s="292">
        <f>(F60-H60)/(I60-H60)</f>
        <v>0.64</v>
      </c>
      <c r="K60" s="292">
        <f>(G60-H60)/(I60-H60)</f>
        <v>0.62</v>
      </c>
      <c r="L60" s="293">
        <f>K60-J60</f>
        <v>-2.0000000000000018E-2</v>
      </c>
      <c r="M60" s="519">
        <v>0.16666666666666666</v>
      </c>
      <c r="N60" s="559">
        <f>J60*$M60</f>
        <v>0.10666666666666666</v>
      </c>
      <c r="O60" s="559">
        <f>K60*$M60</f>
        <v>0.10333333333333333</v>
      </c>
      <c r="P60" s="347">
        <f>O60-N60</f>
        <v>-3.333333333333327E-3</v>
      </c>
      <c r="R60" s="45"/>
      <c r="S60" s="41" t="s">
        <v>122</v>
      </c>
    </row>
    <row r="61" spans="1:23" x14ac:dyDescent="0.3">
      <c r="B61" s="51"/>
      <c r="C61" s="160"/>
      <c r="D61" s="160"/>
      <c r="E61" s="160"/>
      <c r="F61" s="479"/>
      <c r="G61" s="480"/>
      <c r="H61" s="480"/>
      <c r="I61" s="480"/>
      <c r="J61" s="483"/>
      <c r="K61" s="483"/>
      <c r="L61" s="554"/>
      <c r="M61" s="519"/>
      <c r="N61" s="511"/>
      <c r="O61" s="511"/>
      <c r="P61" s="706"/>
    </row>
    <row r="62" spans="1:23" x14ac:dyDescent="0.3">
      <c r="B62" s="51"/>
      <c r="C62" s="298" t="s">
        <v>120</v>
      </c>
      <c r="D62" s="298"/>
      <c r="E62" s="298"/>
      <c r="F62" s="533"/>
      <c r="G62" s="534"/>
      <c r="H62" s="534"/>
      <c r="I62" s="534"/>
      <c r="J62" s="343"/>
      <c r="K62" s="343"/>
      <c r="L62" s="343"/>
      <c r="M62" s="519">
        <v>0.33</v>
      </c>
      <c r="N62" s="662">
        <f>N58+N60</f>
        <v>0.17749999999999999</v>
      </c>
      <c r="O62" s="662">
        <f>O58+O60</f>
        <v>0.17583333333333334</v>
      </c>
      <c r="P62" s="528">
        <f>O62-N62</f>
        <v>-1.6666666666666496E-3</v>
      </c>
    </row>
    <row r="63" spans="1:23" x14ac:dyDescent="0.3">
      <c r="B63" s="51"/>
      <c r="C63" s="298"/>
      <c r="D63" s="298"/>
      <c r="E63" s="298"/>
      <c r="F63" s="533"/>
      <c r="G63" s="534"/>
      <c r="H63" s="534"/>
      <c r="I63" s="534"/>
      <c r="J63" s="343"/>
      <c r="K63" s="343"/>
      <c r="L63" s="344"/>
      <c r="M63" s="520"/>
      <c r="N63" s="707"/>
      <c r="O63" s="707"/>
      <c r="P63" s="708"/>
    </row>
    <row r="64" spans="1:23" ht="31.2" x14ac:dyDescent="0.3">
      <c r="B64" s="310" t="s">
        <v>101</v>
      </c>
      <c r="C64" s="55" t="s">
        <v>97</v>
      </c>
      <c r="D64" s="323" t="s">
        <v>135</v>
      </c>
      <c r="E64" s="323" t="s">
        <v>136</v>
      </c>
      <c r="F64" s="311">
        <v>71</v>
      </c>
      <c r="G64" s="317">
        <v>70</v>
      </c>
      <c r="H64" s="312">
        <v>0</v>
      </c>
      <c r="I64" s="312">
        <v>100</v>
      </c>
      <c r="J64" s="313">
        <f>(F64-H64)/(I64-H64)</f>
        <v>0.71</v>
      </c>
      <c r="K64" s="313">
        <f>(G64-H64)/(I64-H64)</f>
        <v>0.7</v>
      </c>
      <c r="L64" s="314">
        <f>K64-J64</f>
        <v>-1.0000000000000009E-2</v>
      </c>
      <c r="M64" s="519">
        <v>0.16666666666666666</v>
      </c>
      <c r="N64" s="559">
        <f>J64*$M64</f>
        <v>0.11833333333333332</v>
      </c>
      <c r="O64" s="559">
        <f>K64*$M64</f>
        <v>0.11666666666666665</v>
      </c>
      <c r="P64" s="347">
        <f>O64-N64</f>
        <v>-1.6666666666666635E-3</v>
      </c>
      <c r="R64" s="753" t="s">
        <v>210</v>
      </c>
      <c r="S64" s="753"/>
      <c r="T64" s="753"/>
      <c r="U64" s="753"/>
      <c r="V64" s="753"/>
      <c r="W64" s="753"/>
    </row>
    <row r="65" spans="1:23" x14ac:dyDescent="0.3">
      <c r="B65" s="51"/>
      <c r="C65" s="160"/>
      <c r="D65" s="160"/>
      <c r="E65" s="160"/>
      <c r="F65" s="305"/>
      <c r="G65" s="294"/>
      <c r="H65" s="295"/>
      <c r="I65" s="295"/>
      <c r="J65" s="292"/>
      <c r="K65" s="292"/>
      <c r="L65" s="292"/>
      <c r="M65" s="519"/>
      <c r="N65" s="511"/>
      <c r="O65" s="511"/>
      <c r="P65" s="706"/>
      <c r="R65" s="753"/>
      <c r="S65" s="753"/>
      <c r="T65" s="753"/>
      <c r="U65" s="753"/>
      <c r="V65" s="753"/>
      <c r="W65" s="753"/>
    </row>
    <row r="66" spans="1:23" ht="31.2" x14ac:dyDescent="0.3">
      <c r="B66" s="51"/>
      <c r="C66" s="160" t="s">
        <v>98</v>
      </c>
      <c r="D66" s="288" t="s">
        <v>137</v>
      </c>
      <c r="E66" s="288" t="s">
        <v>138</v>
      </c>
      <c r="F66" s="305">
        <v>0.43</v>
      </c>
      <c r="G66" s="294">
        <v>0.48</v>
      </c>
      <c r="H66" s="295">
        <v>0</v>
      </c>
      <c r="I66" s="295">
        <v>1</v>
      </c>
      <c r="J66" s="292">
        <f>(F66-H66)/(I66-H66)</f>
        <v>0.43</v>
      </c>
      <c r="K66" s="292">
        <f>(G66-H66)/(I66-H66)</f>
        <v>0.48</v>
      </c>
      <c r="L66" s="293">
        <f>K66-J66</f>
        <v>4.9999999999999989E-2</v>
      </c>
      <c r="M66" s="519">
        <v>8.3333333333333329E-2</v>
      </c>
      <c r="N66" s="559">
        <f>J66*$M66</f>
        <v>3.5833333333333328E-2</v>
      </c>
      <c r="O66" s="559">
        <f>K66*$M66</f>
        <v>3.9999999999999994E-2</v>
      </c>
      <c r="P66" s="347">
        <f>O66-N66</f>
        <v>4.1666666666666657E-3</v>
      </c>
      <c r="R66" s="753"/>
      <c r="S66" s="753"/>
      <c r="T66" s="753"/>
      <c r="U66" s="753"/>
      <c r="V66" s="753"/>
      <c r="W66" s="753"/>
    </row>
    <row r="67" spans="1:23" x14ac:dyDescent="0.3">
      <c r="B67" s="51"/>
      <c r="C67" s="160"/>
      <c r="D67" s="288" t="s">
        <v>139</v>
      </c>
      <c r="E67" s="288" t="s">
        <v>140</v>
      </c>
      <c r="F67" s="305">
        <v>7.5</v>
      </c>
      <c r="G67" s="294">
        <v>7.6</v>
      </c>
      <c r="H67" s="295">
        <v>0</v>
      </c>
      <c r="I67" s="295">
        <v>100</v>
      </c>
      <c r="J67" s="292">
        <f>(F67-H67)/(I67-H67)</f>
        <v>7.4999999999999997E-2</v>
      </c>
      <c r="K67" s="292">
        <f>(G67-H67)/(I67-H67)</f>
        <v>7.5999999999999998E-2</v>
      </c>
      <c r="L67" s="293">
        <f>K67-J67</f>
        <v>1.0000000000000009E-3</v>
      </c>
      <c r="M67" s="519">
        <v>8.3333333333333329E-2</v>
      </c>
      <c r="N67" s="559">
        <f>J67*$M67</f>
        <v>6.2499999999999995E-3</v>
      </c>
      <c r="O67" s="559">
        <f>K67*$M67</f>
        <v>6.3333333333333332E-3</v>
      </c>
      <c r="P67" s="347">
        <f>O67-N67</f>
        <v>8.3333333333333696E-5</v>
      </c>
      <c r="R67" s="753"/>
      <c r="S67" s="753"/>
      <c r="T67" s="753"/>
      <c r="U67" s="753"/>
      <c r="V67" s="753"/>
      <c r="W67" s="753"/>
    </row>
    <row r="68" spans="1:23" x14ac:dyDescent="0.3">
      <c r="B68" s="51"/>
      <c r="C68" s="160"/>
      <c r="D68" s="160"/>
      <c r="E68" s="160"/>
      <c r="F68" s="305"/>
      <c r="G68" s="294"/>
      <c r="H68" s="295"/>
      <c r="I68" s="295"/>
      <c r="J68" s="292"/>
      <c r="K68" s="292"/>
      <c r="L68" s="292"/>
      <c r="M68" s="519"/>
      <c r="N68" s="511"/>
      <c r="O68" s="511"/>
      <c r="P68" s="706"/>
      <c r="R68" s="753"/>
      <c r="S68" s="753"/>
      <c r="T68" s="753"/>
      <c r="U68" s="753"/>
      <c r="V68" s="753"/>
      <c r="W68" s="753"/>
    </row>
    <row r="69" spans="1:23" x14ac:dyDescent="0.3">
      <c r="B69" s="51"/>
      <c r="C69" s="160" t="s">
        <v>99</v>
      </c>
      <c r="D69" s="160" t="s">
        <v>141</v>
      </c>
      <c r="E69" s="160" t="s">
        <v>142</v>
      </c>
      <c r="F69" s="305">
        <v>0.92</v>
      </c>
      <c r="G69" s="294">
        <v>0.94</v>
      </c>
      <c r="H69" s="295">
        <v>0.5</v>
      </c>
      <c r="I69" s="295">
        <v>1.3</v>
      </c>
      <c r="J69" s="292">
        <f>(F69-H69)/(I69-H69)</f>
        <v>0.52500000000000002</v>
      </c>
      <c r="K69" s="292">
        <f>(G69-H69)/(I69-H69)</f>
        <v>0.54999999999999993</v>
      </c>
      <c r="L69" s="293">
        <f>K69-J69</f>
        <v>2.4999999999999911E-2</v>
      </c>
      <c r="M69" s="519">
        <v>0.16666666666666666</v>
      </c>
      <c r="N69" s="559">
        <f>J69*$M69</f>
        <v>8.7499999999999994E-2</v>
      </c>
      <c r="O69" s="559">
        <f>K69*$M69</f>
        <v>9.1666666666666646E-2</v>
      </c>
      <c r="P69" s="347">
        <f>O69-N69</f>
        <v>4.1666666666666519E-3</v>
      </c>
      <c r="R69" s="753"/>
      <c r="S69" s="753"/>
      <c r="T69" s="753"/>
      <c r="U69" s="753"/>
      <c r="V69" s="753"/>
      <c r="W69" s="753"/>
    </row>
    <row r="70" spans="1:23" x14ac:dyDescent="0.3">
      <c r="B70" s="51"/>
      <c r="C70" s="160"/>
      <c r="D70" s="160"/>
      <c r="E70" s="160"/>
      <c r="F70" s="479"/>
      <c r="G70" s="480"/>
      <c r="H70" s="480"/>
      <c r="I70" s="480"/>
      <c r="J70" s="483"/>
      <c r="K70" s="483"/>
      <c r="L70" s="483"/>
      <c r="M70" s="519"/>
      <c r="N70" s="511"/>
      <c r="O70" s="511"/>
      <c r="P70" s="706"/>
      <c r="R70" s="753"/>
      <c r="S70" s="753"/>
      <c r="T70" s="753"/>
      <c r="U70" s="753"/>
      <c r="V70" s="753"/>
      <c r="W70" s="753"/>
    </row>
    <row r="71" spans="1:23" x14ac:dyDescent="0.3">
      <c r="B71" s="51"/>
      <c r="C71" s="298" t="s">
        <v>121</v>
      </c>
      <c r="D71" s="298"/>
      <c r="E71" s="298"/>
      <c r="F71" s="533"/>
      <c r="G71" s="534"/>
      <c r="H71" s="534"/>
      <c r="I71" s="534"/>
      <c r="J71" s="343"/>
      <c r="K71" s="343"/>
      <c r="L71" s="344"/>
      <c r="M71" s="519">
        <v>0.5</v>
      </c>
      <c r="N71" s="662">
        <f>N64+N66+N67+N69</f>
        <v>0.24791666666666665</v>
      </c>
      <c r="O71" s="662">
        <f>O64+O66+O67+O69</f>
        <v>0.2546666666666666</v>
      </c>
      <c r="P71" s="528">
        <f>O71-N71</f>
        <v>6.7499999999999505E-3</v>
      </c>
      <c r="R71" s="753"/>
      <c r="S71" s="753"/>
      <c r="T71" s="753"/>
      <c r="U71" s="753"/>
      <c r="V71" s="753"/>
      <c r="W71" s="753"/>
    </row>
    <row r="72" spans="1:23" x14ac:dyDescent="0.3">
      <c r="B72" s="51"/>
      <c r="C72" s="160"/>
      <c r="D72" s="160"/>
      <c r="E72" s="160"/>
      <c r="F72" s="479"/>
      <c r="G72" s="480"/>
      <c r="H72" s="480"/>
      <c r="I72" s="480"/>
      <c r="J72" s="483"/>
      <c r="K72" s="483"/>
      <c r="L72" s="483"/>
      <c r="M72" s="520"/>
      <c r="N72" s="707"/>
      <c r="O72" s="707"/>
      <c r="P72" s="706"/>
      <c r="R72" s="753"/>
      <c r="S72" s="753"/>
      <c r="T72" s="753"/>
      <c r="U72" s="753"/>
      <c r="V72" s="753"/>
      <c r="W72" s="753"/>
    </row>
    <row r="73" spans="1:23" ht="31.2" x14ac:dyDescent="0.3">
      <c r="B73" s="310" t="s">
        <v>331</v>
      </c>
      <c r="C73" s="55"/>
      <c r="D73" s="323" t="s">
        <v>143</v>
      </c>
      <c r="E73" s="323" t="s">
        <v>140</v>
      </c>
      <c r="F73" s="311">
        <v>5.0999999999999996</v>
      </c>
      <c r="G73" s="317">
        <v>4.9000000000000004</v>
      </c>
      <c r="H73" s="312">
        <v>0</v>
      </c>
      <c r="I73" s="312">
        <v>20</v>
      </c>
      <c r="J73" s="660">
        <f>(F73-H73)/(I73-H73)</f>
        <v>0.255</v>
      </c>
      <c r="K73" s="660">
        <f>(G73-H73)/(I73-H73)</f>
        <v>0.24500000000000002</v>
      </c>
      <c r="L73" s="661">
        <f>K73-J73</f>
        <v>-9.9999999999999811E-3</v>
      </c>
      <c r="M73" s="519">
        <v>0.16666666666666666</v>
      </c>
      <c r="N73" s="559">
        <f>J73*$M73</f>
        <v>4.2499999999999996E-2</v>
      </c>
      <c r="O73" s="559">
        <f>K73*$M73</f>
        <v>4.0833333333333333E-2</v>
      </c>
      <c r="P73" s="719">
        <f>O73-N73</f>
        <v>-1.6666666666666635E-3</v>
      </c>
    </row>
    <row r="74" spans="1:23" x14ac:dyDescent="0.3">
      <c r="B74" s="52"/>
      <c r="C74" s="160"/>
      <c r="D74" s="288"/>
      <c r="E74" s="160"/>
      <c r="F74" s="479"/>
      <c r="G74" s="480"/>
      <c r="H74" s="480"/>
      <c r="I74" s="480"/>
      <c r="J74" s="343"/>
      <c r="K74" s="343"/>
      <c r="L74" s="344"/>
      <c r="M74" s="519"/>
      <c r="N74" s="511"/>
      <c r="O74" s="511"/>
      <c r="P74" s="706"/>
    </row>
    <row r="75" spans="1:23" x14ac:dyDescent="0.3">
      <c r="B75" s="52"/>
      <c r="C75" s="298" t="s">
        <v>338</v>
      </c>
      <c r="D75" s="288"/>
      <c r="E75" s="160"/>
      <c r="F75" s="479"/>
      <c r="G75" s="480"/>
      <c r="H75" s="480"/>
      <c r="I75" s="480"/>
      <c r="J75" s="343"/>
      <c r="K75" s="343"/>
      <c r="L75" s="344"/>
      <c r="M75" s="519"/>
      <c r="N75" s="662">
        <f>N73</f>
        <v>4.2499999999999996E-2</v>
      </c>
      <c r="O75" s="662">
        <f>O73</f>
        <v>4.0833333333333333E-2</v>
      </c>
      <c r="P75" s="528">
        <f>O75-N75</f>
        <v>-1.6666666666666635E-3</v>
      </c>
    </row>
    <row r="76" spans="1:23" ht="16.2" thickBot="1" x14ac:dyDescent="0.35">
      <c r="B76" s="51"/>
      <c r="C76" s="160"/>
      <c r="D76" s="160"/>
      <c r="E76" s="160"/>
      <c r="F76" s="479"/>
      <c r="G76" s="480"/>
      <c r="H76" s="480"/>
      <c r="I76" s="480"/>
      <c r="J76" s="483"/>
      <c r="K76" s="483"/>
      <c r="L76" s="483"/>
      <c r="M76" s="712"/>
      <c r="N76" s="716"/>
      <c r="O76" s="716"/>
      <c r="P76" s="706"/>
    </row>
    <row r="77" spans="1:23" x14ac:dyDescent="0.3">
      <c r="B77" s="53" t="s">
        <v>2</v>
      </c>
      <c r="C77" s="54"/>
      <c r="D77" s="54"/>
      <c r="E77" s="54"/>
      <c r="F77" s="542"/>
      <c r="G77" s="543"/>
      <c r="H77" s="543"/>
      <c r="I77" s="543"/>
      <c r="J77" s="514"/>
      <c r="K77" s="514"/>
      <c r="L77" s="515"/>
      <c r="M77" s="520">
        <v>1</v>
      </c>
      <c r="N77" s="557">
        <f>N62+N71+N75</f>
        <v>0.46791666666666665</v>
      </c>
      <c r="O77" s="557">
        <f>O62+O71+O75</f>
        <v>0.47133333333333327</v>
      </c>
      <c r="P77" s="717">
        <f>O77-N77</f>
        <v>3.4166666666666234E-3</v>
      </c>
    </row>
    <row r="78" spans="1:23" x14ac:dyDescent="0.3">
      <c r="F78" s="160"/>
      <c r="G78" s="160"/>
    </row>
    <row r="79" spans="1:23" x14ac:dyDescent="0.3">
      <c r="A79" s="224" t="s">
        <v>215</v>
      </c>
      <c r="B79" s="224"/>
      <c r="C79" s="224"/>
      <c r="D79" s="224"/>
      <c r="E79" s="224"/>
      <c r="F79" s="224"/>
      <c r="G79" s="224"/>
      <c r="H79" s="224"/>
      <c r="I79" s="224"/>
      <c r="J79" s="224"/>
      <c r="K79" s="224"/>
      <c r="L79" s="224"/>
      <c r="M79" s="224"/>
      <c r="N79" s="224"/>
      <c r="O79" s="224"/>
      <c r="P79" s="224"/>
      <c r="R79" s="224"/>
      <c r="S79" s="224"/>
      <c r="T79" s="224"/>
      <c r="U79" s="224"/>
      <c r="V79" s="224"/>
      <c r="W79" s="224"/>
    </row>
    <row r="80" spans="1:23" ht="46.8" x14ac:dyDescent="0.3">
      <c r="B80" s="739" t="s">
        <v>93</v>
      </c>
      <c r="C80" s="740"/>
      <c r="D80" s="283" t="s">
        <v>95</v>
      </c>
      <c r="E80" s="284" t="s">
        <v>108</v>
      </c>
      <c r="F80" s="744" t="s">
        <v>109</v>
      </c>
      <c r="G80" s="745"/>
      <c r="H80" s="746" t="s">
        <v>110</v>
      </c>
      <c r="I80" s="746"/>
      <c r="J80" s="746" t="s">
        <v>114</v>
      </c>
      <c r="K80" s="746"/>
      <c r="L80" s="318" t="s">
        <v>172</v>
      </c>
      <c r="M80" s="332" t="s">
        <v>201</v>
      </c>
      <c r="N80" s="744" t="s">
        <v>333</v>
      </c>
      <c r="O80" s="745"/>
      <c r="P80" s="751"/>
    </row>
    <row r="81" spans="2:23" x14ac:dyDescent="0.3">
      <c r="B81" s="51"/>
      <c r="C81" s="160"/>
      <c r="D81" s="160"/>
      <c r="E81" s="160"/>
      <c r="F81" s="336" t="s">
        <v>28</v>
      </c>
      <c r="G81" s="289" t="s">
        <v>29</v>
      </c>
      <c r="H81" s="289" t="s">
        <v>112</v>
      </c>
      <c r="I81" s="289" t="s">
        <v>111</v>
      </c>
      <c r="J81" s="289" t="s">
        <v>28</v>
      </c>
      <c r="K81" s="289" t="s">
        <v>29</v>
      </c>
      <c r="L81" s="289"/>
      <c r="M81" s="333"/>
      <c r="N81" s="499" t="s">
        <v>28</v>
      </c>
      <c r="O81" s="669" t="s">
        <v>29</v>
      </c>
      <c r="P81" s="670" t="s">
        <v>371</v>
      </c>
    </row>
    <row r="82" spans="2:23" ht="16.2" thickBot="1" x14ac:dyDescent="0.35">
      <c r="B82" s="285" t="s">
        <v>190</v>
      </c>
      <c r="C82" s="286" t="s">
        <v>191</v>
      </c>
      <c r="D82" s="286" t="s">
        <v>192</v>
      </c>
      <c r="E82" s="286" t="s">
        <v>193</v>
      </c>
      <c r="F82" s="306" t="s">
        <v>194</v>
      </c>
      <c r="G82" s="287" t="s">
        <v>195</v>
      </c>
      <c r="H82" s="287" t="s">
        <v>196</v>
      </c>
      <c r="I82" s="287" t="s">
        <v>197</v>
      </c>
      <c r="J82" s="286" t="s">
        <v>198</v>
      </c>
      <c r="K82" s="286" t="s">
        <v>199</v>
      </c>
      <c r="L82" s="286" t="s">
        <v>200</v>
      </c>
      <c r="M82" s="334" t="s">
        <v>202</v>
      </c>
      <c r="N82" s="536" t="s">
        <v>341</v>
      </c>
      <c r="O82" s="667" t="s">
        <v>342</v>
      </c>
      <c r="P82" s="668" t="s">
        <v>370</v>
      </c>
    </row>
    <row r="83" spans="2:23" ht="31.2" x14ac:dyDescent="0.3">
      <c r="B83" s="310" t="s">
        <v>100</v>
      </c>
      <c r="C83" s="55" t="s">
        <v>94</v>
      </c>
      <c r="D83" s="323" t="s">
        <v>211</v>
      </c>
      <c r="E83" s="329" t="s">
        <v>140</v>
      </c>
      <c r="F83" s="337">
        <v>55</v>
      </c>
      <c r="G83" s="330">
        <v>57</v>
      </c>
      <c r="H83" s="331">
        <v>0</v>
      </c>
      <c r="I83" s="331">
        <v>100</v>
      </c>
      <c r="J83" s="327">
        <f>(F83-H83)/(I83-H83)</f>
        <v>0.55000000000000004</v>
      </c>
      <c r="K83" s="327">
        <f>(G83-H83)/(I83-H83)</f>
        <v>0.56999999999999995</v>
      </c>
      <c r="L83" s="328">
        <f>K83-J83</f>
        <v>1.9999999999999907E-2</v>
      </c>
      <c r="M83" s="562">
        <v>0.2</v>
      </c>
      <c r="N83" s="556">
        <f>J83*$M83</f>
        <v>0.11000000000000001</v>
      </c>
      <c r="O83" s="558">
        <f>K83*$M83</f>
        <v>0.11399999999999999</v>
      </c>
      <c r="P83" s="718">
        <f>O83-N83</f>
        <v>3.9999999999999758E-3</v>
      </c>
      <c r="R83" s="43"/>
      <c r="S83" s="41" t="s">
        <v>123</v>
      </c>
    </row>
    <row r="84" spans="2:23" x14ac:dyDescent="0.3">
      <c r="B84" s="51"/>
      <c r="C84" s="160"/>
      <c r="D84" s="160"/>
      <c r="E84" s="160"/>
      <c r="F84" s="305"/>
      <c r="G84" s="294"/>
      <c r="H84" s="295"/>
      <c r="I84" s="295"/>
      <c r="J84" s="324"/>
      <c r="K84" s="324"/>
      <c r="L84" s="324"/>
      <c r="M84" s="563"/>
      <c r="N84" s="563"/>
      <c r="O84" s="512"/>
      <c r="P84" s="706"/>
      <c r="R84" s="44"/>
      <c r="S84" s="41" t="s">
        <v>124</v>
      </c>
    </row>
    <row r="85" spans="2:23" ht="31.2" x14ac:dyDescent="0.3">
      <c r="B85" s="51"/>
      <c r="C85" s="160" t="s">
        <v>96</v>
      </c>
      <c r="D85" s="288" t="s">
        <v>144</v>
      </c>
      <c r="E85" s="160" t="s">
        <v>145</v>
      </c>
      <c r="F85" s="305">
        <v>10.5</v>
      </c>
      <c r="G85" s="294">
        <v>12.3</v>
      </c>
      <c r="H85" s="295">
        <v>0</v>
      </c>
      <c r="I85" s="295">
        <v>40</v>
      </c>
      <c r="J85" s="324">
        <f>(F85-H85)/(I85-H85)</f>
        <v>0.26250000000000001</v>
      </c>
      <c r="K85" s="324">
        <f>(G85-H85)/(I85-H85)</f>
        <v>0.3075</v>
      </c>
      <c r="L85" s="325">
        <f>K85-J85</f>
        <v>4.4999999999999984E-2</v>
      </c>
      <c r="M85" s="563">
        <v>0.2</v>
      </c>
      <c r="N85" s="523">
        <f>J85*$M85</f>
        <v>5.2500000000000005E-2</v>
      </c>
      <c r="O85" s="559">
        <f>K85*$M85</f>
        <v>6.1499999999999999E-2</v>
      </c>
      <c r="P85" s="347">
        <f>O85-N85</f>
        <v>8.9999999999999941E-3</v>
      </c>
      <c r="R85" s="45"/>
      <c r="S85" s="41" t="s">
        <v>122</v>
      </c>
    </row>
    <row r="86" spans="2:23" x14ac:dyDescent="0.3">
      <c r="B86" s="51"/>
      <c r="C86" s="160"/>
      <c r="D86" s="160"/>
      <c r="E86" s="160"/>
      <c r="F86" s="479"/>
      <c r="G86" s="480"/>
      <c r="H86" s="480"/>
      <c r="I86" s="480"/>
      <c r="J86" s="541"/>
      <c r="K86" s="541"/>
      <c r="L86" s="548"/>
      <c r="M86" s="563"/>
      <c r="N86" s="563"/>
      <c r="O86" s="512"/>
      <c r="P86" s="706"/>
    </row>
    <row r="87" spans="2:23" x14ac:dyDescent="0.3">
      <c r="B87" s="51"/>
      <c r="C87" s="298" t="s">
        <v>120</v>
      </c>
      <c r="D87" s="298"/>
      <c r="E87" s="298"/>
      <c r="F87" s="533"/>
      <c r="G87" s="534"/>
      <c r="H87" s="534"/>
      <c r="I87" s="534"/>
      <c r="J87" s="549"/>
      <c r="K87" s="549"/>
      <c r="L87" s="549"/>
      <c r="M87" s="563">
        <v>0.4</v>
      </c>
      <c r="N87" s="663">
        <f>N83+N85</f>
        <v>0.16250000000000003</v>
      </c>
      <c r="O87" s="665">
        <f>O83+O85</f>
        <v>0.17549999999999999</v>
      </c>
      <c r="P87" s="528">
        <f>O87-N87</f>
        <v>1.2999999999999956E-2</v>
      </c>
    </row>
    <row r="88" spans="2:23" x14ac:dyDescent="0.3">
      <c r="B88" s="51"/>
      <c r="C88" s="298"/>
      <c r="D88" s="298"/>
      <c r="E88" s="298"/>
      <c r="F88" s="533"/>
      <c r="G88" s="534"/>
      <c r="H88" s="534"/>
      <c r="I88" s="534"/>
      <c r="J88" s="549"/>
      <c r="K88" s="549"/>
      <c r="L88" s="550"/>
      <c r="M88" s="563"/>
      <c r="N88" s="564"/>
      <c r="O88" s="720"/>
      <c r="P88" s="706"/>
    </row>
    <row r="89" spans="2:23" ht="31.2" x14ac:dyDescent="0.3">
      <c r="B89" s="310" t="s">
        <v>101</v>
      </c>
      <c r="C89" s="55" t="s">
        <v>97</v>
      </c>
      <c r="D89" s="323" t="s">
        <v>146</v>
      </c>
      <c r="E89" s="323" t="s">
        <v>147</v>
      </c>
      <c r="F89" s="311">
        <v>53</v>
      </c>
      <c r="G89" s="317">
        <v>45</v>
      </c>
      <c r="H89" s="312">
        <v>0</v>
      </c>
      <c r="I89" s="312">
        <v>75</v>
      </c>
      <c r="J89" s="327">
        <f>(F89-H89)/(I89-H89)</f>
        <v>0.70666666666666667</v>
      </c>
      <c r="K89" s="327">
        <f>(G89-H89)/(I89-H89)</f>
        <v>0.6</v>
      </c>
      <c r="L89" s="328">
        <f>K89-J89</f>
        <v>-0.10666666666666669</v>
      </c>
      <c r="M89" s="565">
        <v>0.2</v>
      </c>
      <c r="N89" s="523">
        <f>J89*$M89</f>
        <v>0.14133333333333334</v>
      </c>
      <c r="O89" s="559">
        <f>K89*$M89</f>
        <v>0.12</v>
      </c>
      <c r="P89" s="719">
        <f>O89-N89</f>
        <v>-2.1333333333333343E-2</v>
      </c>
      <c r="R89" s="753" t="s">
        <v>212</v>
      </c>
      <c r="S89" s="753"/>
      <c r="T89" s="753"/>
      <c r="U89" s="753"/>
      <c r="V89" s="753"/>
      <c r="W89" s="753"/>
    </row>
    <row r="90" spans="2:23" x14ac:dyDescent="0.3">
      <c r="B90" s="51"/>
      <c r="C90" s="160"/>
      <c r="D90" s="160"/>
      <c r="E90" s="160"/>
      <c r="F90" s="305"/>
      <c r="G90" s="294"/>
      <c r="H90" s="295"/>
      <c r="I90" s="295"/>
      <c r="J90" s="324"/>
      <c r="K90" s="324"/>
      <c r="L90" s="324"/>
      <c r="M90" s="563"/>
      <c r="N90" s="563"/>
      <c r="O90" s="512"/>
      <c r="P90" s="706"/>
      <c r="R90" s="753"/>
      <c r="S90" s="753"/>
      <c r="T90" s="753"/>
      <c r="U90" s="753"/>
      <c r="V90" s="753"/>
      <c r="W90" s="753"/>
    </row>
    <row r="91" spans="2:23" x14ac:dyDescent="0.3">
      <c r="B91" s="51"/>
      <c r="C91" s="160" t="s">
        <v>98</v>
      </c>
      <c r="D91" s="288" t="s">
        <v>148</v>
      </c>
      <c r="E91" s="288" t="s">
        <v>140</v>
      </c>
      <c r="F91" s="305">
        <v>31</v>
      </c>
      <c r="G91" s="294">
        <v>30</v>
      </c>
      <c r="H91" s="295">
        <v>0</v>
      </c>
      <c r="I91" s="295">
        <v>70</v>
      </c>
      <c r="J91" s="324">
        <f>(F91-H91)/(I91-H91)</f>
        <v>0.44285714285714284</v>
      </c>
      <c r="K91" s="324">
        <f>(G91-H91)/(I91-H91)</f>
        <v>0.42857142857142855</v>
      </c>
      <c r="L91" s="325">
        <f>K91-J91</f>
        <v>-1.428571428571429E-2</v>
      </c>
      <c r="M91" s="563">
        <v>0.2</v>
      </c>
      <c r="N91" s="523">
        <f>J91*$M91</f>
        <v>8.8571428571428579E-2</v>
      </c>
      <c r="O91" s="559">
        <f>K91*$M91</f>
        <v>8.5714285714285715E-2</v>
      </c>
      <c r="P91" s="347">
        <f>O91-N91</f>
        <v>-2.8571428571428636E-3</v>
      </c>
      <c r="R91" s="753"/>
      <c r="S91" s="753"/>
      <c r="T91" s="753"/>
      <c r="U91" s="753"/>
      <c r="V91" s="753"/>
      <c r="W91" s="753"/>
    </row>
    <row r="92" spans="2:23" x14ac:dyDescent="0.3">
      <c r="B92" s="51"/>
      <c r="C92" s="160"/>
      <c r="D92" s="160"/>
      <c r="E92" s="160"/>
      <c r="F92" s="305"/>
      <c r="G92" s="294"/>
      <c r="H92" s="295"/>
      <c r="I92" s="295"/>
      <c r="J92" s="324"/>
      <c r="K92" s="324"/>
      <c r="L92" s="324"/>
      <c r="M92" s="563"/>
      <c r="N92" s="563"/>
      <c r="O92" s="512"/>
      <c r="P92" s="706"/>
      <c r="R92" s="753"/>
      <c r="S92" s="753"/>
      <c r="T92" s="753"/>
      <c r="U92" s="753"/>
      <c r="V92" s="753"/>
      <c r="W92" s="753"/>
    </row>
    <row r="93" spans="2:23" x14ac:dyDescent="0.3">
      <c r="B93" s="51"/>
      <c r="C93" s="160" t="s">
        <v>99</v>
      </c>
      <c r="D93" s="540" t="s">
        <v>343</v>
      </c>
      <c r="E93" s="160"/>
      <c r="F93" s="305"/>
      <c r="G93" s="294"/>
      <c r="H93" s="295"/>
      <c r="I93" s="295"/>
      <c r="J93" s="324"/>
      <c r="K93" s="324"/>
      <c r="L93" s="325"/>
      <c r="M93" s="563"/>
      <c r="N93" s="523"/>
      <c r="O93" s="559"/>
      <c r="P93" s="706"/>
      <c r="R93" s="753"/>
      <c r="S93" s="753"/>
      <c r="T93" s="753"/>
      <c r="U93" s="753"/>
      <c r="V93" s="753"/>
      <c r="W93" s="753"/>
    </row>
    <row r="94" spans="2:23" x14ac:dyDescent="0.3">
      <c r="B94" s="51"/>
      <c r="C94" s="160"/>
      <c r="D94" s="160"/>
      <c r="E94" s="160"/>
      <c r="F94" s="479"/>
      <c r="G94" s="480"/>
      <c r="H94" s="480"/>
      <c r="I94" s="480"/>
      <c r="J94" s="541"/>
      <c r="K94" s="541"/>
      <c r="L94" s="541"/>
      <c r="M94" s="563"/>
      <c r="N94" s="563"/>
      <c r="O94" s="512"/>
      <c r="P94" s="706"/>
      <c r="R94" s="753"/>
      <c r="S94" s="753"/>
      <c r="T94" s="753"/>
      <c r="U94" s="753"/>
      <c r="V94" s="753"/>
      <c r="W94" s="753"/>
    </row>
    <row r="95" spans="2:23" x14ac:dyDescent="0.3">
      <c r="B95" s="51"/>
      <c r="C95" s="298" t="s">
        <v>121</v>
      </c>
      <c r="D95" s="298"/>
      <c r="E95" s="298"/>
      <c r="F95" s="533"/>
      <c r="G95" s="534"/>
      <c r="H95" s="534"/>
      <c r="I95" s="534"/>
      <c r="J95" s="549"/>
      <c r="K95" s="549"/>
      <c r="L95" s="550"/>
      <c r="M95" s="563">
        <v>0.4</v>
      </c>
      <c r="N95" s="663">
        <f>N89+N91</f>
        <v>0.22990476190476192</v>
      </c>
      <c r="O95" s="665">
        <f>O89+O91</f>
        <v>0.20571428571428571</v>
      </c>
      <c r="P95" s="528">
        <f>O95-N95</f>
        <v>-2.4190476190476207E-2</v>
      </c>
      <c r="R95" s="753"/>
      <c r="S95" s="753"/>
      <c r="T95" s="753"/>
      <c r="U95" s="753"/>
      <c r="V95" s="753"/>
      <c r="W95" s="753"/>
    </row>
    <row r="96" spans="2:23" x14ac:dyDescent="0.3">
      <c r="B96" s="51"/>
      <c r="C96" s="160"/>
      <c r="D96" s="160"/>
      <c r="E96" s="160"/>
      <c r="F96" s="479"/>
      <c r="G96" s="480"/>
      <c r="H96" s="480"/>
      <c r="I96" s="480"/>
      <c r="J96" s="541"/>
      <c r="K96" s="541"/>
      <c r="L96" s="541"/>
      <c r="M96" s="563"/>
      <c r="N96" s="564"/>
      <c r="O96" s="720"/>
      <c r="P96" s="706"/>
      <c r="R96" s="753"/>
      <c r="S96" s="753"/>
      <c r="T96" s="753"/>
      <c r="U96" s="753"/>
      <c r="V96" s="753"/>
      <c r="W96" s="753"/>
    </row>
    <row r="97" spans="1:23" ht="48.45" customHeight="1" x14ac:dyDescent="0.3">
      <c r="B97" s="310" t="s">
        <v>331</v>
      </c>
      <c r="C97" s="55"/>
      <c r="D97" s="323" t="s">
        <v>149</v>
      </c>
      <c r="E97" s="323" t="s">
        <v>140</v>
      </c>
      <c r="F97" s="311">
        <v>56</v>
      </c>
      <c r="G97" s="317">
        <v>52</v>
      </c>
      <c r="H97" s="312">
        <v>0</v>
      </c>
      <c r="I97" s="312">
        <v>100</v>
      </c>
      <c r="J97" s="658">
        <f>(F97-H97)/(I97-H97)</f>
        <v>0.56000000000000005</v>
      </c>
      <c r="K97" s="658">
        <f>(G97-H97)/(I97-H97)</f>
        <v>0.52</v>
      </c>
      <c r="L97" s="659">
        <f>K97-J97</f>
        <v>-4.0000000000000036E-2</v>
      </c>
      <c r="M97" s="565">
        <v>0.2</v>
      </c>
      <c r="N97" s="523">
        <f>J97*$M97</f>
        <v>0.11200000000000002</v>
      </c>
      <c r="O97" s="559">
        <f>K97*$M97</f>
        <v>0.10400000000000001</v>
      </c>
      <c r="P97" s="719">
        <f>O97-N97</f>
        <v>-8.0000000000000071E-3</v>
      </c>
      <c r="R97" s="753"/>
      <c r="S97" s="753"/>
      <c r="T97" s="753"/>
      <c r="U97" s="753"/>
      <c r="V97" s="753"/>
      <c r="W97" s="753"/>
    </row>
    <row r="98" spans="1:23" ht="16.95" customHeight="1" x14ac:dyDescent="0.3">
      <c r="B98" s="52"/>
      <c r="C98" s="160"/>
      <c r="D98" s="288"/>
      <c r="E98" s="160"/>
      <c r="F98" s="479"/>
      <c r="G98" s="480"/>
      <c r="H98" s="480"/>
      <c r="I98" s="480"/>
      <c r="J98" s="343"/>
      <c r="K98" s="343"/>
      <c r="L98" s="344"/>
      <c r="M98" s="516"/>
      <c r="N98" s="516"/>
      <c r="O98" s="511"/>
      <c r="P98" s="706"/>
      <c r="R98" s="338"/>
      <c r="S98" s="338"/>
      <c r="T98" s="338"/>
      <c r="U98" s="338"/>
      <c r="V98" s="338"/>
      <c r="W98" s="338"/>
    </row>
    <row r="99" spans="1:23" ht="21" customHeight="1" x14ac:dyDescent="0.3">
      <c r="B99" s="52"/>
      <c r="C99" s="298" t="s">
        <v>338</v>
      </c>
      <c r="D99" s="288"/>
      <c r="E99" s="160"/>
      <c r="F99" s="479"/>
      <c r="G99" s="480"/>
      <c r="H99" s="480"/>
      <c r="I99" s="480"/>
      <c r="J99" s="343"/>
      <c r="K99" s="343"/>
      <c r="L99" s="344"/>
      <c r="M99" s="516"/>
      <c r="N99" s="527">
        <f>N97</f>
        <v>0.11200000000000002</v>
      </c>
      <c r="O99" s="662">
        <f>O97</f>
        <v>0.10400000000000001</v>
      </c>
      <c r="P99" s="528">
        <f>O99-N99</f>
        <v>-8.0000000000000071E-3</v>
      </c>
      <c r="R99" s="338"/>
      <c r="S99" s="338"/>
      <c r="T99" s="338"/>
      <c r="U99" s="338"/>
      <c r="V99" s="338"/>
      <c r="W99" s="338"/>
    </row>
    <row r="100" spans="1:23" ht="16.2" thickBot="1" x14ac:dyDescent="0.35">
      <c r="B100" s="690"/>
      <c r="C100" s="691"/>
      <c r="D100" s="691"/>
      <c r="E100" s="691"/>
      <c r="F100" s="709"/>
      <c r="G100" s="710"/>
      <c r="H100" s="710"/>
      <c r="I100" s="710"/>
      <c r="J100" s="721"/>
      <c r="K100" s="721"/>
      <c r="L100" s="721"/>
      <c r="M100" s="722"/>
      <c r="N100" s="722"/>
      <c r="O100" s="723"/>
      <c r="P100" s="706"/>
    </row>
    <row r="101" spans="1:23" x14ac:dyDescent="0.3">
      <c r="B101" s="53" t="s">
        <v>2</v>
      </c>
      <c r="C101" s="54"/>
      <c r="D101" s="54"/>
      <c r="E101" s="54"/>
      <c r="F101" s="542"/>
      <c r="G101" s="543"/>
      <c r="H101" s="543"/>
      <c r="I101" s="543"/>
      <c r="J101" s="544"/>
      <c r="K101" s="544"/>
      <c r="L101" s="545"/>
      <c r="M101" s="566">
        <v>1</v>
      </c>
      <c r="N101" s="664">
        <f>N87+N95+N99</f>
        <v>0.50440476190476191</v>
      </c>
      <c r="O101" s="570">
        <f>O87+O95+O99</f>
        <v>0.48521428571428571</v>
      </c>
      <c r="P101" s="717">
        <f>O101-N101</f>
        <v>-1.9190476190476202E-2</v>
      </c>
    </row>
    <row r="102" spans="1:23" x14ac:dyDescent="0.3">
      <c r="J102" s="48"/>
      <c r="K102" s="48"/>
      <c r="L102" s="50"/>
      <c r="M102" s="47"/>
      <c r="N102" s="47"/>
      <c r="O102" s="47"/>
    </row>
    <row r="103" spans="1:23" x14ac:dyDescent="0.3">
      <c r="A103" s="220" t="s">
        <v>1</v>
      </c>
      <c r="B103" s="220"/>
      <c r="C103" s="220"/>
      <c r="D103" s="220"/>
      <c r="E103" s="220"/>
      <c r="F103" s="220"/>
      <c r="G103" s="220"/>
      <c r="H103" s="220"/>
      <c r="I103" s="220"/>
      <c r="J103" s="220"/>
      <c r="K103" s="220"/>
      <c r="L103" s="220"/>
      <c r="M103" s="220"/>
      <c r="N103" s="220"/>
      <c r="O103" s="220"/>
      <c r="P103" s="220"/>
      <c r="R103" s="220"/>
      <c r="S103" s="220"/>
      <c r="T103" s="220"/>
      <c r="U103" s="220"/>
      <c r="V103" s="220"/>
      <c r="W103" s="220"/>
    </row>
    <row r="104" spans="1:23" ht="46.8" x14ac:dyDescent="0.3">
      <c r="B104" s="739" t="s">
        <v>93</v>
      </c>
      <c r="C104" s="740"/>
      <c r="D104" s="283" t="s">
        <v>95</v>
      </c>
      <c r="E104" s="284" t="s">
        <v>108</v>
      </c>
      <c r="F104" s="744" t="s">
        <v>109</v>
      </c>
      <c r="G104" s="745"/>
      <c r="H104" s="746" t="s">
        <v>110</v>
      </c>
      <c r="I104" s="746"/>
      <c r="J104" s="746" t="s">
        <v>114</v>
      </c>
      <c r="K104" s="746"/>
      <c r="L104" s="318" t="s">
        <v>172</v>
      </c>
      <c r="M104" s="319" t="s">
        <v>201</v>
      </c>
      <c r="N104" s="744" t="s">
        <v>333</v>
      </c>
      <c r="O104" s="745"/>
      <c r="P104" s="751"/>
    </row>
    <row r="105" spans="1:23" x14ac:dyDescent="0.3">
      <c r="B105" s="51"/>
      <c r="C105" s="160"/>
      <c r="D105" s="160"/>
      <c r="E105" s="160"/>
      <c r="F105" s="336" t="s">
        <v>28</v>
      </c>
      <c r="G105" s="289" t="s">
        <v>29</v>
      </c>
      <c r="H105" s="289" t="s">
        <v>112</v>
      </c>
      <c r="I105" s="289" t="s">
        <v>111</v>
      </c>
      <c r="J105" s="289" t="s">
        <v>28</v>
      </c>
      <c r="K105" s="289" t="s">
        <v>29</v>
      </c>
      <c r="L105" s="289"/>
      <c r="M105" s="322"/>
      <c r="N105" s="499" t="s">
        <v>28</v>
      </c>
      <c r="O105" s="669" t="s">
        <v>29</v>
      </c>
      <c r="P105" s="670" t="s">
        <v>371</v>
      </c>
      <c r="R105" s="43"/>
      <c r="S105" s="41" t="s">
        <v>123</v>
      </c>
    </row>
    <row r="106" spans="1:23" ht="16.2" thickBot="1" x14ac:dyDescent="0.35">
      <c r="B106" s="307" t="s">
        <v>190</v>
      </c>
      <c r="C106" s="301" t="s">
        <v>191</v>
      </c>
      <c r="D106" s="301" t="s">
        <v>192</v>
      </c>
      <c r="E106" s="301" t="s">
        <v>193</v>
      </c>
      <c r="F106" s="303" t="s">
        <v>194</v>
      </c>
      <c r="G106" s="302" t="s">
        <v>195</v>
      </c>
      <c r="H106" s="302" t="s">
        <v>196</v>
      </c>
      <c r="I106" s="302" t="s">
        <v>197</v>
      </c>
      <c r="J106" s="301" t="s">
        <v>198</v>
      </c>
      <c r="K106" s="301" t="s">
        <v>199</v>
      </c>
      <c r="L106" s="301" t="s">
        <v>200</v>
      </c>
      <c r="M106" s="308" t="s">
        <v>202</v>
      </c>
      <c r="N106" s="536" t="s">
        <v>341</v>
      </c>
      <c r="O106" s="667" t="s">
        <v>342</v>
      </c>
      <c r="P106" s="668" t="s">
        <v>370</v>
      </c>
      <c r="R106" s="44"/>
      <c r="S106" s="41" t="s">
        <v>124</v>
      </c>
    </row>
    <row r="107" spans="1:23" ht="31.2" x14ac:dyDescent="0.3">
      <c r="B107" s="52" t="s">
        <v>100</v>
      </c>
      <c r="C107" s="160" t="s">
        <v>94</v>
      </c>
      <c r="D107" s="288" t="s">
        <v>125</v>
      </c>
      <c r="E107" s="289" t="s">
        <v>126</v>
      </c>
      <c r="F107" s="304">
        <v>97</v>
      </c>
      <c r="G107" s="290">
        <v>89</v>
      </c>
      <c r="H107" s="291">
        <v>0</v>
      </c>
      <c r="I107" s="291">
        <v>100</v>
      </c>
      <c r="J107" s="324">
        <f>(F107-H107)/(I107-H107)</f>
        <v>0.97</v>
      </c>
      <c r="K107" s="324">
        <f>(G107-H107)/(I107-H107)</f>
        <v>0.89</v>
      </c>
      <c r="L107" s="325">
        <f>K107-J107</f>
        <v>-7.999999999999996E-2</v>
      </c>
      <c r="M107" s="518">
        <v>0.16666666666666666</v>
      </c>
      <c r="N107" s="558">
        <f>J107*$M107</f>
        <v>0.16166666666666665</v>
      </c>
      <c r="O107" s="558">
        <f>K107*$M107</f>
        <v>0.14833333333333332</v>
      </c>
      <c r="P107" s="718">
        <f>O107-N107</f>
        <v>-1.3333333333333336E-2</v>
      </c>
      <c r="R107" s="45"/>
      <c r="S107" s="41" t="s">
        <v>122</v>
      </c>
    </row>
    <row r="108" spans="1:23" x14ac:dyDescent="0.3">
      <c r="B108" s="51"/>
      <c r="C108" s="160"/>
      <c r="D108" s="160"/>
      <c r="E108" s="160"/>
      <c r="F108" s="305"/>
      <c r="G108" s="294"/>
      <c r="H108" s="295"/>
      <c r="I108" s="295"/>
      <c r="J108" s="324"/>
      <c r="K108" s="324"/>
      <c r="L108" s="324"/>
      <c r="M108" s="519"/>
      <c r="N108" s="511"/>
      <c r="O108" s="511"/>
      <c r="P108" s="706"/>
    </row>
    <row r="109" spans="1:23" x14ac:dyDescent="0.3">
      <c r="B109" s="51"/>
      <c r="C109" s="160" t="s">
        <v>96</v>
      </c>
      <c r="D109" s="160" t="s">
        <v>103</v>
      </c>
      <c r="E109" s="160" t="s">
        <v>115</v>
      </c>
      <c r="F109" s="305">
        <v>0.89</v>
      </c>
      <c r="G109" s="294">
        <v>0.99</v>
      </c>
      <c r="H109" s="295">
        <v>2</v>
      </c>
      <c r="I109" s="295">
        <v>0</v>
      </c>
      <c r="J109" s="324">
        <f>1- ((F109-I109)/(H109-I109))</f>
        <v>0.55499999999999994</v>
      </c>
      <c r="K109" s="324">
        <f>1-((G109-I109)/(H109-I109))</f>
        <v>0.505</v>
      </c>
      <c r="L109" s="325">
        <f>K109-J109</f>
        <v>-4.9999999999999933E-2</v>
      </c>
      <c r="M109" s="519">
        <v>0.16666666666666666</v>
      </c>
      <c r="N109" s="559">
        <f>J109*$M109</f>
        <v>9.2499999999999985E-2</v>
      </c>
      <c r="O109" s="559">
        <f>K109*$M109</f>
        <v>8.4166666666666667E-2</v>
      </c>
      <c r="P109" s="347">
        <f>O109-N109</f>
        <v>-8.3333333333333176E-3</v>
      </c>
    </row>
    <row r="110" spans="1:23" x14ac:dyDescent="0.3">
      <c r="B110" s="51"/>
      <c r="C110" s="160"/>
      <c r="D110" s="160"/>
      <c r="E110" s="160"/>
      <c r="F110" s="479"/>
      <c r="G110" s="480"/>
      <c r="H110" s="480"/>
      <c r="I110" s="480"/>
      <c r="J110" s="541"/>
      <c r="K110" s="541"/>
      <c r="L110" s="548"/>
      <c r="M110" s="519"/>
      <c r="N110" s="511"/>
      <c r="O110" s="511"/>
      <c r="P110" s="706"/>
    </row>
    <row r="111" spans="1:23" x14ac:dyDescent="0.3">
      <c r="B111" s="51"/>
      <c r="C111" s="298" t="s">
        <v>120</v>
      </c>
      <c r="D111" s="298"/>
      <c r="E111" s="298"/>
      <c r="F111" s="533"/>
      <c r="G111" s="534"/>
      <c r="H111" s="534"/>
      <c r="I111" s="534"/>
      <c r="J111" s="343"/>
      <c r="K111" s="343"/>
      <c r="L111" s="343"/>
      <c r="M111" s="519">
        <v>0.33</v>
      </c>
      <c r="N111" s="662">
        <f>N107+N109</f>
        <v>0.25416666666666665</v>
      </c>
      <c r="O111" s="662">
        <f>O107+O109</f>
        <v>0.23249999999999998</v>
      </c>
      <c r="P111" s="528">
        <f>O111-N111</f>
        <v>-2.1666666666666667E-2</v>
      </c>
    </row>
    <row r="112" spans="1:23" x14ac:dyDescent="0.3">
      <c r="B112" s="315"/>
      <c r="C112" s="342"/>
      <c r="D112" s="342"/>
      <c r="E112" s="342"/>
      <c r="F112" s="492"/>
      <c r="G112" s="535"/>
      <c r="H112" s="535"/>
      <c r="I112" s="535"/>
      <c r="J112" s="614"/>
      <c r="K112" s="614"/>
      <c r="L112" s="614"/>
      <c r="M112" s="520"/>
      <c r="N112" s="707"/>
      <c r="O112" s="707"/>
      <c r="P112" s="706"/>
      <c r="R112" s="753" t="s">
        <v>209</v>
      </c>
      <c r="S112" s="753"/>
      <c r="T112" s="753"/>
      <c r="U112" s="753"/>
      <c r="V112" s="753"/>
      <c r="W112" s="753"/>
    </row>
    <row r="113" spans="1:23" ht="31.2" x14ac:dyDescent="0.3">
      <c r="B113" s="310" t="s">
        <v>101</v>
      </c>
      <c r="C113" s="55" t="s">
        <v>97</v>
      </c>
      <c r="D113" s="323" t="s">
        <v>127</v>
      </c>
      <c r="E113" s="323" t="s">
        <v>128</v>
      </c>
      <c r="F113" s="311">
        <v>29</v>
      </c>
      <c r="G113" s="317">
        <v>26</v>
      </c>
      <c r="H113" s="312">
        <v>0</v>
      </c>
      <c r="I113" s="312">
        <v>35</v>
      </c>
      <c r="J113" s="327">
        <f>(F113-H113)/(I113-H113)</f>
        <v>0.82857142857142863</v>
      </c>
      <c r="K113" s="327">
        <f>(G113-H113)/(I113-H113)</f>
        <v>0.74285714285714288</v>
      </c>
      <c r="L113" s="328">
        <f>K113-J113</f>
        <v>-8.5714285714285743E-2</v>
      </c>
      <c r="M113" s="519">
        <v>0.16666666666666666</v>
      </c>
      <c r="N113" s="559">
        <f>J113*$M113</f>
        <v>0.1380952380952381</v>
      </c>
      <c r="O113" s="559">
        <f>K113*$M113</f>
        <v>0.12380952380952381</v>
      </c>
      <c r="P113" s="719">
        <f>O113-N113</f>
        <v>-1.428571428571429E-2</v>
      </c>
      <c r="R113" s="753"/>
      <c r="S113" s="753"/>
      <c r="T113" s="753"/>
      <c r="U113" s="753"/>
      <c r="V113" s="753"/>
      <c r="W113" s="753"/>
    </row>
    <row r="114" spans="1:23" x14ac:dyDescent="0.3">
      <c r="B114" s="51"/>
      <c r="C114" s="160"/>
      <c r="D114" s="160"/>
      <c r="E114" s="160"/>
      <c r="F114" s="305"/>
      <c r="G114" s="294"/>
      <c r="H114" s="295"/>
      <c r="I114" s="295"/>
      <c r="J114" s="324"/>
      <c r="K114" s="324"/>
      <c r="L114" s="324"/>
      <c r="M114" s="519"/>
      <c r="N114" s="511"/>
      <c r="O114" s="511"/>
      <c r="P114" s="706"/>
      <c r="R114" s="753"/>
      <c r="S114" s="753"/>
      <c r="T114" s="753"/>
      <c r="U114" s="753"/>
      <c r="V114" s="753"/>
      <c r="W114" s="753"/>
    </row>
    <row r="115" spans="1:23" ht="31.2" x14ac:dyDescent="0.3">
      <c r="B115" s="51"/>
      <c r="C115" s="160" t="s">
        <v>98</v>
      </c>
      <c r="D115" s="288" t="s">
        <v>129</v>
      </c>
      <c r="E115" s="160" t="s">
        <v>130</v>
      </c>
      <c r="F115" s="305">
        <v>30</v>
      </c>
      <c r="G115" s="294">
        <v>31</v>
      </c>
      <c r="H115" s="295">
        <v>0</v>
      </c>
      <c r="I115" s="295">
        <v>50</v>
      </c>
      <c r="J115" s="324">
        <f>(F115-H115)/(I115-H115)</f>
        <v>0.6</v>
      </c>
      <c r="K115" s="324">
        <f>(G115-H115)/(I115-H115)</f>
        <v>0.62</v>
      </c>
      <c r="L115" s="325">
        <f>K115-J115</f>
        <v>2.0000000000000018E-2</v>
      </c>
      <c r="M115" s="519">
        <v>0.16666666666666666</v>
      </c>
      <c r="N115" s="559">
        <f>J115*$M115</f>
        <v>9.9999999999999992E-2</v>
      </c>
      <c r="O115" s="559">
        <f>K115*$M115</f>
        <v>0.10333333333333333</v>
      </c>
      <c r="P115" s="347">
        <f>O115-N115</f>
        <v>3.3333333333333409E-3</v>
      </c>
      <c r="R115" s="753"/>
      <c r="S115" s="753"/>
      <c r="T115" s="753"/>
      <c r="U115" s="753"/>
      <c r="V115" s="753"/>
      <c r="W115" s="753"/>
    </row>
    <row r="116" spans="1:23" x14ac:dyDescent="0.3">
      <c r="B116" s="51"/>
      <c r="C116" s="160"/>
      <c r="D116" s="160"/>
      <c r="E116" s="160"/>
      <c r="F116" s="305"/>
      <c r="G116" s="294"/>
      <c r="H116" s="295"/>
      <c r="I116" s="295"/>
      <c r="J116" s="324"/>
      <c r="K116" s="324"/>
      <c r="L116" s="324"/>
      <c r="M116" s="519"/>
      <c r="N116" s="511"/>
      <c r="O116" s="511"/>
      <c r="P116" s="706"/>
      <c r="R116" s="753"/>
      <c r="S116" s="753"/>
      <c r="T116" s="753"/>
      <c r="U116" s="753"/>
      <c r="V116" s="753"/>
      <c r="W116" s="753"/>
    </row>
    <row r="117" spans="1:23" x14ac:dyDescent="0.3">
      <c r="B117" s="51"/>
      <c r="C117" s="160" t="s">
        <v>99</v>
      </c>
      <c r="D117" s="160" t="s">
        <v>106</v>
      </c>
      <c r="E117" s="160" t="s">
        <v>119</v>
      </c>
      <c r="F117" s="305">
        <v>5.0999999999999996</v>
      </c>
      <c r="G117" s="294">
        <v>6.2</v>
      </c>
      <c r="H117" s="295">
        <v>0</v>
      </c>
      <c r="I117" s="295">
        <v>25</v>
      </c>
      <c r="J117" s="324">
        <f>(F117-H117)/(I117-H117)</f>
        <v>0.20399999999999999</v>
      </c>
      <c r="K117" s="324">
        <f>(G117-H117)/(I117-H117)</f>
        <v>0.248</v>
      </c>
      <c r="L117" s="325">
        <f>K117-J117</f>
        <v>4.4000000000000011E-2</v>
      </c>
      <c r="M117" s="519">
        <v>0.16666666666666666</v>
      </c>
      <c r="N117" s="559">
        <f>J117*$M117</f>
        <v>3.3999999999999996E-2</v>
      </c>
      <c r="O117" s="559">
        <f>K117*$M117</f>
        <v>4.1333333333333333E-2</v>
      </c>
      <c r="P117" s="347">
        <f>O117-N117</f>
        <v>7.3333333333333375E-3</v>
      </c>
      <c r="R117" s="753"/>
      <c r="S117" s="753"/>
      <c r="T117" s="753"/>
      <c r="U117" s="753"/>
      <c r="V117" s="753"/>
      <c r="W117" s="753"/>
    </row>
    <row r="118" spans="1:23" x14ac:dyDescent="0.3">
      <c r="B118" s="51"/>
      <c r="C118" s="160"/>
      <c r="D118" s="160"/>
      <c r="E118" s="160"/>
      <c r="F118" s="479"/>
      <c r="G118" s="480"/>
      <c r="H118" s="480"/>
      <c r="I118" s="480"/>
      <c r="J118" s="541"/>
      <c r="K118" s="541"/>
      <c r="L118" s="541"/>
      <c r="M118" s="519"/>
      <c r="N118" s="511"/>
      <c r="O118" s="511"/>
      <c r="P118" s="706"/>
      <c r="R118" s="753"/>
      <c r="S118" s="753"/>
      <c r="T118" s="753"/>
      <c r="U118" s="753"/>
      <c r="V118" s="753"/>
      <c r="W118" s="753"/>
    </row>
    <row r="119" spans="1:23" x14ac:dyDescent="0.3">
      <c r="B119" s="51"/>
      <c r="C119" s="298" t="s">
        <v>121</v>
      </c>
      <c r="D119" s="298"/>
      <c r="E119" s="298"/>
      <c r="F119" s="533"/>
      <c r="G119" s="534"/>
      <c r="H119" s="534"/>
      <c r="I119" s="534"/>
      <c r="J119" s="549"/>
      <c r="K119" s="549"/>
      <c r="L119" s="550"/>
      <c r="M119" s="519">
        <v>0.5</v>
      </c>
      <c r="N119" s="662">
        <f>N113+N115+N117</f>
        <v>0.27209523809523806</v>
      </c>
      <c r="O119" s="662">
        <f>O113+O115+O117</f>
        <v>0.26847619047619048</v>
      </c>
      <c r="P119" s="528">
        <f>O119-N119</f>
        <v>-3.6190476190475773E-3</v>
      </c>
      <c r="R119" s="753"/>
      <c r="S119" s="753"/>
      <c r="T119" s="753"/>
      <c r="U119" s="753"/>
      <c r="V119" s="753"/>
      <c r="W119" s="753"/>
    </row>
    <row r="120" spans="1:23" x14ac:dyDescent="0.3">
      <c r="B120" s="315"/>
      <c r="C120" s="342"/>
      <c r="D120" s="342"/>
      <c r="E120" s="342"/>
      <c r="F120" s="492"/>
      <c r="G120" s="535"/>
      <c r="H120" s="535"/>
      <c r="I120" s="535"/>
      <c r="J120" s="614"/>
      <c r="K120" s="614"/>
      <c r="L120" s="614"/>
      <c r="M120" s="520"/>
      <c r="N120" s="707"/>
      <c r="O120" s="707"/>
      <c r="P120" s="706"/>
      <c r="R120" s="753"/>
      <c r="S120" s="753"/>
      <c r="T120" s="753"/>
      <c r="U120" s="753"/>
      <c r="V120" s="753"/>
      <c r="W120" s="753"/>
    </row>
    <row r="121" spans="1:23" ht="46.8" x14ac:dyDescent="0.3">
      <c r="B121" s="310" t="s">
        <v>331</v>
      </c>
      <c r="C121" s="55"/>
      <c r="D121" s="323" t="s">
        <v>131</v>
      </c>
      <c r="E121" s="323" t="s">
        <v>132</v>
      </c>
      <c r="F121" s="311">
        <v>39</v>
      </c>
      <c r="G121" s="317">
        <v>33</v>
      </c>
      <c r="H121" s="312">
        <v>0</v>
      </c>
      <c r="I121" s="312">
        <v>100</v>
      </c>
      <c r="J121" s="658">
        <f>(F121-H121)/(I121-H121)</f>
        <v>0.39</v>
      </c>
      <c r="K121" s="658">
        <f>(G121-H121)/(I121-H121)</f>
        <v>0.33</v>
      </c>
      <c r="L121" s="659">
        <f>K121-J121</f>
        <v>-0.06</v>
      </c>
      <c r="M121" s="519">
        <v>0.16666666666666666</v>
      </c>
      <c r="N121" s="559">
        <f>J121*$M121</f>
        <v>6.5000000000000002E-2</v>
      </c>
      <c r="O121" s="559">
        <f>K121*$M121</f>
        <v>5.5E-2</v>
      </c>
      <c r="P121" s="719">
        <f>O121-N121</f>
        <v>-1.0000000000000002E-2</v>
      </c>
      <c r="R121" s="753"/>
      <c r="S121" s="753"/>
      <c r="T121" s="753"/>
      <c r="U121" s="753"/>
      <c r="V121" s="753"/>
      <c r="W121" s="753"/>
    </row>
    <row r="122" spans="1:23" x14ac:dyDescent="0.3">
      <c r="B122" s="52"/>
      <c r="C122" s="160"/>
      <c r="D122" s="288"/>
      <c r="E122" s="160"/>
      <c r="F122" s="479"/>
      <c r="G122" s="480"/>
      <c r="H122" s="480"/>
      <c r="I122" s="480"/>
      <c r="J122" s="343"/>
      <c r="K122" s="343"/>
      <c r="L122" s="344"/>
      <c r="M122" s="519"/>
      <c r="N122" s="511"/>
      <c r="O122" s="511"/>
      <c r="P122" s="706"/>
      <c r="R122" s="753"/>
      <c r="S122" s="753"/>
      <c r="T122" s="753"/>
      <c r="U122" s="753"/>
      <c r="V122" s="753"/>
      <c r="W122" s="753"/>
    </row>
    <row r="123" spans="1:23" x14ac:dyDescent="0.3">
      <c r="B123" s="52"/>
      <c r="C123" s="298" t="s">
        <v>338</v>
      </c>
      <c r="D123" s="288"/>
      <c r="E123" s="160"/>
      <c r="F123" s="479"/>
      <c r="G123" s="480"/>
      <c r="H123" s="480"/>
      <c r="I123" s="480"/>
      <c r="J123" s="343"/>
      <c r="K123" s="343"/>
      <c r="L123" s="344"/>
      <c r="M123" s="519"/>
      <c r="N123" s="662">
        <f>N121</f>
        <v>6.5000000000000002E-2</v>
      </c>
      <c r="O123" s="662">
        <f>O121</f>
        <v>5.5E-2</v>
      </c>
      <c r="P123" s="528">
        <f>O123-N123</f>
        <v>-1.0000000000000002E-2</v>
      </c>
      <c r="R123" s="753"/>
      <c r="S123" s="753"/>
      <c r="T123" s="753"/>
      <c r="U123" s="753"/>
      <c r="V123" s="753"/>
      <c r="W123" s="753"/>
    </row>
    <row r="124" spans="1:23" ht="16.2" thickBot="1" x14ac:dyDescent="0.35">
      <c r="B124" s="51"/>
      <c r="C124" s="160"/>
      <c r="D124" s="160"/>
      <c r="E124" s="160"/>
      <c r="F124" s="51"/>
      <c r="G124" s="160"/>
      <c r="H124" s="160"/>
      <c r="I124" s="160"/>
      <c r="J124" s="326"/>
      <c r="K124" s="326"/>
      <c r="L124" s="326"/>
      <c r="M124" s="519"/>
      <c r="N124" s="511"/>
      <c r="O124" s="511"/>
      <c r="P124" s="706"/>
      <c r="R124" s="753"/>
      <c r="S124" s="753"/>
      <c r="T124" s="753"/>
      <c r="U124" s="753"/>
      <c r="V124" s="753"/>
      <c r="W124" s="753"/>
    </row>
    <row r="125" spans="1:23" x14ac:dyDescent="0.3">
      <c r="B125" s="53" t="s">
        <v>2</v>
      </c>
      <c r="C125" s="54"/>
      <c r="D125" s="54"/>
      <c r="E125" s="54"/>
      <c r="F125" s="309"/>
      <c r="G125" s="54"/>
      <c r="H125" s="54"/>
      <c r="I125" s="54"/>
      <c r="J125" s="544"/>
      <c r="K125" s="544"/>
      <c r="L125" s="545"/>
      <c r="M125" s="522">
        <v>1</v>
      </c>
      <c r="N125" s="724">
        <f>N111+N119+N123</f>
        <v>0.59126190476190477</v>
      </c>
      <c r="O125" s="724">
        <f>O111+O119+O123</f>
        <v>0.55597619047619051</v>
      </c>
      <c r="P125" s="717">
        <f>O125-N125</f>
        <v>-3.5285714285714254E-2</v>
      </c>
    </row>
    <row r="126" spans="1:23" x14ac:dyDescent="0.3">
      <c r="F126" s="160"/>
      <c r="G126" s="160"/>
      <c r="H126" s="160"/>
      <c r="I126" s="160"/>
    </row>
    <row r="127" spans="1:23" x14ac:dyDescent="0.3">
      <c r="A127" s="228" t="s">
        <v>13</v>
      </c>
      <c r="B127" s="228"/>
      <c r="C127" s="228"/>
      <c r="D127" s="228"/>
      <c r="E127" s="228"/>
      <c r="F127" s="228"/>
      <c r="G127" s="228"/>
      <c r="H127" s="228"/>
      <c r="I127" s="228"/>
      <c r="J127" s="228"/>
      <c r="K127" s="228"/>
      <c r="L127" s="228"/>
      <c r="M127" s="228"/>
      <c r="N127" s="228"/>
      <c r="O127" s="228"/>
      <c r="P127" s="228"/>
      <c r="R127" s="228"/>
      <c r="S127" s="228"/>
      <c r="T127" s="228"/>
      <c r="U127" s="228"/>
      <c r="V127" s="228"/>
      <c r="W127" s="228"/>
    </row>
    <row r="128" spans="1:23" ht="46.8" x14ac:dyDescent="0.3">
      <c r="B128" s="739" t="s">
        <v>93</v>
      </c>
      <c r="C128" s="740"/>
      <c r="D128" s="283" t="s">
        <v>95</v>
      </c>
      <c r="E128" s="284" t="s">
        <v>108</v>
      </c>
      <c r="F128" s="744" t="s">
        <v>109</v>
      </c>
      <c r="G128" s="745"/>
      <c r="H128" s="746" t="s">
        <v>110</v>
      </c>
      <c r="I128" s="746"/>
      <c r="J128" s="746" t="s">
        <v>114</v>
      </c>
      <c r="K128" s="746"/>
      <c r="L128" s="318" t="s">
        <v>172</v>
      </c>
      <c r="M128" s="332" t="s">
        <v>201</v>
      </c>
      <c r="N128" s="744" t="s">
        <v>333</v>
      </c>
      <c r="O128" s="745"/>
      <c r="P128" s="751"/>
    </row>
    <row r="129" spans="2:23" x14ac:dyDescent="0.3">
      <c r="B129" s="51"/>
      <c r="C129" s="160"/>
      <c r="D129" s="160"/>
      <c r="E129" s="160"/>
      <c r="F129" s="336" t="s">
        <v>28</v>
      </c>
      <c r="G129" s="289" t="s">
        <v>29</v>
      </c>
      <c r="H129" s="289" t="s">
        <v>112</v>
      </c>
      <c r="I129" s="289" t="s">
        <v>111</v>
      </c>
      <c r="J129" s="289" t="s">
        <v>28</v>
      </c>
      <c r="K129" s="289" t="s">
        <v>29</v>
      </c>
      <c r="L129" s="289"/>
      <c r="M129" s="333"/>
      <c r="N129" s="499" t="s">
        <v>28</v>
      </c>
      <c r="O129" s="669" t="s">
        <v>29</v>
      </c>
      <c r="P129" s="670" t="s">
        <v>371</v>
      </c>
    </row>
    <row r="130" spans="2:23" ht="16.2" thickBot="1" x14ac:dyDescent="0.35">
      <c r="B130" s="307" t="s">
        <v>190</v>
      </c>
      <c r="C130" s="301" t="s">
        <v>191</v>
      </c>
      <c r="D130" s="301" t="s">
        <v>192</v>
      </c>
      <c r="E130" s="301" t="s">
        <v>193</v>
      </c>
      <c r="F130" s="303" t="s">
        <v>194</v>
      </c>
      <c r="G130" s="302" t="s">
        <v>195</v>
      </c>
      <c r="H130" s="302" t="s">
        <v>196</v>
      </c>
      <c r="I130" s="302" t="s">
        <v>197</v>
      </c>
      <c r="J130" s="301" t="s">
        <v>198</v>
      </c>
      <c r="K130" s="301" t="s">
        <v>199</v>
      </c>
      <c r="L130" s="301" t="s">
        <v>200</v>
      </c>
      <c r="M130" s="335" t="s">
        <v>202</v>
      </c>
      <c r="N130" s="536" t="s">
        <v>341</v>
      </c>
      <c r="O130" s="667" t="s">
        <v>342</v>
      </c>
      <c r="P130" s="668" t="s">
        <v>370</v>
      </c>
    </row>
    <row r="131" spans="2:23" x14ac:dyDescent="0.3">
      <c r="B131" s="52" t="s">
        <v>100</v>
      </c>
      <c r="C131" s="160" t="s">
        <v>94</v>
      </c>
      <c r="D131" s="288" t="s">
        <v>214</v>
      </c>
      <c r="E131" s="289" t="s">
        <v>151</v>
      </c>
      <c r="F131" s="304">
        <v>35</v>
      </c>
      <c r="G131" s="290">
        <v>30</v>
      </c>
      <c r="H131" s="291">
        <v>2000</v>
      </c>
      <c r="I131" s="291">
        <v>0</v>
      </c>
      <c r="J131" s="324">
        <f>1-((F131-I131)/(H131-I131))</f>
        <v>0.98250000000000004</v>
      </c>
      <c r="K131" s="324">
        <f>1-((G131-I131)/(H131-I131))</f>
        <v>0.98499999999999999</v>
      </c>
      <c r="L131" s="325">
        <f>K131-J131</f>
        <v>2.4999999999999467E-3</v>
      </c>
      <c r="M131" s="567">
        <v>8.3333333333333329E-2</v>
      </c>
      <c r="N131" s="558">
        <f>J131*$M131</f>
        <v>8.1875000000000003E-2</v>
      </c>
      <c r="O131" s="558">
        <f>K131*$M131</f>
        <v>8.2083333333333328E-2</v>
      </c>
      <c r="P131" s="718">
        <f>O131-N131</f>
        <v>2.0833333333332427E-4</v>
      </c>
      <c r="R131" s="43"/>
      <c r="S131" s="41" t="s">
        <v>123</v>
      </c>
    </row>
    <row r="132" spans="2:23" x14ac:dyDescent="0.3">
      <c r="B132" s="52"/>
      <c r="C132" s="160"/>
      <c r="D132" s="288" t="s">
        <v>150</v>
      </c>
      <c r="E132" s="289" t="s">
        <v>152</v>
      </c>
      <c r="F132" s="304">
        <v>18.5</v>
      </c>
      <c r="G132" s="290">
        <v>13.9</v>
      </c>
      <c r="H132" s="291">
        <v>15</v>
      </c>
      <c r="I132" s="291">
        <v>30</v>
      </c>
      <c r="J132" s="324">
        <f>(F132-H132)/(I132-H132)</f>
        <v>0.23333333333333334</v>
      </c>
      <c r="K132" s="324">
        <f>(MAX(G132,H132)-H132)/(I132-H132)</f>
        <v>0</v>
      </c>
      <c r="L132" s="325">
        <f>K132-J132</f>
        <v>-0.23333333333333334</v>
      </c>
      <c r="M132" s="568">
        <v>8.3333333333333329E-2</v>
      </c>
      <c r="N132" s="559">
        <f>J132*$M132</f>
        <v>1.9444444444444445E-2</v>
      </c>
      <c r="O132" s="559">
        <f>K132*$M132</f>
        <v>0</v>
      </c>
      <c r="P132" s="347">
        <f>O132-N132</f>
        <v>-1.9444444444444445E-2</v>
      </c>
      <c r="R132" s="44"/>
      <c r="S132" s="41" t="s">
        <v>124</v>
      </c>
    </row>
    <row r="133" spans="2:23" x14ac:dyDescent="0.3">
      <c r="B133" s="51"/>
      <c r="C133" s="160"/>
      <c r="D133" s="160"/>
      <c r="E133" s="160"/>
      <c r="F133" s="305"/>
      <c r="G133" s="294"/>
      <c r="H133" s="295"/>
      <c r="I133" s="295"/>
      <c r="J133" s="324"/>
      <c r="K133" s="324"/>
      <c r="L133" s="324"/>
      <c r="M133" s="568"/>
      <c r="N133" s="512"/>
      <c r="O133" s="512"/>
      <c r="P133" s="706"/>
      <c r="R133" s="45"/>
      <c r="S133" s="41" t="s">
        <v>122</v>
      </c>
    </row>
    <row r="134" spans="2:23" x14ac:dyDescent="0.3">
      <c r="B134" s="51"/>
      <c r="C134" s="160" t="s">
        <v>96</v>
      </c>
      <c r="D134" s="288" t="s">
        <v>153</v>
      </c>
      <c r="E134" s="160" t="s">
        <v>154</v>
      </c>
      <c r="F134" s="305">
        <v>3.5</v>
      </c>
      <c r="G134" s="294">
        <v>3.7</v>
      </c>
      <c r="H134" s="295">
        <v>4</v>
      </c>
      <c r="I134" s="295">
        <v>0.1</v>
      </c>
      <c r="J134" s="324">
        <f>1-((F134-I134)/(H134-I134))</f>
        <v>0.12820512820512819</v>
      </c>
      <c r="K134" s="324">
        <f>1-((G134-I134)/(H134-I134))</f>
        <v>7.6923076923076872E-2</v>
      </c>
      <c r="L134" s="325">
        <f>K134-J134</f>
        <v>-5.1282051282051322E-2</v>
      </c>
      <c r="M134" s="568">
        <v>0.16666666666666666</v>
      </c>
      <c r="N134" s="559">
        <f>J134*$M134</f>
        <v>2.1367521367521364E-2</v>
      </c>
      <c r="O134" s="559">
        <f>K134*$M134</f>
        <v>1.2820512820512811E-2</v>
      </c>
      <c r="P134" s="347">
        <f>O134-N134</f>
        <v>-8.5470085470085531E-3</v>
      </c>
    </row>
    <row r="135" spans="2:23" x14ac:dyDescent="0.3">
      <c r="B135" s="51"/>
      <c r="C135" s="160"/>
      <c r="D135" s="160"/>
      <c r="E135" s="160"/>
      <c r="F135" s="479"/>
      <c r="G135" s="480"/>
      <c r="H135" s="480"/>
      <c r="I135" s="480"/>
      <c r="J135" s="541"/>
      <c r="K135" s="541"/>
      <c r="L135" s="548"/>
      <c r="M135" s="568"/>
      <c r="N135" s="512"/>
      <c r="O135" s="512"/>
      <c r="P135" s="706"/>
    </row>
    <row r="136" spans="2:23" x14ac:dyDescent="0.3">
      <c r="B136" s="51"/>
      <c r="C136" s="298" t="s">
        <v>120</v>
      </c>
      <c r="D136" s="298"/>
      <c r="E136" s="298"/>
      <c r="F136" s="533"/>
      <c r="G136" s="534"/>
      <c r="H136" s="534"/>
      <c r="I136" s="534"/>
      <c r="J136" s="549"/>
      <c r="K136" s="549"/>
      <c r="L136" s="549"/>
      <c r="M136" s="568">
        <v>0.33</v>
      </c>
      <c r="N136" s="665">
        <f>N131+N132+N134</f>
        <v>0.12268696581196581</v>
      </c>
      <c r="O136" s="665">
        <f>O131+O132+O134</f>
        <v>9.4903846153846144E-2</v>
      </c>
      <c r="P136" s="528">
        <f>O136-N136</f>
        <v>-2.7783119658119665E-2</v>
      </c>
    </row>
    <row r="137" spans="2:23" x14ac:dyDescent="0.3">
      <c r="B137" s="315"/>
      <c r="C137" s="316"/>
      <c r="D137" s="316"/>
      <c r="E137" s="316"/>
      <c r="F137" s="531"/>
      <c r="G137" s="532"/>
      <c r="H137" s="532"/>
      <c r="I137" s="532"/>
      <c r="J137" s="546"/>
      <c r="K137" s="546"/>
      <c r="L137" s="547"/>
      <c r="M137" s="569"/>
      <c r="N137" s="720"/>
      <c r="O137" s="720"/>
      <c r="P137" s="706"/>
      <c r="R137" s="753" t="s">
        <v>213</v>
      </c>
      <c r="S137" s="753"/>
      <c r="T137" s="753"/>
      <c r="U137" s="753"/>
      <c r="V137" s="753"/>
      <c r="W137" s="753"/>
    </row>
    <row r="138" spans="2:23" ht="62.4" x14ac:dyDescent="0.3">
      <c r="B138" s="310" t="s">
        <v>101</v>
      </c>
      <c r="C138" s="55" t="s">
        <v>97</v>
      </c>
      <c r="D138" s="323" t="s">
        <v>104</v>
      </c>
      <c r="E138" s="323" t="s">
        <v>155</v>
      </c>
      <c r="F138" s="311">
        <v>3</v>
      </c>
      <c r="G138" s="317">
        <v>2</v>
      </c>
      <c r="H138" s="312">
        <v>0</v>
      </c>
      <c r="I138" s="312">
        <v>10</v>
      </c>
      <c r="J138" s="327">
        <f>(F138-H138)/(I138-H138)</f>
        <v>0.3</v>
      </c>
      <c r="K138" s="327">
        <f>(G138-H138)/(I138-H138)</f>
        <v>0.2</v>
      </c>
      <c r="L138" s="328">
        <f>K138-J138</f>
        <v>-9.9999999999999978E-2</v>
      </c>
      <c r="M138" s="568">
        <v>0.16666666666666666</v>
      </c>
      <c r="N138" s="559">
        <f>J138*$M138</f>
        <v>4.9999999999999996E-2</v>
      </c>
      <c r="O138" s="559">
        <f>K138*$M138</f>
        <v>3.3333333333333333E-2</v>
      </c>
      <c r="P138" s="719">
        <f>O138-N138</f>
        <v>-1.6666666666666663E-2</v>
      </c>
      <c r="R138" s="753"/>
      <c r="S138" s="753"/>
      <c r="T138" s="753"/>
      <c r="U138" s="753"/>
      <c r="V138" s="753"/>
      <c r="W138" s="753"/>
    </row>
    <row r="139" spans="2:23" x14ac:dyDescent="0.3">
      <c r="B139" s="51"/>
      <c r="C139" s="160"/>
      <c r="D139" s="160"/>
      <c r="E139" s="160"/>
      <c r="F139" s="305"/>
      <c r="G139" s="294"/>
      <c r="H139" s="295"/>
      <c r="I139" s="295"/>
      <c r="J139" s="324"/>
      <c r="K139" s="324"/>
      <c r="L139" s="324"/>
      <c r="M139" s="568"/>
      <c r="N139" s="512"/>
      <c r="O139" s="512"/>
      <c r="P139" s="706"/>
      <c r="R139" s="753"/>
      <c r="S139" s="753"/>
      <c r="T139" s="753"/>
      <c r="U139" s="753"/>
      <c r="V139" s="753"/>
      <c r="W139" s="753"/>
    </row>
    <row r="140" spans="2:23" ht="31.2" x14ac:dyDescent="0.3">
      <c r="B140" s="51"/>
      <c r="C140" s="160" t="s">
        <v>98</v>
      </c>
      <c r="D140" s="288" t="s">
        <v>156</v>
      </c>
      <c r="E140" s="288" t="s">
        <v>157</v>
      </c>
      <c r="F140" s="305">
        <v>121</v>
      </c>
      <c r="G140" s="294">
        <v>105</v>
      </c>
      <c r="H140" s="295">
        <v>50</v>
      </c>
      <c r="I140" s="295">
        <v>300</v>
      </c>
      <c r="J140" s="324">
        <f>(F140-H140)/(I140-H140)</f>
        <v>0.28399999999999997</v>
      </c>
      <c r="K140" s="324">
        <f>(G140-H140)/(I140-H140)</f>
        <v>0.22</v>
      </c>
      <c r="L140" s="325">
        <f>K140-J140</f>
        <v>-6.3999999999999974E-2</v>
      </c>
      <c r="M140" s="568">
        <v>0.16666666666666666</v>
      </c>
      <c r="N140" s="559">
        <f>J140*$M140</f>
        <v>4.7333333333333324E-2</v>
      </c>
      <c r="O140" s="559">
        <f>K140*$M140</f>
        <v>3.6666666666666667E-2</v>
      </c>
      <c r="P140" s="347">
        <f>O140-N140</f>
        <v>-1.0666666666666658E-2</v>
      </c>
      <c r="R140" s="753"/>
      <c r="S140" s="753"/>
      <c r="T140" s="753"/>
      <c r="U140" s="753"/>
      <c r="V140" s="753"/>
      <c r="W140" s="753"/>
    </row>
    <row r="141" spans="2:23" x14ac:dyDescent="0.3">
      <c r="B141" s="51"/>
      <c r="C141" s="160"/>
      <c r="D141" s="160"/>
      <c r="E141" s="160"/>
      <c r="F141" s="305"/>
      <c r="G141" s="294"/>
      <c r="H141" s="295"/>
      <c r="I141" s="295"/>
      <c r="J141" s="324"/>
      <c r="K141" s="324"/>
      <c r="L141" s="324"/>
      <c r="M141" s="568"/>
      <c r="N141" s="512"/>
      <c r="O141" s="512"/>
      <c r="P141" s="706"/>
      <c r="R141" s="753"/>
      <c r="S141" s="753"/>
      <c r="T141" s="753"/>
      <c r="U141" s="753"/>
      <c r="V141" s="753"/>
      <c r="W141" s="753"/>
    </row>
    <row r="142" spans="2:23" x14ac:dyDescent="0.3">
      <c r="B142" s="51"/>
      <c r="C142" s="160" t="s">
        <v>99</v>
      </c>
      <c r="D142" s="160" t="s">
        <v>158</v>
      </c>
      <c r="E142" s="160" t="s">
        <v>159</v>
      </c>
      <c r="F142" s="305">
        <v>1.5</v>
      </c>
      <c r="G142" s="294">
        <v>1.55</v>
      </c>
      <c r="H142" s="295">
        <v>10</v>
      </c>
      <c r="I142" s="295">
        <v>0</v>
      </c>
      <c r="J142" s="324">
        <f>1-((F142-I142)/(H142-I142))</f>
        <v>0.85</v>
      </c>
      <c r="K142" s="324">
        <f>1-((G142-I142)/(H142-I142))</f>
        <v>0.84499999999999997</v>
      </c>
      <c r="L142" s="325">
        <f>K142-J142</f>
        <v>-5.0000000000000044E-3</v>
      </c>
      <c r="M142" s="568">
        <v>0.16666666666666666</v>
      </c>
      <c r="N142" s="559">
        <f>J142*$M142</f>
        <v>0.14166666666666666</v>
      </c>
      <c r="O142" s="559">
        <f>K142*$M142</f>
        <v>0.14083333333333331</v>
      </c>
      <c r="P142" s="347">
        <f>O142-N142</f>
        <v>-8.3333333333335258E-4</v>
      </c>
      <c r="R142" s="753"/>
      <c r="S142" s="753"/>
      <c r="T142" s="753"/>
      <c r="U142" s="753"/>
      <c r="V142" s="753"/>
      <c r="W142" s="753"/>
    </row>
    <row r="143" spans="2:23" x14ac:dyDescent="0.3">
      <c r="B143" s="51"/>
      <c r="C143" s="160"/>
      <c r="D143" s="160"/>
      <c r="E143" s="160"/>
      <c r="F143" s="479"/>
      <c r="G143" s="480"/>
      <c r="H143" s="480"/>
      <c r="I143" s="480"/>
      <c r="J143" s="541"/>
      <c r="K143" s="541"/>
      <c r="L143" s="541"/>
      <c r="M143" s="568"/>
      <c r="N143" s="512"/>
      <c r="O143" s="512"/>
      <c r="P143" s="706"/>
      <c r="R143" s="753"/>
      <c r="S143" s="753"/>
      <c r="T143" s="753"/>
      <c r="U143" s="753"/>
      <c r="V143" s="753"/>
      <c r="W143" s="753"/>
    </row>
    <row r="144" spans="2:23" x14ac:dyDescent="0.3">
      <c r="B144" s="51"/>
      <c r="C144" s="298" t="s">
        <v>121</v>
      </c>
      <c r="D144" s="298"/>
      <c r="E144" s="298"/>
      <c r="F144" s="533"/>
      <c r="G144" s="534"/>
      <c r="H144" s="534"/>
      <c r="I144" s="534"/>
      <c r="J144" s="549"/>
      <c r="K144" s="549"/>
      <c r="L144" s="550"/>
      <c r="M144" s="568">
        <v>0.5</v>
      </c>
      <c r="N144" s="665">
        <f>N138+N140+N142</f>
        <v>0.23899999999999999</v>
      </c>
      <c r="O144" s="665">
        <f>O138+O140+O142</f>
        <v>0.21083333333333332</v>
      </c>
      <c r="P144" s="528">
        <f>O144-N144</f>
        <v>-2.8166666666666673E-2</v>
      </c>
      <c r="R144" s="753"/>
      <c r="S144" s="753"/>
      <c r="T144" s="753"/>
      <c r="U144" s="753"/>
      <c r="V144" s="753"/>
      <c r="W144" s="753"/>
    </row>
    <row r="145" spans="2:23" x14ac:dyDescent="0.3">
      <c r="B145" s="315"/>
      <c r="C145" s="342"/>
      <c r="D145" s="342"/>
      <c r="E145" s="342"/>
      <c r="F145" s="492"/>
      <c r="G145" s="535"/>
      <c r="H145" s="535"/>
      <c r="I145" s="535"/>
      <c r="J145" s="614"/>
      <c r="K145" s="614"/>
      <c r="L145" s="614"/>
      <c r="M145" s="569"/>
      <c r="N145" s="720"/>
      <c r="O145" s="720"/>
      <c r="P145" s="706"/>
      <c r="R145" s="753"/>
      <c r="S145" s="753"/>
      <c r="T145" s="753"/>
      <c r="U145" s="753"/>
      <c r="V145" s="753"/>
      <c r="W145" s="753"/>
    </row>
    <row r="146" spans="2:23" x14ac:dyDescent="0.3">
      <c r="B146" s="310" t="s">
        <v>331</v>
      </c>
      <c r="C146" s="55"/>
      <c r="D146" s="323" t="s">
        <v>160</v>
      </c>
      <c r="E146" s="323" t="s">
        <v>140</v>
      </c>
      <c r="F146" s="311">
        <v>35</v>
      </c>
      <c r="G146" s="317">
        <v>29</v>
      </c>
      <c r="H146" s="312">
        <v>10</v>
      </c>
      <c r="I146" s="312">
        <v>60</v>
      </c>
      <c r="J146" s="658">
        <f>(F146-H146)/(I146-H146)</f>
        <v>0.5</v>
      </c>
      <c r="K146" s="658">
        <f>(G146-H146)/(I146-H146)</f>
        <v>0.38</v>
      </c>
      <c r="L146" s="659">
        <f>K146-J146</f>
        <v>-0.12</v>
      </c>
      <c r="M146" s="568">
        <v>0.16666666666666666</v>
      </c>
      <c r="N146" s="559">
        <f>J146*$M146</f>
        <v>8.3333333333333329E-2</v>
      </c>
      <c r="O146" s="559">
        <f>K146*$M146</f>
        <v>6.3333333333333325E-2</v>
      </c>
      <c r="P146" s="719">
        <f>O146-N146</f>
        <v>-2.0000000000000004E-2</v>
      </c>
    </row>
    <row r="147" spans="2:23" x14ac:dyDescent="0.3">
      <c r="B147" s="52"/>
      <c r="C147" s="160"/>
      <c r="D147" s="288"/>
      <c r="E147" s="160"/>
      <c r="F147" s="479"/>
      <c r="G147" s="480"/>
      <c r="H147" s="480"/>
      <c r="I147" s="480"/>
      <c r="J147" s="343"/>
      <c r="K147" s="343"/>
      <c r="L147" s="344"/>
      <c r="M147" s="519"/>
      <c r="N147" s="511"/>
      <c r="O147" s="511"/>
      <c r="P147" s="706"/>
    </row>
    <row r="148" spans="2:23" x14ac:dyDescent="0.3">
      <c r="B148" s="52"/>
      <c r="C148" s="298" t="s">
        <v>338</v>
      </c>
      <c r="D148" s="288"/>
      <c r="E148" s="160"/>
      <c r="F148" s="479"/>
      <c r="G148" s="480"/>
      <c r="H148" s="480"/>
      <c r="I148" s="480"/>
      <c r="J148" s="343"/>
      <c r="K148" s="343"/>
      <c r="L148" s="344"/>
      <c r="M148" s="519"/>
      <c r="N148" s="662">
        <f>N146</f>
        <v>8.3333333333333329E-2</v>
      </c>
      <c r="O148" s="662">
        <f>O146</f>
        <v>6.3333333333333325E-2</v>
      </c>
      <c r="P148" s="528">
        <f>O148-N148</f>
        <v>-2.0000000000000004E-2</v>
      </c>
    </row>
    <row r="149" spans="2:23" ht="16.2" thickBot="1" x14ac:dyDescent="0.35">
      <c r="B149" s="690"/>
      <c r="C149" s="691"/>
      <c r="D149" s="691"/>
      <c r="E149" s="691"/>
      <c r="F149" s="709"/>
      <c r="G149" s="710"/>
      <c r="H149" s="710"/>
      <c r="I149" s="710"/>
      <c r="J149" s="721"/>
      <c r="K149" s="721"/>
      <c r="L149" s="721"/>
      <c r="M149" s="725"/>
      <c r="N149" s="723"/>
      <c r="O149" s="723"/>
      <c r="P149" s="706"/>
    </row>
    <row r="150" spans="2:23" x14ac:dyDescent="0.3">
      <c r="B150" s="53" t="s">
        <v>2</v>
      </c>
      <c r="C150" s="54"/>
      <c r="D150" s="54"/>
      <c r="E150" s="54"/>
      <c r="F150" s="542"/>
      <c r="G150" s="543"/>
      <c r="H150" s="543"/>
      <c r="I150" s="543"/>
      <c r="J150" s="544"/>
      <c r="K150" s="544"/>
      <c r="L150" s="545"/>
      <c r="M150" s="569">
        <v>1</v>
      </c>
      <c r="N150" s="570">
        <f>N136+N144+N148</f>
        <v>0.44502029914529911</v>
      </c>
      <c r="O150" s="570">
        <f>O136+O144+O148</f>
        <v>0.36907051282051284</v>
      </c>
      <c r="P150" s="717">
        <f>O150-N150</f>
        <v>-7.5949786324786273E-2</v>
      </c>
    </row>
  </sheetData>
  <mergeCells count="36">
    <mergeCell ref="B128:C128"/>
    <mergeCell ref="F128:G128"/>
    <mergeCell ref="H128:I128"/>
    <mergeCell ref="J128:K128"/>
    <mergeCell ref="B4:C4"/>
    <mergeCell ref="F4:G4"/>
    <mergeCell ref="H4:I4"/>
    <mergeCell ref="J4:K4"/>
    <mergeCell ref="B55:C55"/>
    <mergeCell ref="F55:G55"/>
    <mergeCell ref="H55:I55"/>
    <mergeCell ref="J55:K55"/>
    <mergeCell ref="B80:C80"/>
    <mergeCell ref="F80:G80"/>
    <mergeCell ref="H80:I80"/>
    <mergeCell ref="J80:K80"/>
    <mergeCell ref="B30:C30"/>
    <mergeCell ref="F30:G30"/>
    <mergeCell ref="H30:I30"/>
    <mergeCell ref="J30:K30"/>
    <mergeCell ref="B104:C104"/>
    <mergeCell ref="F104:G104"/>
    <mergeCell ref="H104:I104"/>
    <mergeCell ref="J104:K104"/>
    <mergeCell ref="N4:P4"/>
    <mergeCell ref="R137:W145"/>
    <mergeCell ref="R11:W25"/>
    <mergeCell ref="R38:W47"/>
    <mergeCell ref="R64:W72"/>
    <mergeCell ref="R89:W97"/>
    <mergeCell ref="R112:W124"/>
    <mergeCell ref="N30:P30"/>
    <mergeCell ref="N55:P55"/>
    <mergeCell ref="N80:P80"/>
    <mergeCell ref="N104:P104"/>
    <mergeCell ref="N128:P12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21423-0031-1D4B-AD94-BF49E477D9FE}">
  <dimension ref="A1:K18"/>
  <sheetViews>
    <sheetView workbookViewId="0"/>
  </sheetViews>
  <sheetFormatPr defaultColWidth="10.77734375" defaultRowHeight="14.4" x14ac:dyDescent="0.3"/>
  <cols>
    <col min="1" max="1" width="6" customWidth="1"/>
    <col min="2" max="2" width="5.77734375" customWidth="1"/>
    <col min="3" max="3" width="40.33203125" customWidth="1"/>
    <col min="4" max="9" width="7.33203125" customWidth="1"/>
    <col min="11" max="11" width="97.109375" customWidth="1"/>
  </cols>
  <sheetData>
    <row r="1" spans="1:11" x14ac:dyDescent="0.3">
      <c r="A1" s="3" t="s">
        <v>332</v>
      </c>
    </row>
    <row r="3" spans="1:11" ht="73.05" customHeight="1" thickBot="1" x14ac:dyDescent="0.35">
      <c r="B3" s="411"/>
      <c r="C3" s="412"/>
      <c r="D3" s="429" t="s">
        <v>0</v>
      </c>
      <c r="E3" s="413" t="s">
        <v>14</v>
      </c>
      <c r="F3" s="413" t="s">
        <v>7</v>
      </c>
      <c r="G3" s="414" t="s">
        <v>215</v>
      </c>
      <c r="H3" s="413" t="s">
        <v>1</v>
      </c>
      <c r="I3" s="414" t="s">
        <v>13</v>
      </c>
    </row>
    <row r="4" spans="1:11" x14ac:dyDescent="0.3">
      <c r="B4" s="415" t="s">
        <v>166</v>
      </c>
      <c r="C4" s="416"/>
      <c r="D4" s="430">
        <f>'Condition Stage 3'!H27</f>
        <v>0.67074074074074064</v>
      </c>
      <c r="E4" s="417">
        <f>'Condition Stage 3'!H53</f>
        <v>0.62610398860398853</v>
      </c>
      <c r="F4" s="417">
        <f>'Condition Stage 3'!H79</f>
        <v>0.46791666666666665</v>
      </c>
      <c r="G4" s="417">
        <f>'Condition Stage 3'!H104</f>
        <v>0.50440476190476191</v>
      </c>
      <c r="H4" s="417">
        <f>'Condition Stage 3'!H129</f>
        <v>0.59126190476190477</v>
      </c>
      <c r="I4" s="418">
        <f>'Condition Stage 3'!H155</f>
        <v>0.44502029914529911</v>
      </c>
    </row>
    <row r="5" spans="1:11" x14ac:dyDescent="0.3">
      <c r="B5" s="242"/>
      <c r="C5" s="237"/>
      <c r="D5" s="431"/>
      <c r="E5" s="419"/>
      <c r="F5" s="419"/>
      <c r="G5" s="419"/>
      <c r="H5" s="419"/>
      <c r="I5" s="420"/>
    </row>
    <row r="6" spans="1:11" x14ac:dyDescent="0.3">
      <c r="B6" s="390"/>
      <c r="C6" s="237" t="s">
        <v>168</v>
      </c>
      <c r="D6" s="431">
        <f>'Condition Stage 3'!I13-'Condition Stage 3'!H13</f>
        <v>-5.6481481481481521E-3</v>
      </c>
      <c r="E6" s="419">
        <f>'Condition Stage 3'!I39-'Condition Stage 3'!H39</f>
        <v>1.8648018648018683E-2</v>
      </c>
      <c r="F6" s="419">
        <f>'Condition Stage 3'!I64-'Condition Stage 3'!H64</f>
        <v>-1.6666666666666496E-3</v>
      </c>
      <c r="G6" s="419">
        <f>'Condition Stage 3'!I90-'Condition Stage 3'!H90</f>
        <v>1.2999999999999956E-2</v>
      </c>
      <c r="H6" s="419">
        <f>'Condition Stage 3'!I115-'Condition Stage 3'!H115</f>
        <v>-2.1666666666666667E-2</v>
      </c>
      <c r="I6" s="420">
        <f>'Condition Stage 3'!I141-'Condition Stage 3'!H141</f>
        <v>-2.7783119658119665E-2</v>
      </c>
    </row>
    <row r="7" spans="1:11" x14ac:dyDescent="0.3">
      <c r="B7" s="390"/>
      <c r="C7" s="237" t="s">
        <v>169</v>
      </c>
      <c r="D7" s="431">
        <f>'Condition Stage 3'!I21-'Condition Stage 3'!H21</f>
        <v>-2.8333333333333321E-2</v>
      </c>
      <c r="E7" s="419">
        <f>'Condition Stage 3'!I47-'Condition Stage 3'!H47</f>
        <v>2.6962962962962966E-2</v>
      </c>
      <c r="F7" s="419">
        <f>'Condition Stage 3'!I73-'Condition Stage 3'!H73</f>
        <v>6.7499999999999505E-3</v>
      </c>
      <c r="G7" s="419">
        <f>'Condition Stage 3'!I98-'Condition Stage 3'!H98</f>
        <v>-2.4190476190476207E-2</v>
      </c>
      <c r="H7" s="419">
        <f>'Condition Stage 3'!I123-'Condition Stage 3'!H123</f>
        <v>-3.6190476190475773E-3</v>
      </c>
      <c r="I7" s="420">
        <f>'Condition Stage 3'!I149-'Condition Stage 3'!H149</f>
        <v>-2.8166666666666673E-2</v>
      </c>
    </row>
    <row r="8" spans="1:11" x14ac:dyDescent="0.3">
      <c r="B8" s="390"/>
      <c r="C8" s="237" t="s">
        <v>339</v>
      </c>
      <c r="D8" s="431">
        <f>'Condition Stage 3'!I25-'Condition Stage 3'!H25</f>
        <v>-2.4999999999999994E-2</v>
      </c>
      <c r="E8" s="419">
        <f>'Condition Stage 3'!I51-'Condition Stage 3'!H51</f>
        <v>0</v>
      </c>
      <c r="F8" s="419">
        <f>'Condition Stage 3'!I77-'Condition Stage 3'!H77</f>
        <v>-1.6666666666666635E-3</v>
      </c>
      <c r="G8" s="419">
        <f>'Condition Stage 3'!I102-'Condition Stage 3'!H102</f>
        <v>-8.0000000000000071E-3</v>
      </c>
      <c r="H8" s="419">
        <f>'Condition Stage 3'!I127-'Condition Stage 3'!H127</f>
        <v>-1.0000000000000002E-2</v>
      </c>
      <c r="I8" s="420">
        <f>'Condition Stage 3'!I153-'Condition Stage 3'!H153</f>
        <v>-2.0000000000000004E-2</v>
      </c>
    </row>
    <row r="9" spans="1:11" x14ac:dyDescent="0.3">
      <c r="B9" s="390"/>
      <c r="C9" s="237"/>
      <c r="D9" s="431"/>
      <c r="E9" s="419"/>
      <c r="F9" s="419"/>
      <c r="G9" s="419"/>
      <c r="H9" s="419"/>
      <c r="I9" s="420"/>
    </row>
    <row r="10" spans="1:11" x14ac:dyDescent="0.3">
      <c r="B10" s="390"/>
      <c r="C10" s="237" t="s">
        <v>170</v>
      </c>
      <c r="D10" s="432">
        <f t="shared" ref="D10:I10" si="0">D12-D4</f>
        <v>-5.8981481481481524E-2</v>
      </c>
      <c r="E10" s="421">
        <f t="shared" si="0"/>
        <v>4.5610981610981649E-2</v>
      </c>
      <c r="F10" s="421">
        <f>F12-F4</f>
        <v>3.4166666666666234E-3</v>
      </c>
      <c r="G10" s="421">
        <f>G12-G4</f>
        <v>-1.9190476190476202E-2</v>
      </c>
      <c r="H10" s="421">
        <f t="shared" si="0"/>
        <v>-3.5285714285714254E-2</v>
      </c>
      <c r="I10" s="422">
        <f t="shared" si="0"/>
        <v>-7.5949786324786273E-2</v>
      </c>
      <c r="K10" s="7"/>
    </row>
    <row r="11" spans="1:11" ht="15" thickBot="1" x14ac:dyDescent="0.35">
      <c r="B11" s="390"/>
      <c r="C11" s="237"/>
      <c r="D11" s="431"/>
      <c r="E11" s="419"/>
      <c r="F11" s="419"/>
      <c r="G11" s="419"/>
      <c r="H11" s="419"/>
      <c r="I11" s="420"/>
    </row>
    <row r="12" spans="1:11" x14ac:dyDescent="0.3">
      <c r="B12" s="423" t="s">
        <v>167</v>
      </c>
      <c r="C12" s="424"/>
      <c r="D12" s="433">
        <f>'Condition Stage 3'!I27</f>
        <v>0.61175925925925911</v>
      </c>
      <c r="E12" s="425">
        <f>'Condition Stage 3'!I53</f>
        <v>0.67171497021497018</v>
      </c>
      <c r="F12" s="425">
        <f>'Condition Stage 3'!I79</f>
        <v>0.47133333333333327</v>
      </c>
      <c r="G12" s="425">
        <f>'Condition Stage 3'!I104</f>
        <v>0.48521428571428571</v>
      </c>
      <c r="H12" s="425">
        <f>'Condition Stage 3'!I129</f>
        <v>0.55597619047619051</v>
      </c>
      <c r="I12" s="426">
        <f>'Condition Stage 3'!I155</f>
        <v>0.36907051282051284</v>
      </c>
    </row>
    <row r="13" spans="1:11" x14ac:dyDescent="0.3">
      <c r="B13" s="427"/>
      <c r="C13" s="427"/>
      <c r="D13" s="428"/>
      <c r="E13" s="428"/>
      <c r="F13" s="428"/>
      <c r="G13" s="428"/>
      <c r="H13" s="428"/>
      <c r="I13" s="428"/>
    </row>
    <row r="14" spans="1:11" x14ac:dyDescent="0.3">
      <c r="B14" s="427"/>
      <c r="C14" s="427" t="s">
        <v>340</v>
      </c>
      <c r="D14" s="428">
        <f>D6+D7+D8</f>
        <v>-5.8981481481481468E-2</v>
      </c>
      <c r="E14" s="428">
        <f t="shared" ref="E14:I14" si="1">E6+E7+E8</f>
        <v>4.5610981610981649E-2</v>
      </c>
      <c r="F14" s="428">
        <f t="shared" si="1"/>
        <v>3.4166666666666373E-3</v>
      </c>
      <c r="G14" s="428">
        <f t="shared" si="1"/>
        <v>-1.9190476190476258E-2</v>
      </c>
      <c r="H14" s="428">
        <f t="shared" si="1"/>
        <v>-3.5285714285714247E-2</v>
      </c>
      <c r="I14" s="428">
        <f t="shared" si="1"/>
        <v>-7.5949786324786342E-2</v>
      </c>
    </row>
    <row r="15" spans="1:11" x14ac:dyDescent="0.3">
      <c r="B15" s="427"/>
      <c r="C15" s="427" t="s">
        <v>171</v>
      </c>
      <c r="D15" s="428">
        <f t="shared" ref="D15:I15" si="2">D10-D14</f>
        <v>-5.5511151231257827E-17</v>
      </c>
      <c r="E15" s="428">
        <f t="shared" si="2"/>
        <v>0</v>
      </c>
      <c r="F15" s="428">
        <f t="shared" si="2"/>
        <v>-1.3877787807814457E-17</v>
      </c>
      <c r="G15" s="428">
        <f t="shared" si="2"/>
        <v>5.5511151231257827E-17</v>
      </c>
      <c r="H15" s="428">
        <f t="shared" si="2"/>
        <v>0</v>
      </c>
      <c r="I15" s="428">
        <f t="shared" si="2"/>
        <v>0</v>
      </c>
    </row>
    <row r="16" spans="1:11" x14ac:dyDescent="0.3">
      <c r="B16" s="427"/>
      <c r="C16" s="427"/>
      <c r="D16" s="427"/>
      <c r="E16" s="427"/>
      <c r="F16" s="427"/>
      <c r="G16" s="427"/>
      <c r="H16" s="427"/>
      <c r="I16" s="427"/>
    </row>
    <row r="17" spans="2:9" x14ac:dyDescent="0.3">
      <c r="B17" s="427" t="s">
        <v>347</v>
      </c>
      <c r="C17" s="427"/>
      <c r="D17" s="427"/>
      <c r="E17" s="427"/>
      <c r="F17" s="427"/>
      <c r="G17" s="427"/>
      <c r="H17" s="427"/>
      <c r="I17" s="427"/>
    </row>
    <row r="18" spans="2:9" x14ac:dyDescent="0.3">
      <c r="B18" t="s">
        <v>373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ACE9CB7B05C164D8080449E5E0CE91F" ma:contentTypeVersion="12" ma:contentTypeDescription="Create a new document." ma:contentTypeScope="" ma:versionID="e68a437017b2554a8442a791c62cf62a">
  <xsd:schema xmlns:xsd="http://www.w3.org/2001/XMLSchema" xmlns:xs="http://www.w3.org/2001/XMLSchema" xmlns:p="http://schemas.microsoft.com/office/2006/metadata/properties" xmlns:ns3="331bc5fa-37a0-4eaf-92e6-e8f500860589" xmlns:ns4="efb7f1d3-2f00-4f20-b7f7-b4cd1648c34e" targetNamespace="http://schemas.microsoft.com/office/2006/metadata/properties" ma:root="true" ma:fieldsID="bb16d8a2e06a667fc6293664cf0f305c" ns3:_="" ns4:_="">
    <xsd:import namespace="331bc5fa-37a0-4eaf-92e6-e8f500860589"/>
    <xsd:import namespace="efb7f1d3-2f00-4f20-b7f7-b4cd1648c34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1bc5fa-37a0-4eaf-92e6-e8f5008605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b7f1d3-2f00-4f20-b7f7-b4cd1648c34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06B9A3-6CB1-495B-A058-764F1A54B6B8}">
  <ds:schemaRefs>
    <ds:schemaRef ds:uri="http://schemas.microsoft.com/sharepoint/v3/contenttype/forms"/>
  </ds:schemaRefs>
</ds:datastoreItem>
</file>

<file path=customXml/itemProps2.xml><?xml version="1.0" encoding="utf-8"?>
<ds:datastoreItem xmlns:ds="http://schemas.openxmlformats.org/officeDocument/2006/customXml" ds:itemID="{F67C53A0-EE18-4A87-B607-A1908FC4F7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1bc5fa-37a0-4eaf-92e6-e8f500860589"/>
    <ds:schemaRef ds:uri="efb7f1d3-2f00-4f20-b7f7-b4cd1648c3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FBDBAB-ECEE-4310-A988-98D8426CF6E5}">
  <ds:schemaRefs>
    <ds:schemaRef ds:uri="http://purl.org/dc/elements/1.1/"/>
    <ds:schemaRef ds:uri="http://purl.org/dc/terms/"/>
    <ds:schemaRef ds:uri="http://www.w3.org/XML/1998/namespace"/>
    <ds:schemaRef ds:uri="http://schemas.microsoft.com/office/2006/documentManagement/types"/>
    <ds:schemaRef ds:uri="331bc5fa-37a0-4eaf-92e6-e8f500860589"/>
    <ds:schemaRef ds:uri="http://schemas.microsoft.com/office/infopath/2007/PartnerControls"/>
    <ds:schemaRef ds:uri="efb7f1d3-2f00-4f20-b7f7-b4cd1648c34e"/>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Read me</vt:lpstr>
      <vt:lpstr>Ecosystem assets</vt:lpstr>
      <vt:lpstr>Extent account</vt:lpstr>
      <vt:lpstr>Change matrix</vt:lpstr>
      <vt:lpstr>Condition Stage 1</vt:lpstr>
      <vt:lpstr>Condition Stage 2</vt:lpstr>
      <vt:lpstr>Condition Stage 3</vt:lpstr>
      <vt:lpstr>Combined condition accounts</vt:lpstr>
      <vt:lpstr>Condition indices </vt:lpstr>
      <vt:lpstr>ES flows</vt:lpstr>
      <vt:lpstr>Physical SUT</vt:lpstr>
      <vt:lpstr>Monetary SUT</vt:lpstr>
      <vt:lpstr>NPV by ET</vt:lpstr>
      <vt:lpstr>NPV Decomposition</vt:lpstr>
      <vt:lpstr>Monetary asset account</vt:lpstr>
      <vt:lpstr>'Read me'!_ftnref1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2021-09-29T12:29:48Z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0x0101002ACE9CB7B05C164D8080449E5E0CE91F</vt:lpwstr>
  </property>
</Properties>
</file>